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J:\PSFU\PSFARUNS\FY18 Projections\"/>
    </mc:Choice>
  </mc:AlternateContent>
  <bookViews>
    <workbookView xWindow="-2565" yWindow="915" windowWidth="15600" windowHeight="10995" tabRatio="511"/>
  </bookViews>
  <sheets>
    <sheet name="Worksheet" sheetId="17" r:id="rId1"/>
    <sheet name="transpose" sheetId="2" r:id="rId2"/>
    <sheet name="summary" sheetId="3" r:id="rId3"/>
    <sheet name="district disk" sheetId="14" r:id="rId4"/>
    <sheet name="mill levy" sheetId="16" r:id="rId5"/>
  </sheets>
  <externalReferences>
    <externalReference r:id="rId6"/>
    <externalReference r:id="rId7"/>
  </externalReferences>
  <definedNames>
    <definedName name="_Order1" hidden="1">255</definedName>
    <definedName name="DISTRICT" localSheetId="0">#REF!</definedName>
    <definedName name="DISTRICT">#REF!</definedName>
    <definedName name="MILL" localSheetId="4">'mill levy'!$A$1:$F$57</definedName>
    <definedName name="MILL" localSheetId="0">#REF!</definedName>
    <definedName name="MILL">#REF!</definedName>
    <definedName name="_xlnm.Print_Area" localSheetId="3">'district disk'!$F$1:$I$58</definedName>
    <definedName name="_xlnm.Print_Area" localSheetId="4">'mill levy'!$A$1:$F$56</definedName>
    <definedName name="_xlnm.Print_Area" localSheetId="2">summary!$A$1:$W$729</definedName>
    <definedName name="_xlnm.Print_Area" localSheetId="1">transpose!$A$36:$Y$216</definedName>
    <definedName name="_xlnm.Print_Area" localSheetId="0">Worksheet!$A$3:$C$318</definedName>
    <definedName name="Print_Area_MI" localSheetId="4">'mill levy'!$C$8:$C$278</definedName>
    <definedName name="_xlnm.Print_Titles" localSheetId="2">summary!$5:$8</definedName>
    <definedName name="SUMMARY" localSheetId="4">'[1]district disk'!#REF!</definedName>
    <definedName name="SUMMARY" localSheetId="0">'[2]district disk'!#REF!</definedName>
    <definedName name="SUMMARY">#REF!</definedName>
  </definedNames>
  <calcPr calcId="152511"/>
</workbook>
</file>

<file path=xl/calcChain.xml><?xml version="1.0" encoding="utf-8"?>
<calcChain xmlns="http://schemas.openxmlformats.org/spreadsheetml/2006/main">
  <c r="D93" i="17" l="1"/>
  <c r="Q24" i="17"/>
  <c r="F24" i="17"/>
  <c r="E24" i="17"/>
  <c r="FZ23" i="2" l="1"/>
  <c r="FZ21" i="2"/>
  <c r="FZ20" i="2"/>
  <c r="FV20" i="2"/>
  <c r="FF20" i="2"/>
  <c r="EP20" i="2"/>
  <c r="DZ20" i="2"/>
  <c r="DR20" i="2"/>
  <c r="DF20" i="2"/>
  <c r="CT20" i="2"/>
  <c r="CL20" i="2"/>
  <c r="BZ20" i="2"/>
  <c r="BN20" i="2"/>
  <c r="BF20" i="2"/>
  <c r="AT20" i="2"/>
  <c r="AH20" i="2"/>
  <c r="Z20" i="2"/>
  <c r="N20" i="2"/>
  <c r="FZ19" i="2"/>
  <c r="FZ18" i="2"/>
  <c r="FY18" i="2"/>
  <c r="FX18" i="2"/>
  <c r="FW18" i="2"/>
  <c r="FV18" i="2"/>
  <c r="FU18" i="2"/>
  <c r="FT18" i="2"/>
  <c r="FS18" i="2"/>
  <c r="FR18" i="2"/>
  <c r="FQ18" i="2"/>
  <c r="FP18" i="2"/>
  <c r="FO18" i="2"/>
  <c r="FN18" i="2"/>
  <c r="FM18" i="2"/>
  <c r="FL18" i="2"/>
  <c r="FK18" i="2"/>
  <c r="FJ18" i="2"/>
  <c r="FI18" i="2"/>
  <c r="FH18" i="2"/>
  <c r="FG18" i="2"/>
  <c r="FF18" i="2"/>
  <c r="FE18" i="2"/>
  <c r="FD18" i="2"/>
  <c r="FC18" i="2"/>
  <c r="FB18" i="2"/>
  <c r="FA18" i="2"/>
  <c r="EZ18" i="2"/>
  <c r="EY18" i="2"/>
  <c r="EX18" i="2"/>
  <c r="EW18" i="2"/>
  <c r="EV18" i="2"/>
  <c r="EU18" i="2"/>
  <c r="ET18" i="2"/>
  <c r="ES18" i="2"/>
  <c r="ER18" i="2"/>
  <c r="EQ18" i="2"/>
  <c r="EP18" i="2"/>
  <c r="EO18" i="2"/>
  <c r="EN18" i="2"/>
  <c r="EM18" i="2"/>
  <c r="EL18" i="2"/>
  <c r="EK18" i="2"/>
  <c r="EJ18" i="2"/>
  <c r="EI18" i="2"/>
  <c r="EH18" i="2"/>
  <c r="EG18" i="2"/>
  <c r="EF18" i="2"/>
  <c r="EE18" i="2"/>
  <c r="ED18" i="2"/>
  <c r="EC18" i="2"/>
  <c r="EB18" i="2"/>
  <c r="EA18" i="2"/>
  <c r="DZ18" i="2"/>
  <c r="DY18" i="2"/>
  <c r="DX18" i="2"/>
  <c r="DW18" i="2"/>
  <c r="DV18" i="2"/>
  <c r="DU18" i="2"/>
  <c r="DT18" i="2"/>
  <c r="DS18" i="2"/>
  <c r="DR18" i="2"/>
  <c r="DQ18" i="2"/>
  <c r="DP18" i="2"/>
  <c r="DO18" i="2"/>
  <c r="DN18" i="2"/>
  <c r="DM18" i="2"/>
  <c r="DL18" i="2"/>
  <c r="DK18" i="2"/>
  <c r="DJ18" i="2"/>
  <c r="DI18" i="2"/>
  <c r="DH18" i="2"/>
  <c r="DG18" i="2"/>
  <c r="DF18" i="2"/>
  <c r="DE18" i="2"/>
  <c r="DD18" i="2"/>
  <c r="DC18" i="2"/>
  <c r="DB18" i="2"/>
  <c r="DA18" i="2"/>
  <c r="CZ18" i="2"/>
  <c r="CY18" i="2"/>
  <c r="CX18" i="2"/>
  <c r="CW18" i="2"/>
  <c r="CV18" i="2"/>
  <c r="CU18" i="2"/>
  <c r="CT18" i="2"/>
  <c r="CS18" i="2"/>
  <c r="CR18" i="2"/>
  <c r="CQ18" i="2"/>
  <c r="CP18" i="2"/>
  <c r="CO18" i="2"/>
  <c r="CN18" i="2"/>
  <c r="CM18" i="2"/>
  <c r="CL18" i="2"/>
  <c r="CK18" i="2"/>
  <c r="CJ18" i="2"/>
  <c r="CI18" i="2"/>
  <c r="CH18" i="2"/>
  <c r="CG18" i="2"/>
  <c r="CF18" i="2"/>
  <c r="CE18" i="2"/>
  <c r="CD18" i="2"/>
  <c r="CC18" i="2"/>
  <c r="CB18" i="2"/>
  <c r="CA18" i="2"/>
  <c r="BZ18" i="2"/>
  <c r="BY18" i="2"/>
  <c r="BX18" i="2"/>
  <c r="BW18" i="2"/>
  <c r="BV18" i="2"/>
  <c r="BU18" i="2"/>
  <c r="BT18" i="2"/>
  <c r="BS18" i="2"/>
  <c r="BR18" i="2"/>
  <c r="BQ18" i="2"/>
  <c r="BP18" i="2"/>
  <c r="BO18" i="2"/>
  <c r="BN18" i="2"/>
  <c r="BM18" i="2"/>
  <c r="BL18" i="2"/>
  <c r="BK18" i="2"/>
  <c r="BJ18" i="2"/>
  <c r="BI18" i="2"/>
  <c r="BH18" i="2"/>
  <c r="BG18" i="2"/>
  <c r="BF18" i="2"/>
  <c r="BE18" i="2"/>
  <c r="BD18" i="2"/>
  <c r="BC18" i="2"/>
  <c r="BB18" i="2"/>
  <c r="BA18" i="2"/>
  <c r="AZ18" i="2"/>
  <c r="AY18" i="2"/>
  <c r="AX18" i="2"/>
  <c r="AW18" i="2"/>
  <c r="AV18" i="2"/>
  <c r="AU18" i="2"/>
  <c r="AT18" i="2"/>
  <c r="AS18" i="2"/>
  <c r="AR18" i="2"/>
  <c r="AQ18" i="2"/>
  <c r="AP18" i="2"/>
  <c r="AO18" i="2"/>
  <c r="AN18" i="2"/>
  <c r="AM18" i="2"/>
  <c r="AL18" i="2"/>
  <c r="AK18" i="2"/>
  <c r="AJ18" i="2"/>
  <c r="AI18" i="2"/>
  <c r="AH18" i="2"/>
  <c r="AG18" i="2"/>
  <c r="AF18" i="2"/>
  <c r="AE18" i="2"/>
  <c r="AD18" i="2"/>
  <c r="AC18" i="2"/>
  <c r="AB18" i="2"/>
  <c r="AA18" i="2"/>
  <c r="Z18" i="2"/>
  <c r="Y18" i="2"/>
  <c r="X18" i="2"/>
  <c r="W18" i="2"/>
  <c r="V18" i="2"/>
  <c r="U18" i="2"/>
  <c r="T18" i="2"/>
  <c r="S18" i="2"/>
  <c r="R18" i="2"/>
  <c r="Q18" i="2"/>
  <c r="P18" i="2"/>
  <c r="O18" i="2"/>
  <c r="N18" i="2"/>
  <c r="M18" i="2"/>
  <c r="L18" i="2"/>
  <c r="K18" i="2"/>
  <c r="J18" i="2"/>
  <c r="I18" i="2"/>
  <c r="H18" i="2"/>
  <c r="G18" i="2"/>
  <c r="F18" i="2"/>
  <c r="E18" i="2"/>
  <c r="D18" i="2"/>
  <c r="FZ14" i="2"/>
  <c r="FZ12" i="2"/>
  <c r="FZ11" i="2"/>
  <c r="FZ10" i="2"/>
  <c r="FZ9" i="2"/>
  <c r="FZ8" i="2"/>
  <c r="FZ7" i="2"/>
  <c r="FY7" i="2"/>
  <c r="FX7" i="2"/>
  <c r="FW7" i="2"/>
  <c r="FV7" i="2"/>
  <c r="FU7" i="2"/>
  <c r="FT7" i="2"/>
  <c r="FS7" i="2"/>
  <c r="FR7" i="2"/>
  <c r="FQ7" i="2"/>
  <c r="FP7" i="2"/>
  <c r="FO7" i="2"/>
  <c r="FN7" i="2"/>
  <c r="FM7" i="2"/>
  <c r="FL7" i="2"/>
  <c r="FK7" i="2"/>
  <c r="FJ7" i="2"/>
  <c r="FI7" i="2"/>
  <c r="FH7" i="2"/>
  <c r="FG7" i="2"/>
  <c r="FF7" i="2"/>
  <c r="FE7" i="2"/>
  <c r="FD7" i="2"/>
  <c r="FC7" i="2"/>
  <c r="FB7" i="2"/>
  <c r="FA7" i="2"/>
  <c r="EZ7" i="2"/>
  <c r="EY7" i="2"/>
  <c r="EX7" i="2"/>
  <c r="EW7" i="2"/>
  <c r="EV7" i="2"/>
  <c r="EU7" i="2"/>
  <c r="ET7" i="2"/>
  <c r="ES7" i="2"/>
  <c r="ER7" i="2"/>
  <c r="EQ7" i="2"/>
  <c r="EP7" i="2"/>
  <c r="EO7" i="2"/>
  <c r="EN7" i="2"/>
  <c r="EM7" i="2"/>
  <c r="EL7" i="2"/>
  <c r="EK7" i="2"/>
  <c r="EJ7" i="2"/>
  <c r="EI7" i="2"/>
  <c r="EH7" i="2"/>
  <c r="EG7" i="2"/>
  <c r="EF7" i="2"/>
  <c r="EE7" i="2"/>
  <c r="ED7" i="2"/>
  <c r="EC7" i="2"/>
  <c r="EB7" i="2"/>
  <c r="EA7" i="2"/>
  <c r="DZ7" i="2"/>
  <c r="DY7" i="2"/>
  <c r="DX7" i="2"/>
  <c r="DW7" i="2"/>
  <c r="DV7" i="2"/>
  <c r="DU7" i="2"/>
  <c r="DT7" i="2"/>
  <c r="DS7" i="2"/>
  <c r="DR7" i="2"/>
  <c r="DQ7" i="2"/>
  <c r="DP7" i="2"/>
  <c r="DO7" i="2"/>
  <c r="DN7" i="2"/>
  <c r="DM7" i="2"/>
  <c r="DL7" i="2"/>
  <c r="DK7" i="2"/>
  <c r="DJ7" i="2"/>
  <c r="DI7" i="2"/>
  <c r="DH7" i="2"/>
  <c r="DG7" i="2"/>
  <c r="DF7" i="2"/>
  <c r="DE7" i="2"/>
  <c r="DD7" i="2"/>
  <c r="DC7" i="2"/>
  <c r="DB7" i="2"/>
  <c r="DA7" i="2"/>
  <c r="CZ7" i="2"/>
  <c r="CY7" i="2"/>
  <c r="CX7" i="2"/>
  <c r="CW7" i="2"/>
  <c r="CV7" i="2"/>
  <c r="CU7" i="2"/>
  <c r="CT7" i="2"/>
  <c r="CS7" i="2"/>
  <c r="CR7" i="2"/>
  <c r="CQ7" i="2"/>
  <c r="CP7" i="2"/>
  <c r="CO7" i="2"/>
  <c r="CN7" i="2"/>
  <c r="CM7" i="2"/>
  <c r="CL7" i="2"/>
  <c r="CK7" i="2"/>
  <c r="CJ7" i="2"/>
  <c r="CI7" i="2"/>
  <c r="CH7" i="2"/>
  <c r="CG7" i="2"/>
  <c r="CF7" i="2"/>
  <c r="CE7" i="2"/>
  <c r="CD7" i="2"/>
  <c r="CC7" i="2"/>
  <c r="CB7" i="2"/>
  <c r="CA7" i="2"/>
  <c r="BZ7" i="2"/>
  <c r="BY7" i="2"/>
  <c r="BX7" i="2"/>
  <c r="BW7" i="2"/>
  <c r="BV7" i="2"/>
  <c r="BU7" i="2"/>
  <c r="BT7" i="2"/>
  <c r="BS7" i="2"/>
  <c r="BR7" i="2"/>
  <c r="BQ7" i="2"/>
  <c r="BP7" i="2"/>
  <c r="BO7" i="2"/>
  <c r="BN7" i="2"/>
  <c r="BM7" i="2"/>
  <c r="BL7" i="2"/>
  <c r="BK7" i="2"/>
  <c r="BJ7" i="2"/>
  <c r="BI7" i="2"/>
  <c r="BH7" i="2"/>
  <c r="BG7" i="2"/>
  <c r="BF7" i="2"/>
  <c r="BE7" i="2"/>
  <c r="BD7" i="2"/>
  <c r="BC7" i="2"/>
  <c r="BB7" i="2"/>
  <c r="BA7" i="2"/>
  <c r="AZ7" i="2"/>
  <c r="AY7" i="2"/>
  <c r="AX7" i="2"/>
  <c r="AW7" i="2"/>
  <c r="AV7" i="2"/>
  <c r="AU7" i="2"/>
  <c r="AT7" i="2"/>
  <c r="AS7" i="2"/>
  <c r="AR7" i="2"/>
  <c r="AQ7" i="2"/>
  <c r="AP7" i="2"/>
  <c r="AO7" i="2"/>
  <c r="AN7" i="2"/>
  <c r="AM7" i="2"/>
  <c r="AL7" i="2"/>
  <c r="AK7" i="2"/>
  <c r="AJ7" i="2"/>
  <c r="AI7" i="2"/>
  <c r="AH7" i="2"/>
  <c r="AG7" i="2"/>
  <c r="AF7" i="2"/>
  <c r="AE7" i="2"/>
  <c r="AD7" i="2"/>
  <c r="AC7" i="2"/>
  <c r="AB7" i="2"/>
  <c r="AA7" i="2"/>
  <c r="Z7" i="2"/>
  <c r="Y7" i="2"/>
  <c r="X7" i="2"/>
  <c r="W7" i="2"/>
  <c r="V7" i="2"/>
  <c r="U7" i="2"/>
  <c r="T7" i="2"/>
  <c r="S7" i="2"/>
  <c r="R7" i="2"/>
  <c r="Q7" i="2"/>
  <c r="P7" i="2"/>
  <c r="O7" i="2"/>
  <c r="N7" i="2"/>
  <c r="M7" i="2"/>
  <c r="L7" i="2"/>
  <c r="K7" i="2"/>
  <c r="J7" i="2"/>
  <c r="I7" i="2"/>
  <c r="H7" i="2"/>
  <c r="G7" i="2"/>
  <c r="F7" i="2"/>
  <c r="E7" i="2"/>
  <c r="D7" i="2"/>
  <c r="FZ6" i="2"/>
  <c r="FY6" i="2"/>
  <c r="FX6" i="2"/>
  <c r="FW6" i="2"/>
  <c r="FV6" i="2"/>
  <c r="FU6" i="2"/>
  <c r="FT6" i="2"/>
  <c r="FS6" i="2"/>
  <c r="FR6" i="2"/>
  <c r="FQ6" i="2"/>
  <c r="FP6" i="2"/>
  <c r="FO6" i="2"/>
  <c r="FN6" i="2"/>
  <c r="FM6" i="2"/>
  <c r="FL6" i="2"/>
  <c r="FK6" i="2"/>
  <c r="FJ6" i="2"/>
  <c r="FI6" i="2"/>
  <c r="FH6" i="2"/>
  <c r="FG6" i="2"/>
  <c r="FF6" i="2"/>
  <c r="FE6" i="2"/>
  <c r="FD6" i="2"/>
  <c r="FC6" i="2"/>
  <c r="FB6" i="2"/>
  <c r="FA6" i="2"/>
  <c r="EZ6" i="2"/>
  <c r="EY6" i="2"/>
  <c r="EX6" i="2"/>
  <c r="EW6" i="2"/>
  <c r="EV6" i="2"/>
  <c r="EU6" i="2"/>
  <c r="ET6" i="2"/>
  <c r="ES6" i="2"/>
  <c r="ER6" i="2"/>
  <c r="EQ6" i="2"/>
  <c r="EP6" i="2"/>
  <c r="EO6" i="2"/>
  <c r="EN6" i="2"/>
  <c r="EM6" i="2"/>
  <c r="EL6" i="2"/>
  <c r="EK6" i="2"/>
  <c r="EJ6" i="2"/>
  <c r="EI6" i="2"/>
  <c r="EH6" i="2"/>
  <c r="EG6" i="2"/>
  <c r="EF6" i="2"/>
  <c r="EE6" i="2"/>
  <c r="ED6" i="2"/>
  <c r="EC6" i="2"/>
  <c r="EB6" i="2"/>
  <c r="EA6" i="2"/>
  <c r="DZ6" i="2"/>
  <c r="DY6" i="2"/>
  <c r="DX6" i="2"/>
  <c r="DW6" i="2"/>
  <c r="DV6" i="2"/>
  <c r="DU6" i="2"/>
  <c r="DT6" i="2"/>
  <c r="DS6" i="2"/>
  <c r="DR6" i="2"/>
  <c r="DQ6" i="2"/>
  <c r="DP6" i="2"/>
  <c r="DO6" i="2"/>
  <c r="DN6" i="2"/>
  <c r="DM6" i="2"/>
  <c r="DL6" i="2"/>
  <c r="DK6" i="2"/>
  <c r="DJ6" i="2"/>
  <c r="DI6" i="2"/>
  <c r="DH6" i="2"/>
  <c r="DG6" i="2"/>
  <c r="DF6" i="2"/>
  <c r="DE6" i="2"/>
  <c r="DD6" i="2"/>
  <c r="DC6" i="2"/>
  <c r="DB6" i="2"/>
  <c r="DA6" i="2"/>
  <c r="CZ6" i="2"/>
  <c r="CY6" i="2"/>
  <c r="CX6" i="2"/>
  <c r="CW6" i="2"/>
  <c r="CV6" i="2"/>
  <c r="CU6" i="2"/>
  <c r="CT6" i="2"/>
  <c r="CS6" i="2"/>
  <c r="CR6" i="2"/>
  <c r="CQ6" i="2"/>
  <c r="CP6" i="2"/>
  <c r="CO6" i="2"/>
  <c r="CN6" i="2"/>
  <c r="CM6" i="2"/>
  <c r="CL6" i="2"/>
  <c r="CK6" i="2"/>
  <c r="CJ6" i="2"/>
  <c r="CI6" i="2"/>
  <c r="CH6" i="2"/>
  <c r="CG6" i="2"/>
  <c r="CF6" i="2"/>
  <c r="CE6" i="2"/>
  <c r="CD6" i="2"/>
  <c r="CC6" i="2"/>
  <c r="CB6" i="2"/>
  <c r="CA6" i="2"/>
  <c r="BZ6" i="2"/>
  <c r="BY6" i="2"/>
  <c r="BX6" i="2"/>
  <c r="BW6" i="2"/>
  <c r="BV6" i="2"/>
  <c r="BU6" i="2"/>
  <c r="BT6" i="2"/>
  <c r="BS6" i="2"/>
  <c r="BR6" i="2"/>
  <c r="BQ6" i="2"/>
  <c r="BP6" i="2"/>
  <c r="BO6" i="2"/>
  <c r="BN6" i="2"/>
  <c r="BM6" i="2"/>
  <c r="BL6" i="2"/>
  <c r="BK6" i="2"/>
  <c r="BJ6" i="2"/>
  <c r="BI6" i="2"/>
  <c r="BH6" i="2"/>
  <c r="BG6" i="2"/>
  <c r="BF6" i="2"/>
  <c r="BE6" i="2"/>
  <c r="BD6" i="2"/>
  <c r="BC6" i="2"/>
  <c r="BB6" i="2"/>
  <c r="BA6" i="2"/>
  <c r="AZ6" i="2"/>
  <c r="AY6" i="2"/>
  <c r="AX6" i="2"/>
  <c r="AW6" i="2"/>
  <c r="AV6" i="2"/>
  <c r="AU6" i="2"/>
  <c r="AT6" i="2"/>
  <c r="AS6" i="2"/>
  <c r="AR6" i="2"/>
  <c r="AQ6" i="2"/>
  <c r="AP6" i="2"/>
  <c r="AO6" i="2"/>
  <c r="AN6" i="2"/>
  <c r="AM6" i="2"/>
  <c r="AL6" i="2"/>
  <c r="AK6" i="2"/>
  <c r="AJ6" i="2"/>
  <c r="AI6" i="2"/>
  <c r="AH6" i="2"/>
  <c r="AG6" i="2"/>
  <c r="AF6" i="2"/>
  <c r="AE6" i="2"/>
  <c r="AD6" i="2"/>
  <c r="AC6" i="2"/>
  <c r="AB6" i="2"/>
  <c r="AA6" i="2"/>
  <c r="Z6" i="2"/>
  <c r="Y6" i="2"/>
  <c r="X6" i="2"/>
  <c r="W6" i="2"/>
  <c r="V6" i="2"/>
  <c r="U6" i="2"/>
  <c r="T6" i="2"/>
  <c r="S6" i="2"/>
  <c r="R6" i="2"/>
  <c r="Q6" i="2"/>
  <c r="P6" i="2"/>
  <c r="O6" i="2"/>
  <c r="N6" i="2"/>
  <c r="M6" i="2"/>
  <c r="L6" i="2"/>
  <c r="K6" i="2"/>
  <c r="J6" i="2"/>
  <c r="I6" i="2"/>
  <c r="H6" i="2"/>
  <c r="G6" i="2"/>
  <c r="F6" i="2"/>
  <c r="E6" i="2"/>
  <c r="D6" i="2"/>
  <c r="FZ5" i="2"/>
  <c r="FZ4" i="2"/>
  <c r="FX318" i="17"/>
  <c r="FW318" i="17"/>
  <c r="FV318" i="17"/>
  <c r="FU318" i="17"/>
  <c r="FT318" i="17"/>
  <c r="FS318" i="17"/>
  <c r="FR318" i="17"/>
  <c r="FQ318" i="17"/>
  <c r="FP318" i="17"/>
  <c r="FO318" i="17"/>
  <c r="FN318" i="17"/>
  <c r="FM318" i="17"/>
  <c r="FL318" i="17"/>
  <c r="FK318" i="17"/>
  <c r="FJ318" i="17"/>
  <c r="FI318" i="17"/>
  <c r="FH318" i="17"/>
  <c r="FG318" i="17"/>
  <c r="FF318" i="17"/>
  <c r="FE318" i="17"/>
  <c r="FD318" i="17"/>
  <c r="FC318" i="17"/>
  <c r="FB318" i="17"/>
  <c r="FA318" i="17"/>
  <c r="EZ318" i="17"/>
  <c r="EY318" i="17"/>
  <c r="EX318" i="17"/>
  <c r="EW318" i="17"/>
  <c r="EV318" i="17"/>
  <c r="EU318" i="17"/>
  <c r="ET318" i="17"/>
  <c r="ES318" i="17"/>
  <c r="ER318" i="17"/>
  <c r="EQ318" i="17"/>
  <c r="EP318" i="17"/>
  <c r="EO318" i="17"/>
  <c r="EN318" i="17"/>
  <c r="EM318" i="17"/>
  <c r="EL318" i="17"/>
  <c r="EK318" i="17"/>
  <c r="EJ318" i="17"/>
  <c r="EI318" i="17"/>
  <c r="EH318" i="17"/>
  <c r="EG318" i="17"/>
  <c r="EF318" i="17"/>
  <c r="EE318" i="17"/>
  <c r="ED318" i="17"/>
  <c r="EC318" i="17"/>
  <c r="EB318" i="17"/>
  <c r="EA318" i="17"/>
  <c r="DZ318" i="17"/>
  <c r="DY318" i="17"/>
  <c r="DX318" i="17"/>
  <c r="DW318" i="17"/>
  <c r="DV318" i="17"/>
  <c r="DU318" i="17"/>
  <c r="DT318" i="17"/>
  <c r="DS318" i="17"/>
  <c r="DR318" i="17"/>
  <c r="DQ318" i="17"/>
  <c r="DP318" i="17"/>
  <c r="DO318" i="17"/>
  <c r="DN318" i="17"/>
  <c r="DM318" i="17"/>
  <c r="DL318" i="17"/>
  <c r="DK318" i="17"/>
  <c r="DJ318" i="17"/>
  <c r="DI318" i="17"/>
  <c r="DH318" i="17"/>
  <c r="DG318" i="17"/>
  <c r="DF318" i="17"/>
  <c r="DE318" i="17"/>
  <c r="DD318" i="17"/>
  <c r="DC318" i="17"/>
  <c r="DB318" i="17"/>
  <c r="DA318" i="17"/>
  <c r="CZ318" i="17"/>
  <c r="CY318" i="17"/>
  <c r="CX318" i="17"/>
  <c r="CW318" i="17"/>
  <c r="CV318" i="17"/>
  <c r="CU318" i="17"/>
  <c r="CT318" i="17"/>
  <c r="CS318" i="17"/>
  <c r="CR318" i="17"/>
  <c r="CQ318" i="17"/>
  <c r="CP318" i="17"/>
  <c r="CO318" i="17"/>
  <c r="CN318" i="17"/>
  <c r="CM318" i="17"/>
  <c r="CL318" i="17"/>
  <c r="CK318" i="17"/>
  <c r="CJ318" i="17"/>
  <c r="CI318" i="17"/>
  <c r="CH318" i="17"/>
  <c r="CG318" i="17"/>
  <c r="CF318" i="17"/>
  <c r="CE318" i="17"/>
  <c r="CD318" i="17"/>
  <c r="CC318" i="17"/>
  <c r="CB318" i="17"/>
  <c r="CA318" i="17"/>
  <c r="BZ318" i="17"/>
  <c r="BY318" i="17"/>
  <c r="BX318" i="17"/>
  <c r="BW318" i="17"/>
  <c r="BV318" i="17"/>
  <c r="BU318" i="17"/>
  <c r="BT318" i="17"/>
  <c r="BS318" i="17"/>
  <c r="BR318" i="17"/>
  <c r="BQ318" i="17"/>
  <c r="BP318" i="17"/>
  <c r="BO318" i="17"/>
  <c r="BN318" i="17"/>
  <c r="BM318" i="17"/>
  <c r="BL318" i="17"/>
  <c r="BK318" i="17"/>
  <c r="BJ318" i="17"/>
  <c r="BI318" i="17"/>
  <c r="BH318" i="17"/>
  <c r="BG318" i="17"/>
  <c r="BF318" i="17"/>
  <c r="BE318" i="17"/>
  <c r="BD318" i="17"/>
  <c r="BC318" i="17"/>
  <c r="BB318" i="17"/>
  <c r="BA318" i="17"/>
  <c r="AZ318" i="17"/>
  <c r="AY318" i="17"/>
  <c r="AX318" i="17"/>
  <c r="AW318" i="17"/>
  <c r="AV318" i="17"/>
  <c r="AU318" i="17"/>
  <c r="AT318" i="17"/>
  <c r="AS318" i="17"/>
  <c r="AR318" i="17"/>
  <c r="AQ318" i="17"/>
  <c r="AP318" i="17"/>
  <c r="AO318" i="17"/>
  <c r="AN318" i="17"/>
  <c r="AM318" i="17"/>
  <c r="AL318" i="17"/>
  <c r="AK318" i="17"/>
  <c r="AJ318" i="17"/>
  <c r="AI318" i="17"/>
  <c r="AH318" i="17"/>
  <c r="AG318" i="17"/>
  <c r="AF318" i="17"/>
  <c r="AE318" i="17"/>
  <c r="AD318" i="17"/>
  <c r="AC318" i="17"/>
  <c r="AB318" i="17"/>
  <c r="AA318" i="17"/>
  <c r="Z318" i="17"/>
  <c r="Y318" i="17"/>
  <c r="X318" i="17"/>
  <c r="W318" i="17"/>
  <c r="V318" i="17"/>
  <c r="U318" i="17"/>
  <c r="T318" i="17"/>
  <c r="S318" i="17"/>
  <c r="R318" i="17"/>
  <c r="Q318" i="17"/>
  <c r="P318" i="17"/>
  <c r="O318" i="17"/>
  <c r="N318" i="17"/>
  <c r="M318" i="17"/>
  <c r="L318" i="17"/>
  <c r="K318" i="17"/>
  <c r="J318" i="17"/>
  <c r="I318" i="17"/>
  <c r="H318" i="17"/>
  <c r="G318" i="17"/>
  <c r="F318" i="17"/>
  <c r="E318" i="17"/>
  <c r="D318" i="17"/>
  <c r="C318" i="17"/>
  <c r="FH307" i="17"/>
  <c r="DP307" i="17"/>
  <c r="BD307" i="17"/>
  <c r="T307" i="17"/>
  <c r="FX306" i="17"/>
  <c r="FX307" i="17" s="1"/>
  <c r="FW306" i="17"/>
  <c r="FW307" i="17" s="1"/>
  <c r="FU306" i="17"/>
  <c r="FU307" i="17" s="1"/>
  <c r="FS306" i="17"/>
  <c r="FS307" i="17" s="1"/>
  <c r="FR306" i="17"/>
  <c r="FR307" i="17" s="1"/>
  <c r="FQ306" i="17"/>
  <c r="FQ307" i="17" s="1"/>
  <c r="FP306" i="17"/>
  <c r="FP307" i="17" s="1"/>
  <c r="FO306" i="17"/>
  <c r="FO307" i="17" s="1"/>
  <c r="FN306" i="17"/>
  <c r="FN307" i="17" s="1"/>
  <c r="FM306" i="17"/>
  <c r="FM307" i="17" s="1"/>
  <c r="FJ306" i="17"/>
  <c r="FJ307" i="17" s="1"/>
  <c r="FI306" i="17"/>
  <c r="FI307" i="17" s="1"/>
  <c r="FH306" i="17"/>
  <c r="FG306" i="17"/>
  <c r="FG307" i="17" s="1"/>
  <c r="FF306" i="17"/>
  <c r="FF307" i="17" s="1"/>
  <c r="FE306" i="17"/>
  <c r="FE307" i="17" s="1"/>
  <c r="FD306" i="17"/>
  <c r="FD307" i="17" s="1"/>
  <c r="FC306" i="17"/>
  <c r="FC307" i="17" s="1"/>
  <c r="FB306" i="17"/>
  <c r="FB307" i="17" s="1"/>
  <c r="FA306" i="17"/>
  <c r="FA307" i="17" s="1"/>
  <c r="EZ306" i="17"/>
  <c r="EZ307" i="17" s="1"/>
  <c r="EY306" i="17"/>
  <c r="EY307" i="17" s="1"/>
  <c r="EX306" i="17"/>
  <c r="EX307" i="17" s="1"/>
  <c r="EW306" i="17"/>
  <c r="EW307" i="17" s="1"/>
  <c r="EV306" i="17"/>
  <c r="EV307" i="17" s="1"/>
  <c r="EU306" i="17"/>
  <c r="EU307" i="17" s="1"/>
  <c r="ET306" i="17"/>
  <c r="ET307" i="17" s="1"/>
  <c r="ES306" i="17"/>
  <c r="ES307" i="17" s="1"/>
  <c r="ER306" i="17"/>
  <c r="ER307" i="17" s="1"/>
  <c r="EQ306" i="17"/>
  <c r="EQ307" i="17" s="1"/>
  <c r="EO306" i="17"/>
  <c r="EO307" i="17" s="1"/>
  <c r="EN306" i="17"/>
  <c r="EN307" i="17" s="1"/>
  <c r="EM306" i="17"/>
  <c r="EM307" i="17" s="1"/>
  <c r="EL306" i="17"/>
  <c r="EL307" i="17" s="1"/>
  <c r="EK306" i="17"/>
  <c r="EK307" i="17" s="1"/>
  <c r="EJ306" i="17"/>
  <c r="EJ307" i="17" s="1"/>
  <c r="EI306" i="17"/>
  <c r="EI307" i="17" s="1"/>
  <c r="EH306" i="17"/>
  <c r="EH307" i="17" s="1"/>
  <c r="EG306" i="17"/>
  <c r="EG307" i="17" s="1"/>
  <c r="EF306" i="17"/>
  <c r="EF307" i="17" s="1"/>
  <c r="EE306" i="17"/>
  <c r="EE307" i="17" s="1"/>
  <c r="ED306" i="17"/>
  <c r="ED307" i="17" s="1"/>
  <c r="EB306" i="17"/>
  <c r="EB307" i="17" s="1"/>
  <c r="EA306" i="17"/>
  <c r="EA307" i="17" s="1"/>
  <c r="DZ306" i="17"/>
  <c r="DZ307" i="17" s="1"/>
  <c r="DY306" i="17"/>
  <c r="DY307" i="17" s="1"/>
  <c r="DW306" i="17"/>
  <c r="DW307" i="17" s="1"/>
  <c r="DV306" i="17"/>
  <c r="DV307" i="17" s="1"/>
  <c r="DU306" i="17"/>
  <c r="DU307" i="17" s="1"/>
  <c r="DT306" i="17"/>
  <c r="DT307" i="17" s="1"/>
  <c r="DS306" i="17"/>
  <c r="DS307" i="17" s="1"/>
  <c r="DR306" i="17"/>
  <c r="DR307" i="17" s="1"/>
  <c r="DQ306" i="17"/>
  <c r="DQ307" i="17" s="1"/>
  <c r="DP306" i="17"/>
  <c r="DO306" i="17"/>
  <c r="DO307" i="17" s="1"/>
  <c r="DM306" i="17"/>
  <c r="DM307" i="17" s="1"/>
  <c r="DL306" i="17"/>
  <c r="DL307" i="17" s="1"/>
  <c r="DK306" i="17"/>
  <c r="DK307" i="17" s="1"/>
  <c r="DJ306" i="17"/>
  <c r="DJ307" i="17" s="1"/>
  <c r="DI306" i="17"/>
  <c r="DI307" i="17" s="1"/>
  <c r="DH306" i="17"/>
  <c r="DH307" i="17" s="1"/>
  <c r="DG306" i="17"/>
  <c r="DG307" i="17" s="1"/>
  <c r="DF306" i="17"/>
  <c r="DF307" i="17" s="1"/>
  <c r="DE306" i="17"/>
  <c r="DE307" i="17" s="1"/>
  <c r="DD306" i="17"/>
  <c r="DD307" i="17" s="1"/>
  <c r="DC306" i="17"/>
  <c r="DC307" i="17" s="1"/>
  <c r="DB306" i="17"/>
  <c r="DB307" i="17" s="1"/>
  <c r="DA306" i="17"/>
  <c r="DA307" i="17" s="1"/>
  <c r="CZ306" i="17"/>
  <c r="CZ307" i="17" s="1"/>
  <c r="CY306" i="17"/>
  <c r="CY307" i="17" s="1"/>
  <c r="CX306" i="17"/>
  <c r="CX307" i="17" s="1"/>
  <c r="CW306" i="17"/>
  <c r="CW307" i="17" s="1"/>
  <c r="CV306" i="17"/>
  <c r="CV307" i="17" s="1"/>
  <c r="CU306" i="17"/>
  <c r="CU307" i="17" s="1"/>
  <c r="CT306" i="17"/>
  <c r="CT307" i="17" s="1"/>
  <c r="CS306" i="17"/>
  <c r="CS307" i="17" s="1"/>
  <c r="CR306" i="17"/>
  <c r="CR307" i="17" s="1"/>
  <c r="CQ306" i="17"/>
  <c r="CQ307" i="17" s="1"/>
  <c r="CO306" i="17"/>
  <c r="CO307" i="17" s="1"/>
  <c r="CN306" i="17"/>
  <c r="CN307" i="17" s="1"/>
  <c r="CM306" i="17"/>
  <c r="CM307" i="17" s="1"/>
  <c r="CL306" i="17"/>
  <c r="CL307" i="17" s="1"/>
  <c r="CJ306" i="17"/>
  <c r="CJ307" i="17" s="1"/>
  <c r="CI306" i="17"/>
  <c r="CI307" i="17" s="1"/>
  <c r="CH306" i="17"/>
  <c r="CH307" i="17" s="1"/>
  <c r="CG306" i="17"/>
  <c r="CG307" i="17" s="1"/>
  <c r="CF306" i="17"/>
  <c r="CF307" i="17" s="1"/>
  <c r="CE306" i="17"/>
  <c r="CE307" i="17" s="1"/>
  <c r="CD306" i="17"/>
  <c r="CD307" i="17" s="1"/>
  <c r="CC306" i="17"/>
  <c r="CC307" i="17" s="1"/>
  <c r="CB306" i="17"/>
  <c r="CB307" i="17" s="1"/>
  <c r="CA306" i="17"/>
  <c r="CA307" i="17" s="1"/>
  <c r="BZ306" i="17"/>
  <c r="BZ307" i="17" s="1"/>
  <c r="BY306" i="17"/>
  <c r="BY307" i="17" s="1"/>
  <c r="BX306" i="17"/>
  <c r="BX307" i="17" s="1"/>
  <c r="BW306" i="17"/>
  <c r="BW307" i="17" s="1"/>
  <c r="BV306" i="17"/>
  <c r="BV307" i="17" s="1"/>
  <c r="BU306" i="17"/>
  <c r="BU307" i="17" s="1"/>
  <c r="BT306" i="17"/>
  <c r="BT307" i="17" s="1"/>
  <c r="BS306" i="17"/>
  <c r="BS307" i="17" s="1"/>
  <c r="BR306" i="17"/>
  <c r="BR307" i="17" s="1"/>
  <c r="BQ306" i="17"/>
  <c r="BQ307" i="17" s="1"/>
  <c r="BP306" i="17"/>
  <c r="BP307" i="17" s="1"/>
  <c r="BO306" i="17"/>
  <c r="BO307" i="17" s="1"/>
  <c r="BN306" i="17"/>
  <c r="BN307" i="17" s="1"/>
  <c r="BM306" i="17"/>
  <c r="BM307" i="17" s="1"/>
  <c r="BL306" i="17"/>
  <c r="BL307" i="17" s="1"/>
  <c r="BJ306" i="17"/>
  <c r="BJ307" i="17" s="1"/>
  <c r="BI306" i="17"/>
  <c r="BI307" i="17" s="1"/>
  <c r="BH306" i="17"/>
  <c r="BH307" i="17" s="1"/>
  <c r="BG306" i="17"/>
  <c r="BG307" i="17" s="1"/>
  <c r="BF306" i="17"/>
  <c r="BF307" i="17" s="1"/>
  <c r="BE306" i="17"/>
  <c r="BE307" i="17" s="1"/>
  <c r="BD306" i="17"/>
  <c r="BB306" i="17"/>
  <c r="BB307" i="17" s="1"/>
  <c r="AZ306" i="17"/>
  <c r="AZ307" i="17" s="1"/>
  <c r="AY306" i="17"/>
  <c r="AY307" i="17" s="1"/>
  <c r="AX306" i="17"/>
  <c r="AX307" i="17" s="1"/>
  <c r="AW306" i="17"/>
  <c r="AW307" i="17" s="1"/>
  <c r="AV306" i="17"/>
  <c r="AV307" i="17" s="1"/>
  <c r="AU306" i="17"/>
  <c r="AU307" i="17" s="1"/>
  <c r="AT306" i="17"/>
  <c r="AT307" i="17" s="1"/>
  <c r="AR306" i="17"/>
  <c r="AR307" i="17" s="1"/>
  <c r="AQ306" i="17"/>
  <c r="AQ307" i="17" s="1"/>
  <c r="AO306" i="17"/>
  <c r="AO307" i="17" s="1"/>
  <c r="AN306" i="17"/>
  <c r="AN307" i="17" s="1"/>
  <c r="AM306" i="17"/>
  <c r="AM307" i="17" s="1"/>
  <c r="AL306" i="17"/>
  <c r="AL307" i="17" s="1"/>
  <c r="AK306" i="17"/>
  <c r="AK307" i="17" s="1"/>
  <c r="AJ306" i="17"/>
  <c r="AJ307" i="17" s="1"/>
  <c r="AI306" i="17"/>
  <c r="AI307" i="17" s="1"/>
  <c r="AH306" i="17"/>
  <c r="AH307" i="17" s="1"/>
  <c r="AG306" i="17"/>
  <c r="AG307" i="17" s="1"/>
  <c r="AF306" i="17"/>
  <c r="AF307" i="17" s="1"/>
  <c r="AE306" i="17"/>
  <c r="AE307" i="17" s="1"/>
  <c r="AD306" i="17"/>
  <c r="AD307" i="17" s="1"/>
  <c r="AC306" i="17"/>
  <c r="AC307" i="17" s="1"/>
  <c r="AB306" i="17"/>
  <c r="AB307" i="17" s="1"/>
  <c r="AA306" i="17"/>
  <c r="AA307" i="17" s="1"/>
  <c r="Z306" i="17"/>
  <c r="Z307" i="17" s="1"/>
  <c r="Y306" i="17"/>
  <c r="Y307" i="17" s="1"/>
  <c r="X306" i="17"/>
  <c r="X307" i="17" s="1"/>
  <c r="W306" i="17"/>
  <c r="W307" i="17" s="1"/>
  <c r="V306" i="17"/>
  <c r="V307" i="17" s="1"/>
  <c r="U306" i="17"/>
  <c r="U307" i="17" s="1"/>
  <c r="T306" i="17"/>
  <c r="S306" i="17"/>
  <c r="S307" i="17" s="1"/>
  <c r="R306" i="17"/>
  <c r="R307" i="17" s="1"/>
  <c r="Q306" i="17"/>
  <c r="Q307" i="17" s="1"/>
  <c r="P306" i="17"/>
  <c r="P307" i="17" s="1"/>
  <c r="O306" i="17"/>
  <c r="O307" i="17" s="1"/>
  <c r="M306" i="17"/>
  <c r="M307" i="17" s="1"/>
  <c r="K306" i="17"/>
  <c r="K307" i="17" s="1"/>
  <c r="J306" i="17"/>
  <c r="J307" i="17" s="1"/>
  <c r="I306" i="17"/>
  <c r="I307" i="17" s="1"/>
  <c r="H306" i="17"/>
  <c r="H307" i="17" s="1"/>
  <c r="G306" i="17"/>
  <c r="G307" i="17" s="1"/>
  <c r="F306" i="17"/>
  <c r="F307" i="17" s="1"/>
  <c r="E306" i="17"/>
  <c r="E307" i="17" s="1"/>
  <c r="D306" i="17"/>
  <c r="D307" i="17" s="1"/>
  <c r="C306" i="17"/>
  <c r="C307" i="17" s="1"/>
  <c r="FX304" i="17"/>
  <c r="FW304" i="17"/>
  <c r="FV304" i="17"/>
  <c r="FU304" i="17"/>
  <c r="FT304" i="17"/>
  <c r="FS304" i="17"/>
  <c r="FR304" i="17"/>
  <c r="FQ304" i="17"/>
  <c r="FP304" i="17"/>
  <c r="FO304" i="17"/>
  <c r="FN304" i="17"/>
  <c r="FM304" i="17"/>
  <c r="FL304" i="17"/>
  <c r="FK304" i="17"/>
  <c r="FJ304" i="17"/>
  <c r="FI304" i="17"/>
  <c r="FH304" i="17"/>
  <c r="FG304" i="17"/>
  <c r="FF304" i="17"/>
  <c r="FE304" i="17"/>
  <c r="FD304" i="17"/>
  <c r="FC304" i="17"/>
  <c r="FB304" i="17"/>
  <c r="FA304" i="17"/>
  <c r="EZ304" i="17"/>
  <c r="EY304" i="17"/>
  <c r="EX304" i="17"/>
  <c r="EW304" i="17"/>
  <c r="EV304" i="17"/>
  <c r="EU304" i="17"/>
  <c r="ET304" i="17"/>
  <c r="ES304" i="17"/>
  <c r="ER304" i="17"/>
  <c r="EQ304" i="17"/>
  <c r="EP304" i="17"/>
  <c r="EO304" i="17"/>
  <c r="EN304" i="17"/>
  <c r="EM304" i="17"/>
  <c r="EL304" i="17"/>
  <c r="EK304" i="17"/>
  <c r="EJ304" i="17"/>
  <c r="EI304" i="17"/>
  <c r="EH304" i="17"/>
  <c r="EG304" i="17"/>
  <c r="EF304" i="17"/>
  <c r="EE304" i="17"/>
  <c r="ED304" i="17"/>
  <c r="EC304" i="17"/>
  <c r="EB304" i="17"/>
  <c r="EA304" i="17"/>
  <c r="DZ304" i="17"/>
  <c r="DY304" i="17"/>
  <c r="DX304" i="17"/>
  <c r="DW304" i="17"/>
  <c r="DV304" i="17"/>
  <c r="DU304" i="17"/>
  <c r="DT304" i="17"/>
  <c r="DS304" i="17"/>
  <c r="DR304" i="17"/>
  <c r="DQ304" i="17"/>
  <c r="DP304" i="17"/>
  <c r="DO304" i="17"/>
  <c r="DN304" i="17"/>
  <c r="DM304" i="17"/>
  <c r="DL304" i="17"/>
  <c r="DK304" i="17"/>
  <c r="DJ304" i="17"/>
  <c r="DI304" i="17"/>
  <c r="DH304" i="17"/>
  <c r="DG304" i="17"/>
  <c r="DF304" i="17"/>
  <c r="DE304" i="17"/>
  <c r="DD304" i="17"/>
  <c r="DC304" i="17"/>
  <c r="DB304" i="17"/>
  <c r="DA304" i="17"/>
  <c r="CZ304" i="17"/>
  <c r="CY304" i="17"/>
  <c r="CX304" i="17"/>
  <c r="CW304" i="17"/>
  <c r="CV304" i="17"/>
  <c r="CU304" i="17"/>
  <c r="CT304" i="17"/>
  <c r="CS304" i="17"/>
  <c r="CR304" i="17"/>
  <c r="CQ304" i="17"/>
  <c r="CP304" i="17"/>
  <c r="CO304" i="17"/>
  <c r="CN304" i="17"/>
  <c r="CM304" i="17"/>
  <c r="CL304" i="17"/>
  <c r="CK304" i="17"/>
  <c r="CJ304" i="17"/>
  <c r="CI304" i="17"/>
  <c r="CH304" i="17"/>
  <c r="CG304" i="17"/>
  <c r="CF304" i="17"/>
  <c r="CE304" i="17"/>
  <c r="CD304" i="17"/>
  <c r="CC304" i="17"/>
  <c r="CB304" i="17"/>
  <c r="CA304" i="17"/>
  <c r="BZ304" i="17"/>
  <c r="BY304" i="17"/>
  <c r="BX304" i="17"/>
  <c r="BW304" i="17"/>
  <c r="BV304" i="17"/>
  <c r="BU304" i="17"/>
  <c r="BT304" i="17"/>
  <c r="BS304" i="17"/>
  <c r="BR304" i="17"/>
  <c r="BQ304" i="17"/>
  <c r="BP304" i="17"/>
  <c r="BO304" i="17"/>
  <c r="BN304" i="17"/>
  <c r="BM304" i="17"/>
  <c r="BL304" i="17"/>
  <c r="BK304" i="17"/>
  <c r="BJ304" i="17"/>
  <c r="BI304" i="17"/>
  <c r="BH304" i="17"/>
  <c r="BG304" i="17"/>
  <c r="BF304" i="17"/>
  <c r="BE304" i="17"/>
  <c r="BD304" i="17"/>
  <c r="BC304" i="17"/>
  <c r="BB304" i="17"/>
  <c r="BA304" i="17"/>
  <c r="AZ304" i="17"/>
  <c r="AY304" i="17"/>
  <c r="AX304" i="17"/>
  <c r="AW304" i="17"/>
  <c r="AV304" i="17"/>
  <c r="AU304" i="17"/>
  <c r="AT304" i="17"/>
  <c r="AS304" i="17"/>
  <c r="AR304" i="17"/>
  <c r="AQ304" i="17"/>
  <c r="AP304" i="17"/>
  <c r="AO304" i="17"/>
  <c r="AN304" i="17"/>
  <c r="AM304" i="17"/>
  <c r="AL304" i="17"/>
  <c r="AK304" i="17"/>
  <c r="AJ304" i="17"/>
  <c r="AI304" i="17"/>
  <c r="AH304" i="17"/>
  <c r="AG304" i="17"/>
  <c r="AF304" i="17"/>
  <c r="AE304" i="17"/>
  <c r="AD304" i="17"/>
  <c r="AC304" i="17"/>
  <c r="AB304" i="17"/>
  <c r="AA304" i="17"/>
  <c r="Z304" i="17"/>
  <c r="Y304" i="17"/>
  <c r="X304" i="17"/>
  <c r="W304" i="17"/>
  <c r="V304" i="17"/>
  <c r="U304" i="17"/>
  <c r="T304" i="17"/>
  <c r="S304" i="17"/>
  <c r="R304" i="17"/>
  <c r="Q304" i="17"/>
  <c r="P304" i="17"/>
  <c r="O304" i="17"/>
  <c r="N304" i="17"/>
  <c r="M304" i="17"/>
  <c r="L304" i="17"/>
  <c r="K304" i="17"/>
  <c r="J304" i="17"/>
  <c r="I304" i="17"/>
  <c r="H304" i="17"/>
  <c r="G304" i="17"/>
  <c r="F304" i="17"/>
  <c r="E304" i="17"/>
  <c r="D304" i="17"/>
  <c r="C304" i="17"/>
  <c r="FX302" i="17"/>
  <c r="FW302" i="17"/>
  <c r="FV302" i="17"/>
  <c r="FU302" i="17"/>
  <c r="FT302" i="17"/>
  <c r="FS302" i="17"/>
  <c r="FR302" i="17"/>
  <c r="FQ302" i="17"/>
  <c r="FP302" i="17"/>
  <c r="FO302" i="17"/>
  <c r="FN302" i="17"/>
  <c r="FM302" i="17"/>
  <c r="FL302" i="17"/>
  <c r="FK302" i="17"/>
  <c r="FJ302" i="17"/>
  <c r="FI302" i="17"/>
  <c r="FH302" i="17"/>
  <c r="FG302" i="17"/>
  <c r="FF302" i="17"/>
  <c r="FE302" i="17"/>
  <c r="FD302" i="17"/>
  <c r="FC302" i="17"/>
  <c r="FB302" i="17"/>
  <c r="FA302" i="17"/>
  <c r="EZ302" i="17"/>
  <c r="EY302" i="17"/>
  <c r="EX302" i="17"/>
  <c r="EW302" i="17"/>
  <c r="EV302" i="17"/>
  <c r="EU302" i="17"/>
  <c r="ET302" i="17"/>
  <c r="ES302" i="17"/>
  <c r="ER302" i="17"/>
  <c r="EQ302" i="17"/>
  <c r="EP302" i="17"/>
  <c r="EO302" i="17"/>
  <c r="EN302" i="17"/>
  <c r="EM302" i="17"/>
  <c r="EL302" i="17"/>
  <c r="EK302" i="17"/>
  <c r="EJ302" i="17"/>
  <c r="EI302" i="17"/>
  <c r="EH302" i="17"/>
  <c r="EG302" i="17"/>
  <c r="EF302" i="17"/>
  <c r="EE302" i="17"/>
  <c r="ED302" i="17"/>
  <c r="EC302" i="17"/>
  <c r="EB302" i="17"/>
  <c r="EA302" i="17"/>
  <c r="DZ302" i="17"/>
  <c r="DY302" i="17"/>
  <c r="DX302" i="17"/>
  <c r="DW302" i="17"/>
  <c r="DV302" i="17"/>
  <c r="DU302" i="17"/>
  <c r="DT302" i="17"/>
  <c r="DS302" i="17"/>
  <c r="DR302" i="17"/>
  <c r="DQ302" i="17"/>
  <c r="DP302" i="17"/>
  <c r="DO302" i="17"/>
  <c r="DN302" i="17"/>
  <c r="DM302" i="17"/>
  <c r="DL302" i="17"/>
  <c r="DK302" i="17"/>
  <c r="DJ302" i="17"/>
  <c r="DI302" i="17"/>
  <c r="DH302" i="17"/>
  <c r="DG302" i="17"/>
  <c r="DF302" i="17"/>
  <c r="DE302" i="17"/>
  <c r="DD302" i="17"/>
  <c r="DC302" i="17"/>
  <c r="DB302" i="17"/>
  <c r="DA302" i="17"/>
  <c r="CZ302" i="17"/>
  <c r="CY302" i="17"/>
  <c r="CX302" i="17"/>
  <c r="CW302" i="17"/>
  <c r="CV302" i="17"/>
  <c r="CU302" i="17"/>
  <c r="CT302" i="17"/>
  <c r="CS302" i="17"/>
  <c r="CR302" i="17"/>
  <c r="CQ302" i="17"/>
  <c r="CP302" i="17"/>
  <c r="CO302" i="17"/>
  <c r="CN302" i="17"/>
  <c r="CM302" i="17"/>
  <c r="CL302" i="17"/>
  <c r="CK302" i="17"/>
  <c r="CJ302" i="17"/>
  <c r="CI302" i="17"/>
  <c r="CH302" i="17"/>
  <c r="CG302" i="17"/>
  <c r="CF302" i="17"/>
  <c r="CE302" i="17"/>
  <c r="CD302" i="17"/>
  <c r="CC302" i="17"/>
  <c r="CB302" i="17"/>
  <c r="CA302" i="17"/>
  <c r="BZ302" i="17"/>
  <c r="BY302" i="17"/>
  <c r="BX302" i="17"/>
  <c r="BW302" i="17"/>
  <c r="BV302" i="17"/>
  <c r="BU302" i="17"/>
  <c r="BT302" i="17"/>
  <c r="BS302" i="17"/>
  <c r="BR302" i="17"/>
  <c r="BQ302" i="17"/>
  <c r="BP302" i="17"/>
  <c r="BO302" i="17"/>
  <c r="BN302" i="17"/>
  <c r="BM302" i="17"/>
  <c r="BL302" i="17"/>
  <c r="BK302" i="17"/>
  <c r="BJ302" i="17"/>
  <c r="BI302" i="17"/>
  <c r="BH302" i="17"/>
  <c r="BG302" i="17"/>
  <c r="BF302" i="17"/>
  <c r="BE302" i="17"/>
  <c r="BD302" i="17"/>
  <c r="BC302" i="17"/>
  <c r="BB302" i="17"/>
  <c r="BA302" i="17"/>
  <c r="AZ302" i="17"/>
  <c r="AY302" i="17"/>
  <c r="AX302" i="17"/>
  <c r="AW302" i="17"/>
  <c r="AV302" i="17"/>
  <c r="AU302" i="17"/>
  <c r="AT302" i="17"/>
  <c r="AS302" i="17"/>
  <c r="AR302" i="17"/>
  <c r="AQ302" i="17"/>
  <c r="AP302" i="17"/>
  <c r="AO302" i="17"/>
  <c r="AN302" i="17"/>
  <c r="AM302" i="17"/>
  <c r="AL302" i="17"/>
  <c r="AK302" i="17"/>
  <c r="AJ302" i="17"/>
  <c r="AI302" i="17"/>
  <c r="AH302" i="17"/>
  <c r="AG302" i="17"/>
  <c r="AF302" i="17"/>
  <c r="AE302" i="17"/>
  <c r="AD302" i="17"/>
  <c r="AC302" i="17"/>
  <c r="AB302" i="17"/>
  <c r="AA302" i="17"/>
  <c r="Z302" i="17"/>
  <c r="Y302" i="17"/>
  <c r="X302" i="17"/>
  <c r="W302" i="17"/>
  <c r="V302" i="17"/>
  <c r="U302" i="17"/>
  <c r="T302" i="17"/>
  <c r="S302" i="17"/>
  <c r="R302" i="17"/>
  <c r="Q302" i="17"/>
  <c r="P302" i="17"/>
  <c r="O302" i="17"/>
  <c r="N302" i="17"/>
  <c r="M302" i="17"/>
  <c r="L302" i="17"/>
  <c r="K302" i="17"/>
  <c r="J302" i="17"/>
  <c r="I302" i="17"/>
  <c r="H302" i="17"/>
  <c r="G302" i="17"/>
  <c r="F302" i="17"/>
  <c r="E302" i="17"/>
  <c r="D302" i="17"/>
  <c r="C302" i="17"/>
  <c r="FY296" i="17"/>
  <c r="FY292" i="17"/>
  <c r="FZ17" i="2" s="1"/>
  <c r="FY279" i="17"/>
  <c r="FY278" i="17"/>
  <c r="FZ15" i="2" s="1"/>
  <c r="FY277" i="17"/>
  <c r="GB268" i="17"/>
  <c r="FX266" i="17"/>
  <c r="FY20" i="2" s="1"/>
  <c r="FW266" i="17"/>
  <c r="FV266" i="17"/>
  <c r="FU266" i="17"/>
  <c r="FU279" i="17" s="1"/>
  <c r="FT266" i="17"/>
  <c r="FS266" i="17"/>
  <c r="FR266" i="17"/>
  <c r="FQ266" i="17"/>
  <c r="FQ279" i="17" s="1"/>
  <c r="FP266" i="17"/>
  <c r="FO266" i="17"/>
  <c r="FN266" i="17"/>
  <c r="FM266" i="17"/>
  <c r="FM279" i="17" s="1"/>
  <c r="FL266" i="17"/>
  <c r="FK266" i="17"/>
  <c r="FJ266" i="17"/>
  <c r="FI266" i="17"/>
  <c r="FI279" i="17" s="1"/>
  <c r="FH266" i="17"/>
  <c r="FG266" i="17"/>
  <c r="FF266" i="17"/>
  <c r="FE266" i="17"/>
  <c r="FE279" i="17" s="1"/>
  <c r="FD266" i="17"/>
  <c r="FC266" i="17"/>
  <c r="FB266" i="17"/>
  <c r="FA266" i="17"/>
  <c r="FA279" i="17" s="1"/>
  <c r="EZ266" i="17"/>
  <c r="EY266" i="17"/>
  <c r="EX266" i="17"/>
  <c r="EW266" i="17"/>
  <c r="EW279" i="17" s="1"/>
  <c r="EV266" i="17"/>
  <c r="EU266" i="17"/>
  <c r="ET266" i="17"/>
  <c r="ES266" i="17"/>
  <c r="ES279" i="17" s="1"/>
  <c r="ER266" i="17"/>
  <c r="EQ266" i="17"/>
  <c r="EP266" i="17"/>
  <c r="EO266" i="17"/>
  <c r="EO279" i="17" s="1"/>
  <c r="EN266" i="17"/>
  <c r="EM266" i="17"/>
  <c r="EL266" i="17"/>
  <c r="EK266" i="17"/>
  <c r="EK279" i="17" s="1"/>
  <c r="EJ266" i="17"/>
  <c r="EJ279" i="17" s="1"/>
  <c r="EI266" i="17"/>
  <c r="EH266" i="17"/>
  <c r="EG266" i="17"/>
  <c r="EG279" i="17" s="1"/>
  <c r="EF266" i="17"/>
  <c r="EE266" i="17"/>
  <c r="ED266" i="17"/>
  <c r="ED279" i="17" s="1"/>
  <c r="EC266" i="17"/>
  <c r="EC279" i="17" s="1"/>
  <c r="EB266" i="17"/>
  <c r="EA266" i="17"/>
  <c r="DZ266" i="17"/>
  <c r="DZ279" i="17" s="1"/>
  <c r="DY266" i="17"/>
  <c r="DY279" i="17" s="1"/>
  <c r="DX266" i="17"/>
  <c r="DY20" i="2" s="1"/>
  <c r="DW266" i="17"/>
  <c r="DV266" i="17"/>
  <c r="DV279" i="17" s="1"/>
  <c r="DU266" i="17"/>
  <c r="DU279" i="17" s="1"/>
  <c r="DT266" i="17"/>
  <c r="DS266" i="17"/>
  <c r="DR266" i="17"/>
  <c r="DR279" i="17" s="1"/>
  <c r="DQ266" i="17"/>
  <c r="DQ279" i="17" s="1"/>
  <c r="DP266" i="17"/>
  <c r="DO266" i="17"/>
  <c r="DN266" i="17"/>
  <c r="DN279" i="17" s="1"/>
  <c r="DM266" i="17"/>
  <c r="DM279" i="17" s="1"/>
  <c r="DL266" i="17"/>
  <c r="DK266" i="17"/>
  <c r="DJ266" i="17"/>
  <c r="DJ279" i="17" s="1"/>
  <c r="DI266" i="17"/>
  <c r="DI279" i="17" s="1"/>
  <c r="DH266" i="17"/>
  <c r="DG266" i="17"/>
  <c r="DF266" i="17"/>
  <c r="DF279" i="17" s="1"/>
  <c r="DE266" i="17"/>
  <c r="DE279" i="17" s="1"/>
  <c r="DD266" i="17"/>
  <c r="DC266" i="17"/>
  <c r="DB266" i="17"/>
  <c r="DB279" i="17" s="1"/>
  <c r="DA266" i="17"/>
  <c r="DA279" i="17" s="1"/>
  <c r="CZ266" i="17"/>
  <c r="CY266" i="17"/>
  <c r="CX266" i="17"/>
  <c r="CX279" i="17" s="1"/>
  <c r="CW266" i="17"/>
  <c r="CW279" i="17" s="1"/>
  <c r="CV266" i="17"/>
  <c r="CU266" i="17"/>
  <c r="CT266" i="17"/>
  <c r="CT279" i="17" s="1"/>
  <c r="CS266" i="17"/>
  <c r="CS279" i="17" s="1"/>
  <c r="CR266" i="17"/>
  <c r="CQ266" i="17"/>
  <c r="CP266" i="17"/>
  <c r="CP279" i="17" s="1"/>
  <c r="CO266" i="17"/>
  <c r="CO279" i="17" s="1"/>
  <c r="CN266" i="17"/>
  <c r="CM266" i="17"/>
  <c r="CL266" i="17"/>
  <c r="CL279" i="17" s="1"/>
  <c r="CK266" i="17"/>
  <c r="CK279" i="17" s="1"/>
  <c r="CJ266" i="17"/>
  <c r="CI266" i="17"/>
  <c r="CH266" i="17"/>
  <c r="CH279" i="17" s="1"/>
  <c r="CG266" i="17"/>
  <c r="CG279" i="17" s="1"/>
  <c r="CF266" i="17"/>
  <c r="CE266" i="17"/>
  <c r="CD266" i="17"/>
  <c r="CD279" i="17" s="1"/>
  <c r="CC266" i="17"/>
  <c r="CC279" i="17" s="1"/>
  <c r="CB266" i="17"/>
  <c r="CA266" i="17"/>
  <c r="BZ266" i="17"/>
  <c r="BZ279" i="17" s="1"/>
  <c r="BY266" i="17"/>
  <c r="BY279" i="17" s="1"/>
  <c r="BX266" i="17"/>
  <c r="BW266" i="17"/>
  <c r="BV266" i="17"/>
  <c r="BV279" i="17" s="1"/>
  <c r="BU266" i="17"/>
  <c r="BU279" i="17" s="1"/>
  <c r="BT266" i="17"/>
  <c r="BS266" i="17"/>
  <c r="BR266" i="17"/>
  <c r="BR279" i="17" s="1"/>
  <c r="BQ266" i="17"/>
  <c r="BQ279" i="17" s="1"/>
  <c r="BP266" i="17"/>
  <c r="BQ20" i="2" s="1"/>
  <c r="BO266" i="17"/>
  <c r="BN266" i="17"/>
  <c r="BN279" i="17" s="1"/>
  <c r="BM266" i="17"/>
  <c r="BM279" i="17" s="1"/>
  <c r="BL266" i="17"/>
  <c r="BK266" i="17"/>
  <c r="BJ266" i="17"/>
  <c r="BJ279" i="17" s="1"/>
  <c r="BI266" i="17"/>
  <c r="BI279" i="17" s="1"/>
  <c r="BH266" i="17"/>
  <c r="BG266" i="17"/>
  <c r="BF266" i="17"/>
  <c r="BF279" i="17" s="1"/>
  <c r="BE266" i="17"/>
  <c r="BE279" i="17" s="1"/>
  <c r="BD266" i="17"/>
  <c r="BC266" i="17"/>
  <c r="BB266" i="17"/>
  <c r="BB279" i="17" s="1"/>
  <c r="BA266" i="17"/>
  <c r="BA279" i="17" s="1"/>
  <c r="AZ266" i="17"/>
  <c r="AY266" i="17"/>
  <c r="AX266" i="17"/>
  <c r="AX279" i="17" s="1"/>
  <c r="AW266" i="17"/>
  <c r="AW279" i="17" s="1"/>
  <c r="AV266" i="17"/>
  <c r="AU266" i="17"/>
  <c r="AT266" i="17"/>
  <c r="AT279" i="17" s="1"/>
  <c r="AS266" i="17"/>
  <c r="AS279" i="17" s="1"/>
  <c r="AR266" i="17"/>
  <c r="AQ266" i="17"/>
  <c r="AP266" i="17"/>
  <c r="AP279" i="17" s="1"/>
  <c r="AO266" i="17"/>
  <c r="AO279" i="17" s="1"/>
  <c r="AN266" i="17"/>
  <c r="AM266" i="17"/>
  <c r="AL266" i="17"/>
  <c r="AL279" i="17" s="1"/>
  <c r="AK266" i="17"/>
  <c r="AK279" i="17" s="1"/>
  <c r="AJ266" i="17"/>
  <c r="AI266" i="17"/>
  <c r="AH266" i="17"/>
  <c r="AH279" i="17" s="1"/>
  <c r="AG266" i="17"/>
  <c r="AG279" i="17" s="1"/>
  <c r="AF266" i="17"/>
  <c r="AE266" i="17"/>
  <c r="AD266" i="17"/>
  <c r="AD279" i="17" s="1"/>
  <c r="AC266" i="17"/>
  <c r="AC279" i="17" s="1"/>
  <c r="AB266" i="17"/>
  <c r="AA266" i="17"/>
  <c r="Z266" i="17"/>
  <c r="Z279" i="17" s="1"/>
  <c r="Y266" i="17"/>
  <c r="Y279" i="17" s="1"/>
  <c r="X266" i="17"/>
  <c r="W266" i="17"/>
  <c r="V266" i="17"/>
  <c r="V279" i="17" s="1"/>
  <c r="U266" i="17"/>
  <c r="U279" i="17" s="1"/>
  <c r="T266" i="17"/>
  <c r="S266" i="17"/>
  <c r="R266" i="17"/>
  <c r="R279" i="17" s="1"/>
  <c r="Q266" i="17"/>
  <c r="Q279" i="17" s="1"/>
  <c r="P266" i="17"/>
  <c r="O266" i="17"/>
  <c r="N266" i="17"/>
  <c r="N279" i="17" s="1"/>
  <c r="M266" i="17"/>
  <c r="M279" i="17" s="1"/>
  <c r="L266" i="17"/>
  <c r="K266" i="17"/>
  <c r="J266" i="17"/>
  <c r="J279" i="17" s="1"/>
  <c r="I266" i="17"/>
  <c r="I279" i="17" s="1"/>
  <c r="H266" i="17"/>
  <c r="G266" i="17"/>
  <c r="F266" i="17"/>
  <c r="F279" i="17" s="1"/>
  <c r="E266" i="17"/>
  <c r="E279" i="17" s="1"/>
  <c r="D266" i="17"/>
  <c r="E20" i="2" s="1"/>
  <c r="C266" i="17"/>
  <c r="D20" i="2" s="1"/>
  <c r="FX238" i="17"/>
  <c r="FW238" i="17"/>
  <c r="FV238" i="17"/>
  <c r="FU238" i="17"/>
  <c r="FT238" i="17"/>
  <c r="FS238" i="17"/>
  <c r="FR238" i="17"/>
  <c r="FQ238" i="17"/>
  <c r="FP238" i="17"/>
  <c r="FO238" i="17"/>
  <c r="FN238" i="17"/>
  <c r="FM238" i="17"/>
  <c r="FL238" i="17"/>
  <c r="FK238" i="17"/>
  <c r="FJ238" i="17"/>
  <c r="FI238" i="17"/>
  <c r="FH238" i="17"/>
  <c r="FG238" i="17"/>
  <c r="FF238" i="17"/>
  <c r="FE238" i="17"/>
  <c r="FD238" i="17"/>
  <c r="FC238" i="17"/>
  <c r="FB238" i="17"/>
  <c r="FA238" i="17"/>
  <c r="EZ238" i="17"/>
  <c r="EY238" i="17"/>
  <c r="EX238" i="17"/>
  <c r="EW238" i="17"/>
  <c r="EV238" i="17"/>
  <c r="EU238" i="17"/>
  <c r="ET238" i="17"/>
  <c r="ES238" i="17"/>
  <c r="ER238" i="17"/>
  <c r="EQ238" i="17"/>
  <c r="EP238" i="17"/>
  <c r="EO238" i="17"/>
  <c r="EN238" i="17"/>
  <c r="EM238" i="17"/>
  <c r="EL238" i="17"/>
  <c r="EK238" i="17"/>
  <c r="EJ238" i="17"/>
  <c r="EI238" i="17"/>
  <c r="EH238" i="17"/>
  <c r="EG238" i="17"/>
  <c r="EF238" i="17"/>
  <c r="EE238" i="17"/>
  <c r="ED238" i="17"/>
  <c r="EC238" i="17"/>
  <c r="EB238" i="17"/>
  <c r="EA238" i="17"/>
  <c r="DZ238" i="17"/>
  <c r="DY238" i="17"/>
  <c r="DX238" i="17"/>
  <c r="DW238" i="17"/>
  <c r="DV238" i="17"/>
  <c r="DU238" i="17"/>
  <c r="DT238" i="17"/>
  <c r="DS238" i="17"/>
  <c r="DR238" i="17"/>
  <c r="DQ238" i="17"/>
  <c r="DP238" i="17"/>
  <c r="DO238" i="17"/>
  <c r="DM238" i="17"/>
  <c r="DL238" i="17"/>
  <c r="DK238" i="17"/>
  <c r="DJ238" i="17"/>
  <c r="DI238" i="17"/>
  <c r="DH238" i="17"/>
  <c r="DG238" i="17"/>
  <c r="DF238" i="17"/>
  <c r="DE238" i="17"/>
  <c r="DD238" i="17"/>
  <c r="DC238" i="17"/>
  <c r="DB238" i="17"/>
  <c r="DA238" i="17"/>
  <c r="CZ238" i="17"/>
  <c r="CY238" i="17"/>
  <c r="CX238" i="17"/>
  <c r="CW238" i="17"/>
  <c r="CV238" i="17"/>
  <c r="CU238" i="17"/>
  <c r="CT238" i="17"/>
  <c r="CS238" i="17"/>
  <c r="CR238" i="17"/>
  <c r="CQ238" i="17"/>
  <c r="CP238" i="17"/>
  <c r="CO238" i="17"/>
  <c r="CN238" i="17"/>
  <c r="CM238" i="17"/>
  <c r="CL238" i="17"/>
  <c r="CK238" i="17"/>
  <c r="CJ238" i="17"/>
  <c r="CI238" i="17"/>
  <c r="CH238" i="17"/>
  <c r="CG238" i="17"/>
  <c r="CF238" i="17"/>
  <c r="CE238" i="17"/>
  <c r="CD238" i="17"/>
  <c r="CC238" i="17"/>
  <c r="CB238" i="17"/>
  <c r="CA238" i="17"/>
  <c r="BZ238" i="17"/>
  <c r="BY238" i="17"/>
  <c r="BX238" i="17"/>
  <c r="BW238" i="17"/>
  <c r="BV238" i="17"/>
  <c r="BU238" i="17"/>
  <c r="BT238" i="17"/>
  <c r="BS238" i="17"/>
  <c r="BR238" i="17"/>
  <c r="BQ238" i="17"/>
  <c r="BP238" i="17"/>
  <c r="BO238" i="17"/>
  <c r="BN238" i="17"/>
  <c r="BM238" i="17"/>
  <c r="BL238" i="17"/>
  <c r="BK238" i="17"/>
  <c r="BJ238" i="17"/>
  <c r="BI238" i="17"/>
  <c r="BH238" i="17"/>
  <c r="BG238" i="17"/>
  <c r="BF238" i="17"/>
  <c r="BE238" i="17"/>
  <c r="BD238" i="17"/>
  <c r="BC238" i="17"/>
  <c r="BB238" i="17"/>
  <c r="BA238" i="17"/>
  <c r="AZ238" i="17"/>
  <c r="AY238" i="17"/>
  <c r="AX238" i="17"/>
  <c r="AW238" i="17"/>
  <c r="AV238" i="17"/>
  <c r="AU238" i="17"/>
  <c r="AT238" i="17"/>
  <c r="AS238" i="17"/>
  <c r="AR238" i="17"/>
  <c r="AQ238" i="17"/>
  <c r="AP238" i="17"/>
  <c r="AO238" i="17"/>
  <c r="AN238" i="17"/>
  <c r="AM238" i="17"/>
  <c r="AL238" i="17"/>
  <c r="AK238" i="17"/>
  <c r="AJ238" i="17"/>
  <c r="AI238" i="17"/>
  <c r="AH238" i="17"/>
  <c r="AG238" i="17"/>
  <c r="AF238" i="17"/>
  <c r="AE238" i="17"/>
  <c r="AD238" i="17"/>
  <c r="AC238" i="17"/>
  <c r="AB238" i="17"/>
  <c r="AA238" i="17"/>
  <c r="Z238" i="17"/>
  <c r="Y238" i="17"/>
  <c r="X238" i="17"/>
  <c r="W238" i="17"/>
  <c r="V238" i="17"/>
  <c r="U238" i="17"/>
  <c r="T238" i="17"/>
  <c r="S238" i="17"/>
  <c r="R238" i="17"/>
  <c r="Q238" i="17"/>
  <c r="P238" i="17"/>
  <c r="O238" i="17"/>
  <c r="N238" i="17"/>
  <c r="M238" i="17"/>
  <c r="L238" i="17"/>
  <c r="K238" i="17"/>
  <c r="J238" i="17"/>
  <c r="I238" i="17"/>
  <c r="H238" i="17"/>
  <c r="G238" i="17"/>
  <c r="F238" i="17"/>
  <c r="E238" i="17"/>
  <c r="D238" i="17"/>
  <c r="C238" i="17"/>
  <c r="FZ224" i="17"/>
  <c r="FZ210" i="17"/>
  <c r="FX194" i="17"/>
  <c r="FW194" i="17"/>
  <c r="FV194" i="17"/>
  <c r="FU194" i="17"/>
  <c r="FT194" i="17"/>
  <c r="FS194" i="17"/>
  <c r="FR194" i="17"/>
  <c r="FQ194" i="17"/>
  <c r="FP194" i="17"/>
  <c r="FO194" i="17"/>
  <c r="FN194" i="17"/>
  <c r="FM194" i="17"/>
  <c r="FL194" i="17"/>
  <c r="FK194" i="17"/>
  <c r="FJ194" i="17"/>
  <c r="FI194" i="17"/>
  <c r="FH194" i="17"/>
  <c r="FG194" i="17"/>
  <c r="FF194" i="17"/>
  <c r="FE194" i="17"/>
  <c r="FD194" i="17"/>
  <c r="FC194" i="17"/>
  <c r="FB194" i="17"/>
  <c r="FA194" i="17"/>
  <c r="EZ194" i="17"/>
  <c r="EY194" i="17"/>
  <c r="EX194" i="17"/>
  <c r="EW194" i="17"/>
  <c r="EV194" i="17"/>
  <c r="EU194" i="17"/>
  <c r="ET194" i="17"/>
  <c r="ES194" i="17"/>
  <c r="ER194" i="17"/>
  <c r="EQ194" i="17"/>
  <c r="EP194" i="17"/>
  <c r="EO194" i="17"/>
  <c r="EN194" i="17"/>
  <c r="EM194" i="17"/>
  <c r="EL194" i="17"/>
  <c r="EK194" i="17"/>
  <c r="EJ194" i="17"/>
  <c r="EI194" i="17"/>
  <c r="EH194" i="17"/>
  <c r="EG194" i="17"/>
  <c r="EF194" i="17"/>
  <c r="EE194" i="17"/>
  <c r="ED194" i="17"/>
  <c r="EC194" i="17"/>
  <c r="EB194" i="17"/>
  <c r="EA194" i="17"/>
  <c r="DZ194" i="17"/>
  <c r="DY194" i="17"/>
  <c r="DX194" i="17"/>
  <c r="DW194" i="17"/>
  <c r="DV194" i="17"/>
  <c r="DU194" i="17"/>
  <c r="DT194" i="17"/>
  <c r="DS194" i="17"/>
  <c r="DR194" i="17"/>
  <c r="DQ194" i="17"/>
  <c r="DP194" i="17"/>
  <c r="DO194" i="17"/>
  <c r="DN194" i="17"/>
  <c r="DM194" i="17"/>
  <c r="DL194" i="17"/>
  <c r="DK194" i="17"/>
  <c r="DJ194" i="17"/>
  <c r="DI194" i="17"/>
  <c r="DH194" i="17"/>
  <c r="DG194" i="17"/>
  <c r="DF194" i="17"/>
  <c r="DE194" i="17"/>
  <c r="DD194" i="17"/>
  <c r="DC194" i="17"/>
  <c r="DB194" i="17"/>
  <c r="DA194" i="17"/>
  <c r="CZ194" i="17"/>
  <c r="CY194" i="17"/>
  <c r="CX194" i="17"/>
  <c r="CW194" i="17"/>
  <c r="CV194" i="17"/>
  <c r="CU194" i="17"/>
  <c r="CT194" i="17"/>
  <c r="CS194" i="17"/>
  <c r="CR194" i="17"/>
  <c r="CQ194" i="17"/>
  <c r="CP194" i="17"/>
  <c r="CO194" i="17"/>
  <c r="CN194" i="17"/>
  <c r="CM194" i="17"/>
  <c r="CL194" i="17"/>
  <c r="CK194" i="17"/>
  <c r="CJ194" i="17"/>
  <c r="CI194" i="17"/>
  <c r="CH194" i="17"/>
  <c r="CG194" i="17"/>
  <c r="CF194" i="17"/>
  <c r="CE194" i="17"/>
  <c r="CD194" i="17"/>
  <c r="CC194" i="17"/>
  <c r="CB194" i="17"/>
  <c r="CA194" i="17"/>
  <c r="BZ194" i="17"/>
  <c r="BY194" i="17"/>
  <c r="BX194" i="17"/>
  <c r="BW194" i="17"/>
  <c r="BV194" i="17"/>
  <c r="BU194" i="17"/>
  <c r="BT194" i="17"/>
  <c r="BS194" i="17"/>
  <c r="BR194" i="17"/>
  <c r="BQ194" i="17"/>
  <c r="BP194" i="17"/>
  <c r="BO194" i="17"/>
  <c r="BN194" i="17"/>
  <c r="BM194" i="17"/>
  <c r="BL194" i="17"/>
  <c r="BK194" i="17"/>
  <c r="BJ194" i="17"/>
  <c r="BI194" i="17"/>
  <c r="BH194" i="17"/>
  <c r="BG194" i="17"/>
  <c r="BF194" i="17"/>
  <c r="BE194" i="17"/>
  <c r="BD194" i="17"/>
  <c r="BC194" i="17"/>
  <c r="BB194" i="17"/>
  <c r="BA194" i="17"/>
  <c r="AZ194" i="17"/>
  <c r="AY194" i="17"/>
  <c r="AX194" i="17"/>
  <c r="AW194" i="17"/>
  <c r="AV194" i="17"/>
  <c r="AU194" i="17"/>
  <c r="AT194" i="17"/>
  <c r="AS194" i="17"/>
  <c r="AR194" i="17"/>
  <c r="AQ194" i="17"/>
  <c r="AP194" i="17"/>
  <c r="AO194" i="17"/>
  <c r="AN194" i="17"/>
  <c r="AM194" i="17"/>
  <c r="AL194" i="17"/>
  <c r="AK194" i="17"/>
  <c r="AJ194" i="17"/>
  <c r="AI194" i="17"/>
  <c r="AH194" i="17"/>
  <c r="AG194" i="17"/>
  <c r="AF194" i="17"/>
  <c r="AE194" i="17"/>
  <c r="AD194" i="17"/>
  <c r="AC194" i="17"/>
  <c r="AB194" i="17"/>
  <c r="AA194" i="17"/>
  <c r="Z194" i="17"/>
  <c r="Y194" i="17"/>
  <c r="X194" i="17"/>
  <c r="W194" i="17"/>
  <c r="V194" i="17"/>
  <c r="U194" i="17"/>
  <c r="T194" i="17"/>
  <c r="S194" i="17"/>
  <c r="R194" i="17"/>
  <c r="Q194" i="17"/>
  <c r="P194" i="17"/>
  <c r="O194" i="17"/>
  <c r="N194" i="17"/>
  <c r="M194" i="17"/>
  <c r="L194" i="17"/>
  <c r="K194" i="17"/>
  <c r="J194" i="17"/>
  <c r="I194" i="17"/>
  <c r="H194" i="17"/>
  <c r="G194" i="17"/>
  <c r="F194" i="17"/>
  <c r="E194" i="17"/>
  <c r="D194" i="17"/>
  <c r="C194" i="17"/>
  <c r="X193" i="17"/>
  <c r="FX192" i="17"/>
  <c r="FW192" i="17"/>
  <c r="FV192" i="17"/>
  <c r="FU192" i="17"/>
  <c r="FT192" i="17"/>
  <c r="FS192" i="17"/>
  <c r="FR192" i="17"/>
  <c r="FQ192" i="17"/>
  <c r="FP192" i="17"/>
  <c r="FO192" i="17"/>
  <c r="FN192" i="17"/>
  <c r="FM192" i="17"/>
  <c r="FL192" i="17"/>
  <c r="FK192" i="17"/>
  <c r="FJ192" i="17"/>
  <c r="FI192" i="17"/>
  <c r="FH192" i="17"/>
  <c r="FG192" i="17"/>
  <c r="FF192" i="17"/>
  <c r="FE192" i="17"/>
  <c r="FD192" i="17"/>
  <c r="FC192" i="17"/>
  <c r="FB192" i="17"/>
  <c r="FA192" i="17"/>
  <c r="EZ192" i="17"/>
  <c r="EY192" i="17"/>
  <c r="EX192" i="17"/>
  <c r="EW192" i="17"/>
  <c r="EV192" i="17"/>
  <c r="EU192" i="17"/>
  <c r="ET192" i="17"/>
  <c r="ES192" i="17"/>
  <c r="ER192" i="17"/>
  <c r="EQ192" i="17"/>
  <c r="EP192" i="17"/>
  <c r="EO192" i="17"/>
  <c r="EN192" i="17"/>
  <c r="EM192" i="17"/>
  <c r="EL192" i="17"/>
  <c r="EK192" i="17"/>
  <c r="EJ192" i="17"/>
  <c r="EI192" i="17"/>
  <c r="EH192" i="17"/>
  <c r="EG192" i="17"/>
  <c r="EF192" i="17"/>
  <c r="EE192" i="17"/>
  <c r="ED192" i="17"/>
  <c r="EC192" i="17"/>
  <c r="EB192" i="17"/>
  <c r="EA192" i="17"/>
  <c r="DZ192" i="17"/>
  <c r="DY192" i="17"/>
  <c r="DX192" i="17"/>
  <c r="DW192" i="17"/>
  <c r="DV192" i="17"/>
  <c r="DU192" i="17"/>
  <c r="DT192" i="17"/>
  <c r="DS192" i="17"/>
  <c r="DR192" i="17"/>
  <c r="DQ192" i="17"/>
  <c r="DP192" i="17"/>
  <c r="DO192" i="17"/>
  <c r="DN192" i="17"/>
  <c r="DM192" i="17"/>
  <c r="DL192" i="17"/>
  <c r="DK192" i="17"/>
  <c r="DJ192" i="17"/>
  <c r="DI192" i="17"/>
  <c r="DH192" i="17"/>
  <c r="DG192" i="17"/>
  <c r="DF192" i="17"/>
  <c r="DE192" i="17"/>
  <c r="DD192" i="17"/>
  <c r="DC192" i="17"/>
  <c r="DB192" i="17"/>
  <c r="DA192" i="17"/>
  <c r="CZ192" i="17"/>
  <c r="CY192" i="17"/>
  <c r="CX192" i="17"/>
  <c r="CW192" i="17"/>
  <c r="CV192" i="17"/>
  <c r="CU192" i="17"/>
  <c r="CT192" i="17"/>
  <c r="CS192" i="17"/>
  <c r="CR192" i="17"/>
  <c r="CQ192" i="17"/>
  <c r="CP192" i="17"/>
  <c r="CO192" i="17"/>
  <c r="CN192" i="17"/>
  <c r="CM192" i="17"/>
  <c r="CL192" i="17"/>
  <c r="CK192" i="17"/>
  <c r="CJ192" i="17"/>
  <c r="CI192" i="17"/>
  <c r="CH192" i="17"/>
  <c r="CG192" i="17"/>
  <c r="CF192" i="17"/>
  <c r="CE192" i="17"/>
  <c r="CD192" i="17"/>
  <c r="CC192" i="17"/>
  <c r="CB192" i="17"/>
  <c r="CA192" i="17"/>
  <c r="BZ192" i="17"/>
  <c r="BY192" i="17"/>
  <c r="BX192" i="17"/>
  <c r="BW192" i="17"/>
  <c r="BV192" i="17"/>
  <c r="BU192" i="17"/>
  <c r="BT192" i="17"/>
  <c r="BS192" i="17"/>
  <c r="BR192" i="17"/>
  <c r="BQ192" i="17"/>
  <c r="BP192" i="17"/>
  <c r="BO192" i="17"/>
  <c r="BN192" i="17"/>
  <c r="BM192" i="17"/>
  <c r="BL192" i="17"/>
  <c r="BK192" i="17"/>
  <c r="BJ192" i="17"/>
  <c r="BI192" i="17"/>
  <c r="BH192" i="17"/>
  <c r="BG192" i="17"/>
  <c r="BF192" i="17"/>
  <c r="BE192" i="17"/>
  <c r="BD192" i="17"/>
  <c r="BC192" i="17"/>
  <c r="BB192" i="17"/>
  <c r="BA192" i="17"/>
  <c r="AZ192" i="17"/>
  <c r="AY192" i="17"/>
  <c r="AX192" i="17"/>
  <c r="AW192" i="17"/>
  <c r="AV192" i="17"/>
  <c r="AU192" i="17"/>
  <c r="AT192" i="17"/>
  <c r="AS192" i="17"/>
  <c r="AR192" i="17"/>
  <c r="AQ192" i="17"/>
  <c r="AP192" i="17"/>
  <c r="AO192" i="17"/>
  <c r="AN192" i="17"/>
  <c r="AM192" i="17"/>
  <c r="AL192" i="17"/>
  <c r="AK192" i="17"/>
  <c r="AJ192" i="17"/>
  <c r="AI192" i="17"/>
  <c r="AH192" i="17"/>
  <c r="AG192" i="17"/>
  <c r="AF192" i="17"/>
  <c r="AE192" i="17"/>
  <c r="AD192" i="17"/>
  <c r="AC192" i="17"/>
  <c r="AB192" i="17"/>
  <c r="AA192" i="17"/>
  <c r="Z192" i="17"/>
  <c r="Y192" i="17"/>
  <c r="X192" i="17"/>
  <c r="W192" i="17"/>
  <c r="V192" i="17"/>
  <c r="U192" i="17"/>
  <c r="T192" i="17"/>
  <c r="S192" i="17"/>
  <c r="R192" i="17"/>
  <c r="Q192" i="17"/>
  <c r="P192" i="17"/>
  <c r="O192" i="17"/>
  <c r="N192" i="17"/>
  <c r="M192" i="17"/>
  <c r="L192" i="17"/>
  <c r="K192" i="17"/>
  <c r="J192" i="17"/>
  <c r="I192" i="17"/>
  <c r="H192" i="17"/>
  <c r="G192" i="17"/>
  <c r="F192" i="17"/>
  <c r="E192" i="17"/>
  <c r="D192" i="17"/>
  <c r="C192" i="17"/>
  <c r="FX185" i="17"/>
  <c r="FW185" i="17"/>
  <c r="FV185" i="17"/>
  <c r="FU185" i="17"/>
  <c r="FT185" i="17"/>
  <c r="FS185" i="17"/>
  <c r="FR185" i="17"/>
  <c r="FQ185" i="17"/>
  <c r="FP185" i="17"/>
  <c r="FO185" i="17"/>
  <c r="FN185" i="17"/>
  <c r="FM185" i="17"/>
  <c r="FL185" i="17"/>
  <c r="FK185" i="17"/>
  <c r="FJ185" i="17"/>
  <c r="FI185" i="17"/>
  <c r="FH185" i="17"/>
  <c r="FG185" i="17"/>
  <c r="FF185" i="17"/>
  <c r="FE185" i="17"/>
  <c r="FD185" i="17"/>
  <c r="FC185" i="17"/>
  <c r="FB185" i="17"/>
  <c r="FA185" i="17"/>
  <c r="EZ185" i="17"/>
  <c r="EY185" i="17"/>
  <c r="EX185" i="17"/>
  <c r="EW185" i="17"/>
  <c r="EV185" i="17"/>
  <c r="EU185" i="17"/>
  <c r="ET185" i="17"/>
  <c r="ES185" i="17"/>
  <c r="ER185" i="17"/>
  <c r="EQ185" i="17"/>
  <c r="EP185" i="17"/>
  <c r="EO185" i="17"/>
  <c r="EN185" i="17"/>
  <c r="EM185" i="17"/>
  <c r="EL185" i="17"/>
  <c r="EK185" i="17"/>
  <c r="EJ185" i="17"/>
  <c r="EI185" i="17"/>
  <c r="EH185" i="17"/>
  <c r="EG185" i="17"/>
  <c r="EF185" i="17"/>
  <c r="EE185" i="17"/>
  <c r="ED185" i="17"/>
  <c r="EC185" i="17"/>
  <c r="EB185" i="17"/>
  <c r="EA185" i="17"/>
  <c r="DZ185" i="17"/>
  <c r="DY185" i="17"/>
  <c r="DX185" i="17"/>
  <c r="DW185" i="17"/>
  <c r="DV185" i="17"/>
  <c r="DU185" i="17"/>
  <c r="DT185" i="17"/>
  <c r="DS185" i="17"/>
  <c r="DR185" i="17"/>
  <c r="DQ185" i="17"/>
  <c r="DP185" i="17"/>
  <c r="DO185" i="17"/>
  <c r="DN185" i="17"/>
  <c r="DM185" i="17"/>
  <c r="DL185" i="17"/>
  <c r="DK185" i="17"/>
  <c r="DJ185" i="17"/>
  <c r="DI185" i="17"/>
  <c r="DH185" i="17"/>
  <c r="DG185" i="17"/>
  <c r="DF185" i="17"/>
  <c r="DE185" i="17"/>
  <c r="DD185" i="17"/>
  <c r="DC185" i="17"/>
  <c r="DB185" i="17"/>
  <c r="DA185" i="17"/>
  <c r="CZ185" i="17"/>
  <c r="CY185" i="17"/>
  <c r="CX185" i="17"/>
  <c r="CW185" i="17"/>
  <c r="CV185" i="17"/>
  <c r="CU185" i="17"/>
  <c r="CT185" i="17"/>
  <c r="CS185" i="17"/>
  <c r="CR185" i="17"/>
  <c r="CQ185" i="17"/>
  <c r="CP185" i="17"/>
  <c r="CO185" i="17"/>
  <c r="CN185" i="17"/>
  <c r="CM185" i="17"/>
  <c r="CL185" i="17"/>
  <c r="CK185" i="17"/>
  <c r="CJ185" i="17"/>
  <c r="CI185" i="17"/>
  <c r="CH185" i="17"/>
  <c r="CG185" i="17"/>
  <c r="CF185" i="17"/>
  <c r="CE185" i="17"/>
  <c r="CD185" i="17"/>
  <c r="CC185" i="17"/>
  <c r="CB185" i="17"/>
  <c r="CA185" i="17"/>
  <c r="BZ185" i="17"/>
  <c r="BY185" i="17"/>
  <c r="BX185" i="17"/>
  <c r="BW185" i="17"/>
  <c r="BV185" i="17"/>
  <c r="BU185" i="17"/>
  <c r="BT185" i="17"/>
  <c r="BS185" i="17"/>
  <c r="BR185" i="17"/>
  <c r="BQ185" i="17"/>
  <c r="BP185" i="17"/>
  <c r="BO185" i="17"/>
  <c r="BN185" i="17"/>
  <c r="BM185" i="17"/>
  <c r="BL185" i="17"/>
  <c r="BK185" i="17"/>
  <c r="BJ185" i="17"/>
  <c r="BI185" i="17"/>
  <c r="BH185" i="17"/>
  <c r="BG185" i="17"/>
  <c r="BF185" i="17"/>
  <c r="BE185" i="17"/>
  <c r="BD185" i="17"/>
  <c r="BC185" i="17"/>
  <c r="BB185" i="17"/>
  <c r="BA185" i="17"/>
  <c r="AZ185" i="17"/>
  <c r="AY185" i="17"/>
  <c r="AX185" i="17"/>
  <c r="AW185" i="17"/>
  <c r="AV185" i="17"/>
  <c r="AU185" i="17"/>
  <c r="AT185" i="17"/>
  <c r="AS185" i="17"/>
  <c r="AR185" i="17"/>
  <c r="AQ185" i="17"/>
  <c r="AP185" i="17"/>
  <c r="AO185" i="17"/>
  <c r="AN185" i="17"/>
  <c r="AM185" i="17"/>
  <c r="AL185" i="17"/>
  <c r="AK185" i="17"/>
  <c r="AJ185" i="17"/>
  <c r="AI185" i="17"/>
  <c r="AH185" i="17"/>
  <c r="AG185" i="17"/>
  <c r="AF185" i="17"/>
  <c r="AE185" i="17"/>
  <c r="AD185" i="17"/>
  <c r="AC185" i="17"/>
  <c r="AB185" i="17"/>
  <c r="AA185" i="17"/>
  <c r="Z185" i="17"/>
  <c r="Y185" i="17"/>
  <c r="X185" i="17"/>
  <c r="W185" i="17"/>
  <c r="V185" i="17"/>
  <c r="U185" i="17"/>
  <c r="T185" i="17"/>
  <c r="S185" i="17"/>
  <c r="R185" i="17"/>
  <c r="Q185" i="17"/>
  <c r="P185" i="17"/>
  <c r="O185" i="17"/>
  <c r="N185" i="17"/>
  <c r="M185" i="17"/>
  <c r="L185" i="17"/>
  <c r="K185" i="17"/>
  <c r="J185" i="17"/>
  <c r="I185" i="17"/>
  <c r="H185" i="17"/>
  <c r="G185" i="17"/>
  <c r="F185" i="17"/>
  <c r="E185" i="17"/>
  <c r="D185" i="17"/>
  <c r="C185" i="17"/>
  <c r="FX184" i="17"/>
  <c r="FW184" i="17"/>
  <c r="FV184" i="17"/>
  <c r="FU184" i="17"/>
  <c r="FT184" i="17"/>
  <c r="FS184" i="17"/>
  <c r="FR184" i="17"/>
  <c r="FQ184" i="17"/>
  <c r="FP184" i="17"/>
  <c r="FO184" i="17"/>
  <c r="FN184" i="17"/>
  <c r="FM184" i="17"/>
  <c r="FL184" i="17"/>
  <c r="FK184" i="17"/>
  <c r="FJ184" i="17"/>
  <c r="FI184" i="17"/>
  <c r="FH184" i="17"/>
  <c r="FG184" i="17"/>
  <c r="FF184" i="17"/>
  <c r="FE184" i="17"/>
  <c r="FD184" i="17"/>
  <c r="FC184" i="17"/>
  <c r="FB184" i="17"/>
  <c r="FA184" i="17"/>
  <c r="EZ184" i="17"/>
  <c r="EY184" i="17"/>
  <c r="EX184" i="17"/>
  <c r="EW184" i="17"/>
  <c r="EV184" i="17"/>
  <c r="EU184" i="17"/>
  <c r="ET184" i="17"/>
  <c r="ES184" i="17"/>
  <c r="ER184" i="17"/>
  <c r="EQ184" i="17"/>
  <c r="EP184" i="17"/>
  <c r="EO184" i="17"/>
  <c r="EN184" i="17"/>
  <c r="EM184" i="17"/>
  <c r="EL184" i="17"/>
  <c r="EK184" i="17"/>
  <c r="EJ184" i="17"/>
  <c r="EI184" i="17"/>
  <c r="EH184" i="17"/>
  <c r="EG184" i="17"/>
  <c r="EF184" i="17"/>
  <c r="EE184" i="17"/>
  <c r="ED184" i="17"/>
  <c r="EC184" i="17"/>
  <c r="EB184" i="17"/>
  <c r="EA184" i="17"/>
  <c r="DZ184" i="17"/>
  <c r="DY184" i="17"/>
  <c r="DX184" i="17"/>
  <c r="DW184" i="17"/>
  <c r="DV184" i="17"/>
  <c r="DU184" i="17"/>
  <c r="DT184" i="17"/>
  <c r="DS184" i="17"/>
  <c r="DR184" i="17"/>
  <c r="DQ184" i="17"/>
  <c r="DP184" i="17"/>
  <c r="DO184" i="17"/>
  <c r="DN184" i="17"/>
  <c r="DM184" i="17"/>
  <c r="DL184" i="17"/>
  <c r="DK184" i="17"/>
  <c r="DJ184" i="17"/>
  <c r="DI184" i="17"/>
  <c r="DH184" i="17"/>
  <c r="DG184" i="17"/>
  <c r="DF184" i="17"/>
  <c r="DE184" i="17"/>
  <c r="DD184" i="17"/>
  <c r="DC184" i="17"/>
  <c r="DB184" i="17"/>
  <c r="DA184" i="17"/>
  <c r="CZ184" i="17"/>
  <c r="CY184" i="17"/>
  <c r="CX184" i="17"/>
  <c r="CW184" i="17"/>
  <c r="CV184" i="17"/>
  <c r="CU184" i="17"/>
  <c r="CT184" i="17"/>
  <c r="CS184" i="17"/>
  <c r="CR184" i="17"/>
  <c r="CQ184" i="17"/>
  <c r="CP184" i="17"/>
  <c r="CO184" i="17"/>
  <c r="CN184" i="17"/>
  <c r="CM184" i="17"/>
  <c r="CL184" i="17"/>
  <c r="CK184" i="17"/>
  <c r="CJ184" i="17"/>
  <c r="CI184" i="17"/>
  <c r="CH184" i="17"/>
  <c r="CG184" i="17"/>
  <c r="CF184" i="17"/>
  <c r="CE184" i="17"/>
  <c r="CD184" i="17"/>
  <c r="CC184" i="17"/>
  <c r="CB184" i="17"/>
  <c r="CA184" i="17"/>
  <c r="BZ184" i="17"/>
  <c r="BY184" i="17"/>
  <c r="BX184" i="17"/>
  <c r="BW184" i="17"/>
  <c r="BV184" i="17"/>
  <c r="BU184" i="17"/>
  <c r="BT184" i="17"/>
  <c r="BS184" i="17"/>
  <c r="BR184" i="17"/>
  <c r="BQ184" i="17"/>
  <c r="BP184" i="17"/>
  <c r="BO184" i="17"/>
  <c r="BN184" i="17"/>
  <c r="BM184" i="17"/>
  <c r="BL184" i="17"/>
  <c r="BK184" i="17"/>
  <c r="BJ184" i="17"/>
  <c r="BI184" i="17"/>
  <c r="BH184" i="17"/>
  <c r="BG184" i="17"/>
  <c r="BF184" i="17"/>
  <c r="BE184" i="17"/>
  <c r="BD184" i="17"/>
  <c r="BC184" i="17"/>
  <c r="BB184" i="17"/>
  <c r="BA184" i="17"/>
  <c r="AZ184" i="17"/>
  <c r="AY184" i="17"/>
  <c r="AX184" i="17"/>
  <c r="AW184" i="17"/>
  <c r="AV184" i="17"/>
  <c r="AU184" i="17"/>
  <c r="AT184" i="17"/>
  <c r="AS184" i="17"/>
  <c r="AR184" i="17"/>
  <c r="AQ184" i="17"/>
  <c r="AP184" i="17"/>
  <c r="AO184" i="17"/>
  <c r="AN184" i="17"/>
  <c r="AM184" i="17"/>
  <c r="AL184" i="17"/>
  <c r="AK184" i="17"/>
  <c r="AJ184" i="17"/>
  <c r="AI184" i="17"/>
  <c r="AH184" i="17"/>
  <c r="AG184" i="17"/>
  <c r="AF184" i="17"/>
  <c r="AE184" i="17"/>
  <c r="AD184" i="17"/>
  <c r="AC184" i="17"/>
  <c r="AB184" i="17"/>
  <c r="AA184" i="17"/>
  <c r="Z184" i="17"/>
  <c r="Y184" i="17"/>
  <c r="X184" i="17"/>
  <c r="W184" i="17"/>
  <c r="V184" i="17"/>
  <c r="U184" i="17"/>
  <c r="T184" i="17"/>
  <c r="S184" i="17"/>
  <c r="R184" i="17"/>
  <c r="Q184" i="17"/>
  <c r="P184" i="17"/>
  <c r="O184" i="17"/>
  <c r="N184" i="17"/>
  <c r="M184" i="17"/>
  <c r="L184" i="17"/>
  <c r="K184" i="17"/>
  <c r="J184" i="17"/>
  <c r="I184" i="17"/>
  <c r="H184" i="17"/>
  <c r="G184" i="17"/>
  <c r="F184" i="17"/>
  <c r="E184" i="17"/>
  <c r="D184" i="17"/>
  <c r="C184" i="17"/>
  <c r="FX163" i="17"/>
  <c r="FW163" i="17"/>
  <c r="FV163" i="17"/>
  <c r="FV164" i="17" s="1"/>
  <c r="FW12" i="2" s="1"/>
  <c r="FU163" i="17"/>
  <c r="FT163" i="17"/>
  <c r="FS163" i="17"/>
  <c r="FR163" i="17"/>
  <c r="FR164" i="17" s="1"/>
  <c r="FS12" i="2" s="1"/>
  <c r="FQ163" i="17"/>
  <c r="FP163" i="17"/>
  <c r="FO163" i="17"/>
  <c r="FN163" i="17"/>
  <c r="FN164" i="17" s="1"/>
  <c r="FO12" i="2" s="1"/>
  <c r="FM163" i="17"/>
  <c r="FL163" i="17"/>
  <c r="FK163" i="17"/>
  <c r="FJ163" i="17"/>
  <c r="FJ164" i="17" s="1"/>
  <c r="FK12" i="2" s="1"/>
  <c r="FI163" i="17"/>
  <c r="FH163" i="17"/>
  <c r="FG163" i="17"/>
  <c r="FF163" i="17"/>
  <c r="FF164" i="17" s="1"/>
  <c r="FG12" i="2" s="1"/>
  <c r="FE163" i="17"/>
  <c r="FD163" i="17"/>
  <c r="FC163" i="17"/>
  <c r="FB163" i="17"/>
  <c r="FB164" i="17" s="1"/>
  <c r="FC12" i="2" s="1"/>
  <c r="FA163" i="17"/>
  <c r="EZ163" i="17"/>
  <c r="EY163" i="17"/>
  <c r="EX163" i="17"/>
  <c r="EX164" i="17" s="1"/>
  <c r="EY12" i="2" s="1"/>
  <c r="EW163" i="17"/>
  <c r="EV163" i="17"/>
  <c r="EU163" i="17"/>
  <c r="ET163" i="17"/>
  <c r="ET164" i="17" s="1"/>
  <c r="EU12" i="2" s="1"/>
  <c r="ES163" i="17"/>
  <c r="ER163" i="17"/>
  <c r="EQ163" i="17"/>
  <c r="EP163" i="17"/>
  <c r="EP164" i="17" s="1"/>
  <c r="EQ12" i="2" s="1"/>
  <c r="EO163" i="17"/>
  <c r="EN163" i="17"/>
  <c r="EM163" i="17"/>
  <c r="EL163" i="17"/>
  <c r="EL164" i="17" s="1"/>
  <c r="EM12" i="2" s="1"/>
  <c r="EK163" i="17"/>
  <c r="EJ163" i="17"/>
  <c r="EI163" i="17"/>
  <c r="EH163" i="17"/>
  <c r="EH164" i="17" s="1"/>
  <c r="EI12" i="2" s="1"/>
  <c r="EG163" i="17"/>
  <c r="EF163" i="17"/>
  <c r="EE163" i="17"/>
  <c r="ED163" i="17"/>
  <c r="ED164" i="17" s="1"/>
  <c r="EE12" i="2" s="1"/>
  <c r="EC163" i="17"/>
  <c r="EB163" i="17"/>
  <c r="EA163" i="17"/>
  <c r="DZ163" i="17"/>
  <c r="DZ164" i="17" s="1"/>
  <c r="EA12" i="2" s="1"/>
  <c r="DY163" i="17"/>
  <c r="DX163" i="17"/>
  <c r="DW163" i="17"/>
  <c r="DV163" i="17"/>
  <c r="DV164" i="17" s="1"/>
  <c r="DW12" i="2" s="1"/>
  <c r="DU163" i="17"/>
  <c r="DT163" i="17"/>
  <c r="DS163" i="17"/>
  <c r="DR163" i="17"/>
  <c r="DR164" i="17" s="1"/>
  <c r="DS12" i="2" s="1"/>
  <c r="DQ163" i="17"/>
  <c r="DP163" i="17"/>
  <c r="DO163" i="17"/>
  <c r="DN163" i="17"/>
  <c r="DN164" i="17" s="1"/>
  <c r="DO12" i="2" s="1"/>
  <c r="DM163" i="17"/>
  <c r="DL163" i="17"/>
  <c r="DK163" i="17"/>
  <c r="DJ163" i="17"/>
  <c r="DJ164" i="17" s="1"/>
  <c r="DK12" i="2" s="1"/>
  <c r="DI163" i="17"/>
  <c r="DH163" i="17"/>
  <c r="DG163" i="17"/>
  <c r="DF163" i="17"/>
  <c r="DF164" i="17" s="1"/>
  <c r="DG12" i="2" s="1"/>
  <c r="DE163" i="17"/>
  <c r="DD163" i="17"/>
  <c r="DC163" i="17"/>
  <c r="DB163" i="17"/>
  <c r="DB164" i="17" s="1"/>
  <c r="DC12" i="2" s="1"/>
  <c r="DA163" i="17"/>
  <c r="CZ163" i="17"/>
  <c r="CY163" i="17"/>
  <c r="CX163" i="17"/>
  <c r="CX164" i="17" s="1"/>
  <c r="CY12" i="2" s="1"/>
  <c r="CW163" i="17"/>
  <c r="CV163" i="17"/>
  <c r="CU163" i="17"/>
  <c r="CT163" i="17"/>
  <c r="CT164" i="17" s="1"/>
  <c r="CU12" i="2" s="1"/>
  <c r="CS163" i="17"/>
  <c r="CR163" i="17"/>
  <c r="CQ163" i="17"/>
  <c r="CP163" i="17"/>
  <c r="CP164" i="17" s="1"/>
  <c r="CQ12" i="2" s="1"/>
  <c r="CO163" i="17"/>
  <c r="CN163" i="17"/>
  <c r="CM163" i="17"/>
  <c r="CL163" i="17"/>
  <c r="CL164" i="17" s="1"/>
  <c r="CM12" i="2" s="1"/>
  <c r="CK163" i="17"/>
  <c r="CJ163" i="17"/>
  <c r="CI163" i="17"/>
  <c r="CH163" i="17"/>
  <c r="CH164" i="17" s="1"/>
  <c r="CI12" i="2" s="1"/>
  <c r="CG163" i="17"/>
  <c r="CF163" i="17"/>
  <c r="CE163" i="17"/>
  <c r="CD163" i="17"/>
  <c r="CD164" i="17" s="1"/>
  <c r="CE12" i="2" s="1"/>
  <c r="CC163" i="17"/>
  <c r="CB163" i="17"/>
  <c r="CA163" i="17"/>
  <c r="BZ163" i="17"/>
  <c r="BZ164" i="17" s="1"/>
  <c r="CA12" i="2" s="1"/>
  <c r="BY163" i="17"/>
  <c r="BX163" i="17"/>
  <c r="BW163" i="17"/>
  <c r="BV163" i="17"/>
  <c r="BV164" i="17" s="1"/>
  <c r="BW12" i="2" s="1"/>
  <c r="BU163" i="17"/>
  <c r="BT163" i="17"/>
  <c r="BS163" i="17"/>
  <c r="BR163" i="17"/>
  <c r="BR164" i="17" s="1"/>
  <c r="BS12" i="2" s="1"/>
  <c r="BQ163" i="17"/>
  <c r="BP163" i="17"/>
  <c r="BO163" i="17"/>
  <c r="BN163" i="17"/>
  <c r="BN164" i="17" s="1"/>
  <c r="BO12" i="2" s="1"/>
  <c r="BM163" i="17"/>
  <c r="BL163" i="17"/>
  <c r="BK163" i="17"/>
  <c r="BJ163" i="17"/>
  <c r="BJ164" i="17" s="1"/>
  <c r="BK12" i="2" s="1"/>
  <c r="BI163" i="17"/>
  <c r="BH163" i="17"/>
  <c r="BG163" i="17"/>
  <c r="BF163" i="17"/>
  <c r="BF164" i="17" s="1"/>
  <c r="BG12" i="2" s="1"/>
  <c r="BE163" i="17"/>
  <c r="BD163" i="17"/>
  <c r="BC163" i="17"/>
  <c r="BB163" i="17"/>
  <c r="BB164" i="17" s="1"/>
  <c r="BC12" i="2" s="1"/>
  <c r="BA163" i="17"/>
  <c r="AZ163" i="17"/>
  <c r="AY163" i="17"/>
  <c r="AX163" i="17"/>
  <c r="AX164" i="17" s="1"/>
  <c r="AY12" i="2" s="1"/>
  <c r="AW163" i="17"/>
  <c r="AV163" i="17"/>
  <c r="AU163" i="17"/>
  <c r="AT163" i="17"/>
  <c r="AT164" i="17" s="1"/>
  <c r="AU12" i="2" s="1"/>
  <c r="AS163" i="17"/>
  <c r="AR163" i="17"/>
  <c r="AQ163" i="17"/>
  <c r="AP163" i="17"/>
  <c r="AP164" i="17" s="1"/>
  <c r="AQ12" i="2" s="1"/>
  <c r="AO163" i="17"/>
  <c r="AN163" i="17"/>
  <c r="AM163" i="17"/>
  <c r="AL163" i="17"/>
  <c r="AL164" i="17" s="1"/>
  <c r="AM12" i="2" s="1"/>
  <c r="AK163" i="17"/>
  <c r="AJ163" i="17"/>
  <c r="AI163" i="17"/>
  <c r="AH163" i="17"/>
  <c r="AH164" i="17" s="1"/>
  <c r="AI12" i="2" s="1"/>
  <c r="AG163" i="17"/>
  <c r="AF163" i="17"/>
  <c r="AE163" i="17"/>
  <c r="AD163" i="17"/>
  <c r="AD164" i="17" s="1"/>
  <c r="AE12" i="2" s="1"/>
  <c r="AC163" i="17"/>
  <c r="AB163" i="17"/>
  <c r="AA163" i="17"/>
  <c r="Z163" i="17"/>
  <c r="Z164" i="17" s="1"/>
  <c r="AA12" i="2" s="1"/>
  <c r="Y163" i="17"/>
  <c r="X163" i="17"/>
  <c r="W163" i="17"/>
  <c r="V163" i="17"/>
  <c r="V164" i="17" s="1"/>
  <c r="W12" i="2" s="1"/>
  <c r="U163" i="17"/>
  <c r="T163" i="17"/>
  <c r="S163" i="17"/>
  <c r="R163" i="17"/>
  <c r="R164" i="17" s="1"/>
  <c r="S12" i="2" s="1"/>
  <c r="Q163" i="17"/>
  <c r="P163" i="17"/>
  <c r="O163" i="17"/>
  <c r="N163" i="17"/>
  <c r="N164" i="17" s="1"/>
  <c r="O12" i="2" s="1"/>
  <c r="M163" i="17"/>
  <c r="L163" i="17"/>
  <c r="K163" i="17"/>
  <c r="J163" i="17"/>
  <c r="J164" i="17" s="1"/>
  <c r="K12" i="2" s="1"/>
  <c r="I163" i="17"/>
  <c r="H163" i="17"/>
  <c r="G163" i="17"/>
  <c r="F163" i="17"/>
  <c r="F164" i="17" s="1"/>
  <c r="G12" i="2" s="1"/>
  <c r="E163" i="17"/>
  <c r="D163" i="17"/>
  <c r="C163" i="17"/>
  <c r="FZ160" i="17"/>
  <c r="FX160" i="17"/>
  <c r="FW160" i="17"/>
  <c r="FV160" i="17"/>
  <c r="FU160" i="17"/>
  <c r="FT160" i="17"/>
  <c r="FS160" i="17"/>
  <c r="FS164" i="17" s="1"/>
  <c r="FT12" i="2" s="1"/>
  <c r="FR160" i="17"/>
  <c r="FQ160" i="17"/>
  <c r="FP160" i="17"/>
  <c r="FO160" i="17"/>
  <c r="FN160" i="17"/>
  <c r="FM160" i="17"/>
  <c r="FL160" i="17"/>
  <c r="FK160" i="17"/>
  <c r="FK164" i="17" s="1"/>
  <c r="FL12" i="2" s="1"/>
  <c r="FJ160" i="17"/>
  <c r="FI160" i="17"/>
  <c r="FH160" i="17"/>
  <c r="FG160" i="17"/>
  <c r="FF160" i="17"/>
  <c r="FE160" i="17"/>
  <c r="FD160" i="17"/>
  <c r="FC160" i="17"/>
  <c r="FC164" i="17" s="1"/>
  <c r="FD12" i="2" s="1"/>
  <c r="FB160" i="17"/>
  <c r="FA160" i="17"/>
  <c r="EZ160" i="17"/>
  <c r="EY160" i="17"/>
  <c r="EX160" i="17"/>
  <c r="EW160" i="17"/>
  <c r="EV160" i="17"/>
  <c r="EU160" i="17"/>
  <c r="EU164" i="17" s="1"/>
  <c r="EV12" i="2" s="1"/>
  <c r="ET160" i="17"/>
  <c r="ES160" i="17"/>
  <c r="ER160" i="17"/>
  <c r="EQ160" i="17"/>
  <c r="EP160" i="17"/>
  <c r="EO160" i="17"/>
  <c r="EN160" i="17"/>
  <c r="EM160" i="17"/>
  <c r="EM164" i="17" s="1"/>
  <c r="EN12" i="2" s="1"/>
  <c r="EL160" i="17"/>
  <c r="EK160" i="17"/>
  <c r="EJ160" i="17"/>
  <c r="EI160" i="17"/>
  <c r="EH160" i="17"/>
  <c r="EG160" i="17"/>
  <c r="EF160" i="17"/>
  <c r="EE160" i="17"/>
  <c r="EE164" i="17" s="1"/>
  <c r="EF12" i="2" s="1"/>
  <c r="ED160" i="17"/>
  <c r="EC160" i="17"/>
  <c r="EB160" i="17"/>
  <c r="EA160" i="17"/>
  <c r="DZ160" i="17"/>
  <c r="DY160" i="17"/>
  <c r="DX160" i="17"/>
  <c r="DW160" i="17"/>
  <c r="DW164" i="17" s="1"/>
  <c r="DX12" i="2" s="1"/>
  <c r="DV160" i="17"/>
  <c r="DU160" i="17"/>
  <c r="DT160" i="17"/>
  <c r="DS160" i="17"/>
  <c r="DR160" i="17"/>
  <c r="DQ160" i="17"/>
  <c r="DP160" i="17"/>
  <c r="DO160" i="17"/>
  <c r="DO164" i="17" s="1"/>
  <c r="DP12" i="2" s="1"/>
  <c r="DN160" i="17"/>
  <c r="DM160" i="17"/>
  <c r="DL160" i="17"/>
  <c r="DK160" i="17"/>
  <c r="DJ160" i="17"/>
  <c r="DI160" i="17"/>
  <c r="DH160" i="17"/>
  <c r="DG160" i="17"/>
  <c r="DG164" i="17" s="1"/>
  <c r="DH12" i="2" s="1"/>
  <c r="DF160" i="17"/>
  <c r="DE160" i="17"/>
  <c r="DD160" i="17"/>
  <c r="DC160" i="17"/>
  <c r="DB160" i="17"/>
  <c r="DA160" i="17"/>
  <c r="CZ160" i="17"/>
  <c r="CY160" i="17"/>
  <c r="CY164" i="17" s="1"/>
  <c r="CZ12" i="2" s="1"/>
  <c r="CX160" i="17"/>
  <c r="CW160" i="17"/>
  <c r="CV160" i="17"/>
  <c r="CU160" i="17"/>
  <c r="CT160" i="17"/>
  <c r="CS160" i="17"/>
  <c r="CR160" i="17"/>
  <c r="CQ160" i="17"/>
  <c r="CQ164" i="17" s="1"/>
  <c r="CR12" i="2" s="1"/>
  <c r="CP160" i="17"/>
  <c r="CO160" i="17"/>
  <c r="CN160" i="17"/>
  <c r="CM160" i="17"/>
  <c r="CL160" i="17"/>
  <c r="CK160" i="17"/>
  <c r="CJ160" i="17"/>
  <c r="CI160" i="17"/>
  <c r="CI164" i="17" s="1"/>
  <c r="CJ12" i="2" s="1"/>
  <c r="CH160" i="17"/>
  <c r="CG160" i="17"/>
  <c r="CF160" i="17"/>
  <c r="CE160" i="17"/>
  <c r="CD160" i="17"/>
  <c r="CC160" i="17"/>
  <c r="CB160" i="17"/>
  <c r="CA160" i="17"/>
  <c r="CA164" i="17" s="1"/>
  <c r="CB12" i="2" s="1"/>
  <c r="BZ160" i="17"/>
  <c r="BY160" i="17"/>
  <c r="BX160" i="17"/>
  <c r="BW160" i="17"/>
  <c r="BV160" i="17"/>
  <c r="BU160" i="17"/>
  <c r="BT160" i="17"/>
  <c r="BS160" i="17"/>
  <c r="BS164" i="17" s="1"/>
  <c r="BT12" i="2" s="1"/>
  <c r="BR160" i="17"/>
  <c r="BQ160" i="17"/>
  <c r="BP160" i="17"/>
  <c r="BO160" i="17"/>
  <c r="BN160" i="17"/>
  <c r="BM160" i="17"/>
  <c r="BL160" i="17"/>
  <c r="BK160" i="17"/>
  <c r="BK164" i="17" s="1"/>
  <c r="BL12" i="2" s="1"/>
  <c r="BJ160" i="17"/>
  <c r="BI160" i="17"/>
  <c r="BH160" i="17"/>
  <c r="BG160" i="17"/>
  <c r="BF160" i="17"/>
  <c r="BE160" i="17"/>
  <c r="BD160" i="17"/>
  <c r="BC160" i="17"/>
  <c r="BC164" i="17" s="1"/>
  <c r="BD12" i="2" s="1"/>
  <c r="BB160" i="17"/>
  <c r="BA160" i="17"/>
  <c r="AZ160" i="17"/>
  <c r="AY160" i="17"/>
  <c r="AX160" i="17"/>
  <c r="AW160" i="17"/>
  <c r="AV160" i="17"/>
  <c r="AU160" i="17"/>
  <c r="AU164" i="17" s="1"/>
  <c r="AV12" i="2" s="1"/>
  <c r="AT160" i="17"/>
  <c r="AS160" i="17"/>
  <c r="AR160" i="17"/>
  <c r="AQ160" i="17"/>
  <c r="AP160" i="17"/>
  <c r="AO160" i="17"/>
  <c r="AN160" i="17"/>
  <c r="AM160" i="17"/>
  <c r="AM164" i="17" s="1"/>
  <c r="AN12" i="2" s="1"/>
  <c r="AL160" i="17"/>
  <c r="AK160" i="17"/>
  <c r="AJ160" i="17"/>
  <c r="AI160" i="17"/>
  <c r="AH160" i="17"/>
  <c r="AG160" i="17"/>
  <c r="AF160" i="17"/>
  <c r="AE160" i="17"/>
  <c r="AE164" i="17" s="1"/>
  <c r="AF12" i="2" s="1"/>
  <c r="AD160" i="17"/>
  <c r="AC160" i="17"/>
  <c r="AB160" i="17"/>
  <c r="AA160" i="17"/>
  <c r="Z160" i="17"/>
  <c r="Y160" i="17"/>
  <c r="X160" i="17"/>
  <c r="W160" i="17"/>
  <c r="W164" i="17" s="1"/>
  <c r="X12" i="2" s="1"/>
  <c r="V160" i="17"/>
  <c r="U160" i="17"/>
  <c r="T160" i="17"/>
  <c r="S160" i="17"/>
  <c r="R160" i="17"/>
  <c r="Q160" i="17"/>
  <c r="P160" i="17"/>
  <c r="O160" i="17"/>
  <c r="O164" i="17" s="1"/>
  <c r="P12" i="2" s="1"/>
  <c r="N160" i="17"/>
  <c r="M160" i="17"/>
  <c r="L160" i="17"/>
  <c r="K160" i="17"/>
  <c r="J160" i="17"/>
  <c r="I160" i="17"/>
  <c r="H160" i="17"/>
  <c r="G160" i="17"/>
  <c r="G164" i="17" s="1"/>
  <c r="H12" i="2" s="1"/>
  <c r="F160" i="17"/>
  <c r="E160" i="17"/>
  <c r="D160" i="17"/>
  <c r="C160" i="17"/>
  <c r="FX159" i="17"/>
  <c r="FW159" i="17"/>
  <c r="FV159" i="17"/>
  <c r="FU159" i="17"/>
  <c r="FT159" i="17"/>
  <c r="FS159" i="17"/>
  <c r="FR159" i="17"/>
  <c r="FQ159" i="17"/>
  <c r="FP159" i="17"/>
  <c r="FO159" i="17"/>
  <c r="FN159" i="17"/>
  <c r="FM159" i="17"/>
  <c r="FL159" i="17"/>
  <c r="FK159" i="17"/>
  <c r="FJ159" i="17"/>
  <c r="FI159" i="17"/>
  <c r="FH159" i="17"/>
  <c r="FG159" i="17"/>
  <c r="FF159" i="17"/>
  <c r="FE159" i="17"/>
  <c r="FD159" i="17"/>
  <c r="FC159" i="17"/>
  <c r="FB159" i="17"/>
  <c r="FA159" i="17"/>
  <c r="EZ159" i="17"/>
  <c r="EY159" i="17"/>
  <c r="EX159" i="17"/>
  <c r="EW159" i="17"/>
  <c r="EV159" i="17"/>
  <c r="EU159" i="17"/>
  <c r="ET159" i="17"/>
  <c r="ES159" i="17"/>
  <c r="ER159" i="17"/>
  <c r="EQ159" i="17"/>
  <c r="EP159" i="17"/>
  <c r="EO159" i="17"/>
  <c r="EN159" i="17"/>
  <c r="EM159" i="17"/>
  <c r="EL159" i="17"/>
  <c r="EK159" i="17"/>
  <c r="EJ159" i="17"/>
  <c r="EI159" i="17"/>
  <c r="EH159" i="17"/>
  <c r="EG159" i="17"/>
  <c r="EF159" i="17"/>
  <c r="EE159" i="17"/>
  <c r="ED159" i="17"/>
  <c r="EC159" i="17"/>
  <c r="EB159" i="17"/>
  <c r="EA159" i="17"/>
  <c r="DZ159" i="17"/>
  <c r="DY159" i="17"/>
  <c r="DX159" i="17"/>
  <c r="DW159" i="17"/>
  <c r="DV159" i="17"/>
  <c r="DU159" i="17"/>
  <c r="DT159" i="17"/>
  <c r="DS159" i="17"/>
  <c r="DR159" i="17"/>
  <c r="DQ159" i="17"/>
  <c r="DP159" i="17"/>
  <c r="DO159" i="17"/>
  <c r="DN159" i="17"/>
  <c r="DM159" i="17"/>
  <c r="DL159" i="17"/>
  <c r="DK159" i="17"/>
  <c r="DJ159" i="17"/>
  <c r="DI159" i="17"/>
  <c r="DH159" i="17"/>
  <c r="DG159" i="17"/>
  <c r="DF159" i="17"/>
  <c r="DE159" i="17"/>
  <c r="DD159" i="17"/>
  <c r="DC159" i="17"/>
  <c r="DB159" i="17"/>
  <c r="DA159" i="17"/>
  <c r="CZ159" i="17"/>
  <c r="CY159" i="17"/>
  <c r="CX159" i="17"/>
  <c r="CW159" i="17"/>
  <c r="CV159" i="17"/>
  <c r="CU159" i="17"/>
  <c r="CT159" i="17"/>
  <c r="CS159" i="17"/>
  <c r="CR159" i="17"/>
  <c r="CQ159" i="17"/>
  <c r="CP159" i="17"/>
  <c r="CO159" i="17"/>
  <c r="CN159" i="17"/>
  <c r="CM159" i="17"/>
  <c r="CL159" i="17"/>
  <c r="CK159" i="17"/>
  <c r="CJ159" i="17"/>
  <c r="CI159" i="17"/>
  <c r="CH159" i="17"/>
  <c r="CG159" i="17"/>
  <c r="CF159" i="17"/>
  <c r="CE159" i="17"/>
  <c r="CD159" i="17"/>
  <c r="CC159" i="17"/>
  <c r="CB159" i="17"/>
  <c r="CA159" i="17"/>
  <c r="BZ159" i="17"/>
  <c r="BY159" i="17"/>
  <c r="BX159" i="17"/>
  <c r="BW159" i="17"/>
  <c r="BV159" i="17"/>
  <c r="BU159" i="17"/>
  <c r="BT159" i="17"/>
  <c r="BS159" i="17"/>
  <c r="BR159" i="17"/>
  <c r="BQ159" i="17"/>
  <c r="BP159" i="17"/>
  <c r="BO159" i="17"/>
  <c r="BN159" i="17"/>
  <c r="BM159" i="17"/>
  <c r="BL159" i="17"/>
  <c r="BK159" i="17"/>
  <c r="BJ159" i="17"/>
  <c r="BI159" i="17"/>
  <c r="BH159" i="17"/>
  <c r="BG159" i="17"/>
  <c r="BF159" i="17"/>
  <c r="BE159" i="17"/>
  <c r="BD159" i="17"/>
  <c r="BC159" i="17"/>
  <c r="BB159" i="17"/>
  <c r="BA159" i="17"/>
  <c r="AZ159" i="17"/>
  <c r="AY159" i="17"/>
  <c r="AX159" i="17"/>
  <c r="AW159" i="17"/>
  <c r="AV159" i="17"/>
  <c r="AU159" i="17"/>
  <c r="AT159" i="17"/>
  <c r="AS159" i="17"/>
  <c r="AR159" i="17"/>
  <c r="AQ159" i="17"/>
  <c r="AP159" i="17"/>
  <c r="AO159" i="17"/>
  <c r="AN159" i="17"/>
  <c r="AM159" i="17"/>
  <c r="AL159" i="17"/>
  <c r="AK159" i="17"/>
  <c r="AJ159" i="17"/>
  <c r="AI159" i="17"/>
  <c r="AH159" i="17"/>
  <c r="AG159" i="17"/>
  <c r="AF159" i="17"/>
  <c r="AE159" i="17"/>
  <c r="AD159" i="17"/>
  <c r="AC159" i="17"/>
  <c r="AB159" i="17"/>
  <c r="AA159" i="17"/>
  <c r="Z159" i="17"/>
  <c r="Y159" i="17"/>
  <c r="X159" i="17"/>
  <c r="W159" i="17"/>
  <c r="V159" i="17"/>
  <c r="U159" i="17"/>
  <c r="T159" i="17"/>
  <c r="S159" i="17"/>
  <c r="R159" i="17"/>
  <c r="Q159" i="17"/>
  <c r="P159" i="17"/>
  <c r="O159" i="17"/>
  <c r="N159" i="17"/>
  <c r="M159" i="17"/>
  <c r="L159" i="17"/>
  <c r="K159" i="17"/>
  <c r="J159" i="17"/>
  <c r="I159" i="17"/>
  <c r="H159" i="17"/>
  <c r="G159" i="17"/>
  <c r="F159" i="17"/>
  <c r="E159" i="17"/>
  <c r="D159" i="17"/>
  <c r="C159" i="17"/>
  <c r="FX134" i="17"/>
  <c r="FW134" i="17"/>
  <c r="FV134" i="17"/>
  <c r="FU134" i="17"/>
  <c r="FT134" i="17"/>
  <c r="FS134" i="17"/>
  <c r="FR134" i="17"/>
  <c r="FQ134" i="17"/>
  <c r="FP134" i="17"/>
  <c r="FO134" i="17"/>
  <c r="FN134" i="17"/>
  <c r="FM134" i="17"/>
  <c r="FL134" i="17"/>
  <c r="FK134" i="17"/>
  <c r="FJ134" i="17"/>
  <c r="FI134" i="17"/>
  <c r="FH134" i="17"/>
  <c r="FG134" i="17"/>
  <c r="FF134" i="17"/>
  <c r="FE134" i="17"/>
  <c r="FD134" i="17"/>
  <c r="FC134" i="17"/>
  <c r="FB134" i="17"/>
  <c r="FA134" i="17"/>
  <c r="EZ134" i="17"/>
  <c r="EY134" i="17"/>
  <c r="EX134" i="17"/>
  <c r="EW134" i="17"/>
  <c r="EV134" i="17"/>
  <c r="EU134" i="17"/>
  <c r="ET134" i="17"/>
  <c r="ES134" i="17"/>
  <c r="ER134" i="17"/>
  <c r="EQ134" i="17"/>
  <c r="EP134" i="17"/>
  <c r="EO134" i="17"/>
  <c r="EN134" i="17"/>
  <c r="EM134" i="17"/>
  <c r="EL134" i="17"/>
  <c r="EK134" i="17"/>
  <c r="EJ134" i="17"/>
  <c r="EI134" i="17"/>
  <c r="EH134" i="17"/>
  <c r="EG134" i="17"/>
  <c r="EF134" i="17"/>
  <c r="EE134" i="17"/>
  <c r="ED134" i="17"/>
  <c r="EC134" i="17"/>
  <c r="EB134" i="17"/>
  <c r="EA134" i="17"/>
  <c r="DZ134" i="17"/>
  <c r="DY134" i="17"/>
  <c r="DX134" i="17"/>
  <c r="DW134" i="17"/>
  <c r="DV134" i="17"/>
  <c r="DU134" i="17"/>
  <c r="DT134" i="17"/>
  <c r="DS134" i="17"/>
  <c r="DR134" i="17"/>
  <c r="DQ134" i="17"/>
  <c r="DP134" i="17"/>
  <c r="DO134" i="17"/>
  <c r="DN134" i="17"/>
  <c r="DM134" i="17"/>
  <c r="DL134" i="17"/>
  <c r="DK134" i="17"/>
  <c r="DJ134" i="17"/>
  <c r="DI134" i="17"/>
  <c r="DH134" i="17"/>
  <c r="DG134" i="17"/>
  <c r="DF134" i="17"/>
  <c r="DE134" i="17"/>
  <c r="DD134" i="17"/>
  <c r="DC134" i="17"/>
  <c r="DB134" i="17"/>
  <c r="DA134" i="17"/>
  <c r="CZ134" i="17"/>
  <c r="CY134" i="17"/>
  <c r="CX134" i="17"/>
  <c r="CW134" i="17"/>
  <c r="CV134" i="17"/>
  <c r="CU134" i="17"/>
  <c r="CT134" i="17"/>
  <c r="CS134" i="17"/>
  <c r="CR134" i="17"/>
  <c r="CQ134" i="17"/>
  <c r="CP134" i="17"/>
  <c r="CO134" i="17"/>
  <c r="CN134" i="17"/>
  <c r="CM134" i="17"/>
  <c r="CL134" i="17"/>
  <c r="CK134" i="17"/>
  <c r="CJ134" i="17"/>
  <c r="CI134" i="17"/>
  <c r="CH134" i="17"/>
  <c r="CG134" i="17"/>
  <c r="CF134" i="17"/>
  <c r="CE134" i="17"/>
  <c r="CD134" i="17"/>
  <c r="CC134" i="17"/>
  <c r="CB134" i="17"/>
  <c r="CA134" i="17"/>
  <c r="BZ134" i="17"/>
  <c r="BY134" i="17"/>
  <c r="BX134" i="17"/>
  <c r="BW134" i="17"/>
  <c r="BV134" i="17"/>
  <c r="BU134" i="17"/>
  <c r="BT134" i="17"/>
  <c r="BS134" i="17"/>
  <c r="BR134" i="17"/>
  <c r="BQ134" i="17"/>
  <c r="BP134" i="17"/>
  <c r="BO134" i="17"/>
  <c r="BN134" i="17"/>
  <c r="BM134" i="17"/>
  <c r="BL134" i="17"/>
  <c r="BK134" i="17"/>
  <c r="BJ134" i="17"/>
  <c r="BI134" i="17"/>
  <c r="BH134" i="17"/>
  <c r="BG134" i="17"/>
  <c r="BF134" i="17"/>
  <c r="BE134" i="17"/>
  <c r="BD134" i="17"/>
  <c r="BC134" i="17"/>
  <c r="BB134" i="17"/>
  <c r="BA134" i="17"/>
  <c r="AZ134" i="17"/>
  <c r="AY134" i="17"/>
  <c r="AX134" i="17"/>
  <c r="AW134" i="17"/>
  <c r="AV134" i="17"/>
  <c r="AU134" i="17"/>
  <c r="AT134" i="17"/>
  <c r="AS134" i="17"/>
  <c r="AR134" i="17"/>
  <c r="AQ134" i="17"/>
  <c r="AP134" i="17"/>
  <c r="AO134" i="17"/>
  <c r="AN134" i="17"/>
  <c r="AM134" i="17"/>
  <c r="AL134" i="17"/>
  <c r="AK134" i="17"/>
  <c r="AJ134" i="17"/>
  <c r="AI134" i="17"/>
  <c r="AH134" i="17"/>
  <c r="AG134" i="17"/>
  <c r="AF134" i="17"/>
  <c r="AE134" i="17"/>
  <c r="AD134" i="17"/>
  <c r="AC134" i="17"/>
  <c r="AB134" i="17"/>
  <c r="AA134" i="17"/>
  <c r="Z134" i="17"/>
  <c r="Y134" i="17"/>
  <c r="X134" i="17"/>
  <c r="W134" i="17"/>
  <c r="V134" i="17"/>
  <c r="U134" i="17"/>
  <c r="T134" i="17"/>
  <c r="S134" i="17"/>
  <c r="R134" i="17"/>
  <c r="Q134" i="17"/>
  <c r="P134" i="17"/>
  <c r="O134" i="17"/>
  <c r="N134" i="17"/>
  <c r="M134" i="17"/>
  <c r="L134" i="17"/>
  <c r="K134" i="17"/>
  <c r="J134" i="17"/>
  <c r="I134" i="17"/>
  <c r="H134" i="17"/>
  <c r="G134" i="17"/>
  <c r="F134" i="17"/>
  <c r="E134" i="17"/>
  <c r="D134" i="17"/>
  <c r="C134" i="17"/>
  <c r="FX129" i="17"/>
  <c r="FW129" i="17"/>
  <c r="FV129" i="17"/>
  <c r="FU129" i="17"/>
  <c r="FT129" i="17"/>
  <c r="FS129" i="17"/>
  <c r="FR129" i="17"/>
  <c r="FQ129" i="17"/>
  <c r="FP129" i="17"/>
  <c r="FO129" i="17"/>
  <c r="FN129" i="17"/>
  <c r="FM129" i="17"/>
  <c r="FL129" i="17"/>
  <c r="FK129" i="17"/>
  <c r="FJ129" i="17"/>
  <c r="FI129" i="17"/>
  <c r="FH129" i="17"/>
  <c r="FG129" i="17"/>
  <c r="FF129" i="17"/>
  <c r="FE129" i="17"/>
  <c r="FD129" i="17"/>
  <c r="FC129" i="17"/>
  <c r="FB129" i="17"/>
  <c r="FA129" i="17"/>
  <c r="EZ129" i="17"/>
  <c r="EY129" i="17"/>
  <c r="EX129" i="17"/>
  <c r="EW129" i="17"/>
  <c r="EV129" i="17"/>
  <c r="EU129" i="17"/>
  <c r="ET129" i="17"/>
  <c r="ES129" i="17"/>
  <c r="ER129" i="17"/>
  <c r="EQ129" i="17"/>
  <c r="EP129" i="17"/>
  <c r="EO129" i="17"/>
  <c r="EN129" i="17"/>
  <c r="EM129" i="17"/>
  <c r="EL129" i="17"/>
  <c r="EK129" i="17"/>
  <c r="EJ129" i="17"/>
  <c r="EI129" i="17"/>
  <c r="EH129" i="17"/>
  <c r="EG129" i="17"/>
  <c r="EF129" i="17"/>
  <c r="EE129" i="17"/>
  <c r="ED129" i="17"/>
  <c r="EC129" i="17"/>
  <c r="EB129" i="17"/>
  <c r="EA129" i="17"/>
  <c r="DZ129" i="17"/>
  <c r="DY129" i="17"/>
  <c r="DX129" i="17"/>
  <c r="DW129" i="17"/>
  <c r="DV129" i="17"/>
  <c r="DU129" i="17"/>
  <c r="DT129" i="17"/>
  <c r="DS129" i="17"/>
  <c r="DR129" i="17"/>
  <c r="DQ129" i="17"/>
  <c r="DP129" i="17"/>
  <c r="DO129" i="17"/>
  <c r="DN129" i="17"/>
  <c r="DM129" i="17"/>
  <c r="DL129" i="17"/>
  <c r="DK129" i="17"/>
  <c r="DJ129" i="17"/>
  <c r="DI129" i="17"/>
  <c r="DH129" i="17"/>
  <c r="DG129" i="17"/>
  <c r="DF129" i="17"/>
  <c r="DE129" i="17"/>
  <c r="DD129" i="17"/>
  <c r="DC129" i="17"/>
  <c r="DB129" i="17"/>
  <c r="DA129" i="17"/>
  <c r="CZ129" i="17"/>
  <c r="CY129" i="17"/>
  <c r="CX129" i="17"/>
  <c r="CW129" i="17"/>
  <c r="CV129" i="17"/>
  <c r="CU129" i="17"/>
  <c r="CT129" i="17"/>
  <c r="CS129" i="17"/>
  <c r="CR129" i="17"/>
  <c r="CQ129" i="17"/>
  <c r="CP129" i="17"/>
  <c r="CO129" i="17"/>
  <c r="CM129" i="17"/>
  <c r="CL129" i="17"/>
  <c r="CK129" i="17"/>
  <c r="CJ129" i="17"/>
  <c r="CI129" i="17"/>
  <c r="CH129" i="17"/>
  <c r="CG129" i="17"/>
  <c r="CF129" i="17"/>
  <c r="CE129" i="17"/>
  <c r="CD129" i="17"/>
  <c r="CC129" i="17"/>
  <c r="CB129" i="17"/>
  <c r="CA129" i="17"/>
  <c r="BZ129" i="17"/>
  <c r="BY129" i="17"/>
  <c r="BX129" i="17"/>
  <c r="BW129" i="17"/>
  <c r="BV129" i="17"/>
  <c r="BU129" i="17"/>
  <c r="BT129" i="17"/>
  <c r="BS129" i="17"/>
  <c r="BR129" i="17"/>
  <c r="BQ129" i="17"/>
  <c r="BP129" i="17"/>
  <c r="BO129" i="17"/>
  <c r="BN129" i="17"/>
  <c r="BM129" i="17"/>
  <c r="BL129" i="17"/>
  <c r="BK129" i="17"/>
  <c r="BJ129" i="17"/>
  <c r="BI129" i="17"/>
  <c r="BH129" i="17"/>
  <c r="BG129" i="17"/>
  <c r="BF129" i="17"/>
  <c r="BE129" i="17"/>
  <c r="BD129" i="17"/>
  <c r="BB129" i="17"/>
  <c r="BA129" i="17"/>
  <c r="AZ129" i="17"/>
  <c r="AY129" i="17"/>
  <c r="AX129" i="17"/>
  <c r="AW129" i="17"/>
  <c r="AV129" i="17"/>
  <c r="AU129" i="17"/>
  <c r="AT129" i="17"/>
  <c r="AQ129" i="17"/>
  <c r="AP129" i="17"/>
  <c r="AO129" i="17"/>
  <c r="AN129" i="17"/>
  <c r="AM129" i="17"/>
  <c r="AL129" i="17"/>
  <c r="AK129" i="17"/>
  <c r="AJ129" i="17"/>
  <c r="AI129" i="17"/>
  <c r="AH129" i="17"/>
  <c r="AG129" i="17"/>
  <c r="AF129" i="17"/>
  <c r="AE129" i="17"/>
  <c r="AD129" i="17"/>
  <c r="AC129" i="17"/>
  <c r="AB129" i="17"/>
  <c r="AA129" i="17"/>
  <c r="Z129" i="17"/>
  <c r="Y129" i="17"/>
  <c r="X129" i="17"/>
  <c r="W129" i="17"/>
  <c r="V129" i="17"/>
  <c r="U129" i="17"/>
  <c r="T129" i="17"/>
  <c r="S129" i="17"/>
  <c r="R129" i="17"/>
  <c r="P129" i="17"/>
  <c r="O129" i="17"/>
  <c r="N129" i="17"/>
  <c r="M129" i="17"/>
  <c r="L129" i="17"/>
  <c r="K129" i="17"/>
  <c r="J129" i="17"/>
  <c r="H129" i="17"/>
  <c r="G129" i="17"/>
  <c r="E129" i="17"/>
  <c r="C129" i="17"/>
  <c r="FX125" i="17"/>
  <c r="FW125" i="17"/>
  <c r="FV125" i="17"/>
  <c r="FU125" i="17"/>
  <c r="FT125" i="17"/>
  <c r="FS125" i="17"/>
  <c r="FR125" i="17"/>
  <c r="FQ125" i="17"/>
  <c r="FP125" i="17"/>
  <c r="FO125" i="17"/>
  <c r="FN125" i="17"/>
  <c r="FM125" i="17"/>
  <c r="FL125" i="17"/>
  <c r="FK125" i="17"/>
  <c r="FJ125" i="17"/>
  <c r="FI125" i="17"/>
  <c r="FH125" i="17"/>
  <c r="FG125" i="17"/>
  <c r="FF125" i="17"/>
  <c r="FE125" i="17"/>
  <c r="FD125" i="17"/>
  <c r="FC125" i="17"/>
  <c r="FB125" i="17"/>
  <c r="FA125" i="17"/>
  <c r="EZ125" i="17"/>
  <c r="EY125" i="17"/>
  <c r="EX125" i="17"/>
  <c r="EW125" i="17"/>
  <c r="EV125" i="17"/>
  <c r="EU125" i="17"/>
  <c r="ET125" i="17"/>
  <c r="ES125" i="17"/>
  <c r="ER125" i="17"/>
  <c r="EQ125" i="17"/>
  <c r="EP125" i="17"/>
  <c r="EO125" i="17"/>
  <c r="EN125" i="17"/>
  <c r="EM125" i="17"/>
  <c r="EL125" i="17"/>
  <c r="EK125" i="17"/>
  <c r="EJ125" i="17"/>
  <c r="EI125" i="17"/>
  <c r="EH125" i="17"/>
  <c r="EG125" i="17"/>
  <c r="EF125" i="17"/>
  <c r="EE125" i="17"/>
  <c r="ED125" i="17"/>
  <c r="EC125" i="17"/>
  <c r="EB125" i="17"/>
  <c r="EA125" i="17"/>
  <c r="DZ125" i="17"/>
  <c r="DY125" i="17"/>
  <c r="DX125" i="17"/>
  <c r="DW125" i="17"/>
  <c r="DV125" i="17"/>
  <c r="DU125" i="17"/>
  <c r="DT125" i="17"/>
  <c r="DS125" i="17"/>
  <c r="DR125" i="17"/>
  <c r="DQ125" i="17"/>
  <c r="DP125" i="17"/>
  <c r="DO125" i="17"/>
  <c r="DN125" i="17"/>
  <c r="DM125" i="17"/>
  <c r="DL125" i="17"/>
  <c r="DK125" i="17"/>
  <c r="DJ125" i="17"/>
  <c r="DI125" i="17"/>
  <c r="DH125" i="17"/>
  <c r="DG125" i="17"/>
  <c r="DF125" i="17"/>
  <c r="DE125" i="17"/>
  <c r="DD125" i="17"/>
  <c r="DC125" i="17"/>
  <c r="DB125" i="17"/>
  <c r="DA125" i="17"/>
  <c r="CZ125" i="17"/>
  <c r="CY125" i="17"/>
  <c r="CX125" i="17"/>
  <c r="CW125" i="17"/>
  <c r="CV125" i="17"/>
  <c r="CU125" i="17"/>
  <c r="CT125" i="17"/>
  <c r="CS125" i="17"/>
  <c r="CR125" i="17"/>
  <c r="CQ125" i="17"/>
  <c r="CP125" i="17"/>
  <c r="CO125" i="17"/>
  <c r="CN125" i="17"/>
  <c r="CM125" i="17"/>
  <c r="CL125" i="17"/>
  <c r="CK125" i="17"/>
  <c r="CJ125" i="17"/>
  <c r="CI125" i="17"/>
  <c r="CH125" i="17"/>
  <c r="CG125" i="17"/>
  <c r="CF125" i="17"/>
  <c r="CE125" i="17"/>
  <c r="CD125" i="17"/>
  <c r="CC125" i="17"/>
  <c r="CB125" i="17"/>
  <c r="CA125" i="17"/>
  <c r="BZ125" i="17"/>
  <c r="BY125" i="17"/>
  <c r="BX125" i="17"/>
  <c r="BW125" i="17"/>
  <c r="BV125" i="17"/>
  <c r="BU125" i="17"/>
  <c r="BT125" i="17"/>
  <c r="BS125" i="17"/>
  <c r="BR125" i="17"/>
  <c r="BQ125" i="17"/>
  <c r="BP125" i="17"/>
  <c r="BO125" i="17"/>
  <c r="BN125" i="17"/>
  <c r="BM125" i="17"/>
  <c r="BL125" i="17"/>
  <c r="BK125" i="17"/>
  <c r="BJ125" i="17"/>
  <c r="BI125" i="17"/>
  <c r="BH125" i="17"/>
  <c r="BG125" i="17"/>
  <c r="BF125" i="17"/>
  <c r="BE125" i="17"/>
  <c r="BD125" i="17"/>
  <c r="BC125" i="17"/>
  <c r="BB125" i="17"/>
  <c r="BA125" i="17"/>
  <c r="AZ125" i="17"/>
  <c r="AY125" i="17"/>
  <c r="AX125" i="17"/>
  <c r="AW125" i="17"/>
  <c r="AV125" i="17"/>
  <c r="AU125" i="17"/>
  <c r="AT125" i="17"/>
  <c r="AS125" i="17"/>
  <c r="AR125" i="17"/>
  <c r="AQ125" i="17"/>
  <c r="AP125" i="17"/>
  <c r="AO125" i="17"/>
  <c r="AN125" i="17"/>
  <c r="AM125" i="17"/>
  <c r="AL125" i="17"/>
  <c r="AK125" i="17"/>
  <c r="AJ125" i="17"/>
  <c r="AI125" i="17"/>
  <c r="AH125" i="17"/>
  <c r="AG125" i="17"/>
  <c r="AF125" i="17"/>
  <c r="AE125" i="17"/>
  <c r="AD125" i="17"/>
  <c r="AC125" i="17"/>
  <c r="AB125" i="17"/>
  <c r="AA125" i="17"/>
  <c r="Z125" i="17"/>
  <c r="Y125" i="17"/>
  <c r="X125" i="17"/>
  <c r="W125" i="17"/>
  <c r="V125" i="17"/>
  <c r="U125" i="17"/>
  <c r="T125" i="17"/>
  <c r="S125" i="17"/>
  <c r="R125" i="17"/>
  <c r="Q125" i="17"/>
  <c r="P125" i="17"/>
  <c r="O125" i="17"/>
  <c r="N125" i="17"/>
  <c r="M125" i="17"/>
  <c r="L125" i="17"/>
  <c r="K125" i="17"/>
  <c r="J125" i="17"/>
  <c r="I125" i="17"/>
  <c r="H125" i="17"/>
  <c r="G125" i="17"/>
  <c r="F125" i="17"/>
  <c r="E125" i="17"/>
  <c r="D125" i="17"/>
  <c r="C125" i="17"/>
  <c r="FX124" i="17"/>
  <c r="FW124" i="17"/>
  <c r="FV124" i="17"/>
  <c r="FU124" i="17"/>
  <c r="FT124" i="17"/>
  <c r="FS124" i="17"/>
  <c r="FR124" i="17"/>
  <c r="FQ124" i="17"/>
  <c r="FP124" i="17"/>
  <c r="FO124" i="17"/>
  <c r="FN124" i="17"/>
  <c r="FM124" i="17"/>
  <c r="FL124" i="17"/>
  <c r="FK124" i="17"/>
  <c r="FJ124" i="17"/>
  <c r="FI124" i="17"/>
  <c r="FH124" i="17"/>
  <c r="FG124" i="17"/>
  <c r="FF124" i="17"/>
  <c r="FE124" i="17"/>
  <c r="FD124" i="17"/>
  <c r="FC124" i="17"/>
  <c r="FB124" i="17"/>
  <c r="FA124" i="17"/>
  <c r="EZ124" i="17"/>
  <c r="EY124" i="17"/>
  <c r="EX124" i="17"/>
  <c r="EW124" i="17"/>
  <c r="EV124" i="17"/>
  <c r="EU124" i="17"/>
  <c r="ET124" i="17"/>
  <c r="ES124" i="17"/>
  <c r="ER124" i="17"/>
  <c r="EQ124" i="17"/>
  <c r="EP124" i="17"/>
  <c r="EO124" i="17"/>
  <c r="EN124" i="17"/>
  <c r="EM124" i="17"/>
  <c r="EL124" i="17"/>
  <c r="EK124" i="17"/>
  <c r="EJ124" i="17"/>
  <c r="EI124" i="17"/>
  <c r="EH124" i="17"/>
  <c r="EG124" i="17"/>
  <c r="EF124" i="17"/>
  <c r="EE124" i="17"/>
  <c r="ED124" i="17"/>
  <c r="EC124" i="17"/>
  <c r="EB124" i="17"/>
  <c r="EA124" i="17"/>
  <c r="DZ124" i="17"/>
  <c r="DY124" i="17"/>
  <c r="DX124" i="17"/>
  <c r="DW124" i="17"/>
  <c r="DV124" i="17"/>
  <c r="DU124" i="17"/>
  <c r="DT124" i="17"/>
  <c r="DS124" i="17"/>
  <c r="DR124" i="17"/>
  <c r="DQ124" i="17"/>
  <c r="DP124" i="17"/>
  <c r="DO124" i="17"/>
  <c r="DN124" i="17"/>
  <c r="DM124" i="17"/>
  <c r="DL124" i="17"/>
  <c r="DK124" i="17"/>
  <c r="DJ124" i="17"/>
  <c r="DI124" i="17"/>
  <c r="DH124" i="17"/>
  <c r="DG124" i="17"/>
  <c r="DF124" i="17"/>
  <c r="DE124" i="17"/>
  <c r="DD124" i="17"/>
  <c r="DC124" i="17"/>
  <c r="DB124" i="17"/>
  <c r="DA124" i="17"/>
  <c r="CZ124" i="17"/>
  <c r="CY124" i="17"/>
  <c r="CX124" i="17"/>
  <c r="CW124" i="17"/>
  <c r="CV124" i="17"/>
  <c r="CU124" i="17"/>
  <c r="CT124" i="17"/>
  <c r="CS124" i="17"/>
  <c r="CR124" i="17"/>
  <c r="CQ124" i="17"/>
  <c r="CP124" i="17"/>
  <c r="CO124" i="17"/>
  <c r="CN124" i="17"/>
  <c r="CM124" i="17"/>
  <c r="CL124" i="17"/>
  <c r="CK124" i="17"/>
  <c r="CJ124" i="17"/>
  <c r="CI124" i="17"/>
  <c r="CH124" i="17"/>
  <c r="CG124" i="17"/>
  <c r="CF124" i="17"/>
  <c r="CE124" i="17"/>
  <c r="CD124" i="17"/>
  <c r="CC124" i="17"/>
  <c r="CB124" i="17"/>
  <c r="CA124" i="17"/>
  <c r="BZ124" i="17"/>
  <c r="BY124" i="17"/>
  <c r="BX124" i="17"/>
  <c r="BW124" i="17"/>
  <c r="BV124" i="17"/>
  <c r="BU124" i="17"/>
  <c r="BT124" i="17"/>
  <c r="BS124" i="17"/>
  <c r="BR124" i="17"/>
  <c r="BQ124" i="17"/>
  <c r="BP124" i="17"/>
  <c r="BO124" i="17"/>
  <c r="BN124" i="17"/>
  <c r="BM124" i="17"/>
  <c r="BL124" i="17"/>
  <c r="BK124" i="17"/>
  <c r="BJ124" i="17"/>
  <c r="BI124" i="17"/>
  <c r="BH124" i="17"/>
  <c r="BG124" i="17"/>
  <c r="BF124" i="17"/>
  <c r="BE124" i="17"/>
  <c r="BD124" i="17"/>
  <c r="BC124" i="17"/>
  <c r="BB124" i="17"/>
  <c r="BA124" i="17"/>
  <c r="AZ124" i="17"/>
  <c r="AY124" i="17"/>
  <c r="AX124" i="17"/>
  <c r="AW124" i="17"/>
  <c r="AV124" i="17"/>
  <c r="AU124" i="17"/>
  <c r="AT124" i="17"/>
  <c r="AS124" i="17"/>
  <c r="AR124" i="17"/>
  <c r="AQ124" i="17"/>
  <c r="AP124" i="17"/>
  <c r="AO124" i="17"/>
  <c r="AN124" i="17"/>
  <c r="AM124" i="17"/>
  <c r="AL124" i="17"/>
  <c r="AK124" i="17"/>
  <c r="AJ124" i="17"/>
  <c r="AI124" i="17"/>
  <c r="AH124" i="17"/>
  <c r="AG124" i="17"/>
  <c r="AF124" i="17"/>
  <c r="AE124" i="17"/>
  <c r="AD124" i="17"/>
  <c r="AC124" i="17"/>
  <c r="AB124" i="17"/>
  <c r="AA124" i="17"/>
  <c r="Z124" i="17"/>
  <c r="Y124" i="17"/>
  <c r="X124" i="17"/>
  <c r="W124" i="17"/>
  <c r="V124" i="17"/>
  <c r="U124" i="17"/>
  <c r="T124" i="17"/>
  <c r="S124" i="17"/>
  <c r="R124" i="17"/>
  <c r="Q124" i="17"/>
  <c r="P124" i="17"/>
  <c r="O124" i="17"/>
  <c r="N124" i="17"/>
  <c r="M124" i="17"/>
  <c r="L124" i="17"/>
  <c r="K124" i="17"/>
  <c r="J124" i="17"/>
  <c r="I124" i="17"/>
  <c r="H124" i="17"/>
  <c r="G124" i="17"/>
  <c r="F124" i="17"/>
  <c r="E124" i="17"/>
  <c r="D124" i="17"/>
  <c r="C124" i="17"/>
  <c r="X119" i="17"/>
  <c r="FX113" i="17"/>
  <c r="FW113" i="17"/>
  <c r="FV113" i="17"/>
  <c r="FU113" i="17"/>
  <c r="FT113" i="17"/>
  <c r="FS113" i="17"/>
  <c r="FR113" i="17"/>
  <c r="FQ113" i="17"/>
  <c r="FP113" i="17"/>
  <c r="FO113" i="17"/>
  <c r="FN113" i="17"/>
  <c r="FM113" i="17"/>
  <c r="FL113" i="17"/>
  <c r="FK113" i="17"/>
  <c r="FJ113" i="17"/>
  <c r="FI113" i="17"/>
  <c r="FH113" i="17"/>
  <c r="FG113" i="17"/>
  <c r="FF113" i="17"/>
  <c r="FE113" i="17"/>
  <c r="FD113" i="17"/>
  <c r="FC113" i="17"/>
  <c r="FB113" i="17"/>
  <c r="FA113" i="17"/>
  <c r="EZ113" i="17"/>
  <c r="EY113" i="17"/>
  <c r="EX113" i="17"/>
  <c r="EW113" i="17"/>
  <c r="EV113" i="17"/>
  <c r="EU113" i="17"/>
  <c r="ET113" i="17"/>
  <c r="ES113" i="17"/>
  <c r="ER113" i="17"/>
  <c r="EQ113" i="17"/>
  <c r="EP113" i="17"/>
  <c r="EO113" i="17"/>
  <c r="EN113" i="17"/>
  <c r="EM113" i="17"/>
  <c r="EL113" i="17"/>
  <c r="EK113" i="17"/>
  <c r="EJ113" i="17"/>
  <c r="EI113" i="17"/>
  <c r="EH113" i="17"/>
  <c r="EG113" i="17"/>
  <c r="EF113" i="17"/>
  <c r="EE113" i="17"/>
  <c r="ED113" i="17"/>
  <c r="EC113" i="17"/>
  <c r="EB113" i="17"/>
  <c r="EA113" i="17"/>
  <c r="DZ113" i="17"/>
  <c r="DY113" i="17"/>
  <c r="DX113" i="17"/>
  <c r="DW113" i="17"/>
  <c r="DV113" i="17"/>
  <c r="DU113" i="17"/>
  <c r="DT113" i="17"/>
  <c r="DS113" i="17"/>
  <c r="DR113" i="17"/>
  <c r="DQ113" i="17"/>
  <c r="DP113" i="17"/>
  <c r="DO113" i="17"/>
  <c r="DN113" i="17"/>
  <c r="DM113" i="17"/>
  <c r="DL113" i="17"/>
  <c r="DK113" i="17"/>
  <c r="DJ113" i="17"/>
  <c r="DI113" i="17"/>
  <c r="DH113" i="17"/>
  <c r="DG113" i="17"/>
  <c r="DF113" i="17"/>
  <c r="DE113" i="17"/>
  <c r="DD113" i="17"/>
  <c r="DC113" i="17"/>
  <c r="DB113" i="17"/>
  <c r="DA113" i="17"/>
  <c r="CZ113" i="17"/>
  <c r="CY113" i="17"/>
  <c r="CX113" i="17"/>
  <c r="CW113" i="17"/>
  <c r="CV113" i="17"/>
  <c r="CU113" i="17"/>
  <c r="CT113" i="17"/>
  <c r="CS113" i="17"/>
  <c r="CR113" i="17"/>
  <c r="CQ113" i="17"/>
  <c r="CP113" i="17"/>
  <c r="CO113" i="17"/>
  <c r="CN113" i="17"/>
  <c r="CM113" i="17"/>
  <c r="CL113" i="17"/>
  <c r="CK113" i="17"/>
  <c r="CJ113" i="17"/>
  <c r="CI113" i="17"/>
  <c r="CH113" i="17"/>
  <c r="CG113" i="17"/>
  <c r="CF113" i="17"/>
  <c r="CE113" i="17"/>
  <c r="CD113" i="17"/>
  <c r="CC113" i="17"/>
  <c r="CB113" i="17"/>
  <c r="CA113" i="17"/>
  <c r="BZ113" i="17"/>
  <c r="BY113" i="17"/>
  <c r="BX113" i="17"/>
  <c r="BW113" i="17"/>
  <c r="BV113" i="17"/>
  <c r="BU113" i="17"/>
  <c r="BT113" i="17"/>
  <c r="BS113" i="17"/>
  <c r="BR113" i="17"/>
  <c r="BQ113" i="17"/>
  <c r="BP113" i="17"/>
  <c r="BO113" i="17"/>
  <c r="BN113" i="17"/>
  <c r="BM113" i="17"/>
  <c r="BL113" i="17"/>
  <c r="BK113" i="17"/>
  <c r="BJ113" i="17"/>
  <c r="BI113" i="17"/>
  <c r="BH113" i="17"/>
  <c r="BG113" i="17"/>
  <c r="BF113" i="17"/>
  <c r="BE113" i="17"/>
  <c r="BD113" i="17"/>
  <c r="BC113" i="17"/>
  <c r="BB113" i="17"/>
  <c r="BA113" i="17"/>
  <c r="AZ113" i="17"/>
  <c r="AY113" i="17"/>
  <c r="AX113" i="17"/>
  <c r="AW113" i="17"/>
  <c r="AV113" i="17"/>
  <c r="AU113" i="17"/>
  <c r="AT113" i="17"/>
  <c r="AS113" i="17"/>
  <c r="AR113" i="17"/>
  <c r="AQ113" i="17"/>
  <c r="AP113" i="17"/>
  <c r="AO113" i="17"/>
  <c r="AN113" i="17"/>
  <c r="AM113" i="17"/>
  <c r="AL113" i="17"/>
  <c r="AK113" i="17"/>
  <c r="AJ113" i="17"/>
  <c r="AI113" i="17"/>
  <c r="AH113" i="17"/>
  <c r="AG113" i="17"/>
  <c r="AF113" i="17"/>
  <c r="AE113" i="17"/>
  <c r="AD113" i="17"/>
  <c r="AC113" i="17"/>
  <c r="AB113" i="17"/>
  <c r="AA113" i="17"/>
  <c r="Z113" i="17"/>
  <c r="Y113" i="17"/>
  <c r="X113" i="17"/>
  <c r="W113" i="17"/>
  <c r="V113" i="17"/>
  <c r="U113" i="17"/>
  <c r="T113" i="17"/>
  <c r="S113" i="17"/>
  <c r="R113" i="17"/>
  <c r="Q113" i="17"/>
  <c r="P113" i="17"/>
  <c r="O113" i="17"/>
  <c r="N113" i="17"/>
  <c r="M113" i="17"/>
  <c r="L113" i="17"/>
  <c r="K113" i="17"/>
  <c r="J113" i="17"/>
  <c r="I113" i="17"/>
  <c r="H113" i="17"/>
  <c r="G113" i="17"/>
  <c r="F113" i="17"/>
  <c r="E113" i="17"/>
  <c r="D113" i="17"/>
  <c r="C113" i="17"/>
  <c r="FX112" i="17"/>
  <c r="FW112" i="17"/>
  <c r="FV112" i="17"/>
  <c r="FU112" i="17"/>
  <c r="FT112" i="17"/>
  <c r="FS112" i="17"/>
  <c r="FR112" i="17"/>
  <c r="FQ112" i="17"/>
  <c r="FP112" i="17"/>
  <c r="FO112" i="17"/>
  <c r="FN112" i="17"/>
  <c r="FM112" i="17"/>
  <c r="FL112" i="17"/>
  <c r="FK112" i="17"/>
  <c r="FJ112" i="17"/>
  <c r="FI112" i="17"/>
  <c r="FH112" i="17"/>
  <c r="FG112" i="17"/>
  <c r="FF112" i="17"/>
  <c r="FE112" i="17"/>
  <c r="FD112" i="17"/>
  <c r="FC112" i="17"/>
  <c r="FB112" i="17"/>
  <c r="FA112" i="17"/>
  <c r="EZ112" i="17"/>
  <c r="EY112" i="17"/>
  <c r="EX112" i="17"/>
  <c r="EW112" i="17"/>
  <c r="EV112" i="17"/>
  <c r="EU112" i="17"/>
  <c r="ET112" i="17"/>
  <c r="ES112" i="17"/>
  <c r="ER112" i="17"/>
  <c r="EQ112" i="17"/>
  <c r="EP112" i="17"/>
  <c r="EO112" i="17"/>
  <c r="EN112" i="17"/>
  <c r="EM112" i="17"/>
  <c r="EL112" i="17"/>
  <c r="EK112" i="17"/>
  <c r="EJ112" i="17"/>
  <c r="EI112" i="17"/>
  <c r="EH112" i="17"/>
  <c r="EG112" i="17"/>
  <c r="EF112" i="17"/>
  <c r="EE112" i="17"/>
  <c r="ED112" i="17"/>
  <c r="EC112" i="17"/>
  <c r="EB112" i="17"/>
  <c r="EA112" i="17"/>
  <c r="DZ112" i="17"/>
  <c r="DY112" i="17"/>
  <c r="DX112" i="17"/>
  <c r="DW112" i="17"/>
  <c r="DV112" i="17"/>
  <c r="DU112" i="17"/>
  <c r="DT112" i="17"/>
  <c r="DS112" i="17"/>
  <c r="DR112" i="17"/>
  <c r="DQ112" i="17"/>
  <c r="DP112" i="17"/>
  <c r="DO112" i="17"/>
  <c r="DN112" i="17"/>
  <c r="DM112" i="17"/>
  <c r="DL112" i="17"/>
  <c r="DK112" i="17"/>
  <c r="DJ112" i="17"/>
  <c r="DI112" i="17"/>
  <c r="DH112" i="17"/>
  <c r="DG112" i="17"/>
  <c r="DF112" i="17"/>
  <c r="DE112" i="17"/>
  <c r="DD112" i="17"/>
  <c r="DC112" i="17"/>
  <c r="DB112" i="17"/>
  <c r="DA112" i="17"/>
  <c r="CZ112" i="17"/>
  <c r="CY112" i="17"/>
  <c r="CX112" i="17"/>
  <c r="CW112" i="17"/>
  <c r="CV112" i="17"/>
  <c r="CU112" i="17"/>
  <c r="CT112" i="17"/>
  <c r="CS112" i="17"/>
  <c r="CR112" i="17"/>
  <c r="CQ112" i="17"/>
  <c r="CP112" i="17"/>
  <c r="CO112" i="17"/>
  <c r="CN112" i="17"/>
  <c r="CM112" i="17"/>
  <c r="CL112" i="17"/>
  <c r="CK112" i="17"/>
  <c r="CJ112" i="17"/>
  <c r="CI112" i="17"/>
  <c r="CH112" i="17"/>
  <c r="CG112" i="17"/>
  <c r="CF112" i="17"/>
  <c r="CE112" i="17"/>
  <c r="CD112" i="17"/>
  <c r="CC112" i="17"/>
  <c r="CB112" i="17"/>
  <c r="CA112" i="17"/>
  <c r="BZ112" i="17"/>
  <c r="BY112" i="17"/>
  <c r="BX112" i="17"/>
  <c r="BW112" i="17"/>
  <c r="BV112" i="17"/>
  <c r="BU112" i="17"/>
  <c r="BT112" i="17"/>
  <c r="BS112" i="17"/>
  <c r="BR112" i="17"/>
  <c r="BQ112" i="17"/>
  <c r="BP112" i="17"/>
  <c r="BO112" i="17"/>
  <c r="BN112" i="17"/>
  <c r="BM112" i="17"/>
  <c r="BL112" i="17"/>
  <c r="BK112" i="17"/>
  <c r="BJ112" i="17"/>
  <c r="BI112" i="17"/>
  <c r="BH112" i="17"/>
  <c r="BG112" i="17"/>
  <c r="BF112" i="17"/>
  <c r="BE112" i="17"/>
  <c r="BD112" i="17"/>
  <c r="BC112" i="17"/>
  <c r="BB112" i="17"/>
  <c r="BA112" i="17"/>
  <c r="AZ112" i="17"/>
  <c r="AY112" i="17"/>
  <c r="AX112" i="17"/>
  <c r="AW112" i="17"/>
  <c r="AV112" i="17"/>
  <c r="AU112" i="17"/>
  <c r="AT112" i="17"/>
  <c r="AS112" i="17"/>
  <c r="AR112" i="17"/>
  <c r="AQ112" i="17"/>
  <c r="AP112" i="17"/>
  <c r="AO112" i="17"/>
  <c r="AN112" i="17"/>
  <c r="AM112" i="17"/>
  <c r="AL112" i="17"/>
  <c r="AK112" i="17"/>
  <c r="AJ112" i="17"/>
  <c r="AI112" i="17"/>
  <c r="AH112" i="17"/>
  <c r="AG112" i="17"/>
  <c r="AF112" i="17"/>
  <c r="AE112" i="17"/>
  <c r="AD112" i="17"/>
  <c r="AC112" i="17"/>
  <c r="AB112" i="17"/>
  <c r="AA112" i="17"/>
  <c r="Z112" i="17"/>
  <c r="Y112" i="17"/>
  <c r="X112" i="17"/>
  <c r="W112" i="17"/>
  <c r="V112" i="17"/>
  <c r="U112" i="17"/>
  <c r="T112" i="17"/>
  <c r="S112" i="17"/>
  <c r="R112" i="17"/>
  <c r="Q112" i="17"/>
  <c r="P112" i="17"/>
  <c r="O112" i="17"/>
  <c r="N112" i="17"/>
  <c r="M112" i="17"/>
  <c r="L112" i="17"/>
  <c r="K112" i="17"/>
  <c r="J112" i="17"/>
  <c r="I112" i="17"/>
  <c r="H112" i="17"/>
  <c r="G112" i="17"/>
  <c r="F112" i="17"/>
  <c r="E112" i="17"/>
  <c r="D112" i="17"/>
  <c r="C112" i="17"/>
  <c r="FX110" i="17"/>
  <c r="FW110" i="17"/>
  <c r="FV110" i="17"/>
  <c r="FU110" i="17"/>
  <c r="FT110" i="17"/>
  <c r="FS110" i="17"/>
  <c r="FR110" i="17"/>
  <c r="FQ110" i="17"/>
  <c r="FP110" i="17"/>
  <c r="FO110" i="17"/>
  <c r="FN110" i="17"/>
  <c r="FM110" i="17"/>
  <c r="FL110" i="17"/>
  <c r="FK110" i="17"/>
  <c r="FJ110" i="17"/>
  <c r="FI110" i="17"/>
  <c r="FH110" i="17"/>
  <c r="FG110" i="17"/>
  <c r="FF110" i="17"/>
  <c r="FE110" i="17"/>
  <c r="FD110" i="17"/>
  <c r="FC110" i="17"/>
  <c r="FB110" i="17"/>
  <c r="FA110" i="17"/>
  <c r="EZ110" i="17"/>
  <c r="EY110" i="17"/>
  <c r="EX110" i="17"/>
  <c r="EW110" i="17"/>
  <c r="EV110" i="17"/>
  <c r="EU110" i="17"/>
  <c r="ET110" i="17"/>
  <c r="ES110" i="17"/>
  <c r="ER110" i="17"/>
  <c r="EQ110" i="17"/>
  <c r="EP110" i="17"/>
  <c r="EO110" i="17"/>
  <c r="EN110" i="17"/>
  <c r="EM110" i="17"/>
  <c r="EL110" i="17"/>
  <c r="EK110" i="17"/>
  <c r="EJ110" i="17"/>
  <c r="EI110" i="17"/>
  <c r="EH110" i="17"/>
  <c r="EG110" i="17"/>
  <c r="EF110" i="17"/>
  <c r="EE110" i="17"/>
  <c r="ED110" i="17"/>
  <c r="EC110" i="17"/>
  <c r="EB110" i="17"/>
  <c r="EA110" i="17"/>
  <c r="DZ110" i="17"/>
  <c r="DY110" i="17"/>
  <c r="DX110" i="17"/>
  <c r="DW110" i="17"/>
  <c r="DV110" i="17"/>
  <c r="DU110" i="17"/>
  <c r="DT110" i="17"/>
  <c r="DS110" i="17"/>
  <c r="DR110" i="17"/>
  <c r="DQ110" i="17"/>
  <c r="DP110" i="17"/>
  <c r="DO110" i="17"/>
  <c r="DN110" i="17"/>
  <c r="DM110" i="17"/>
  <c r="DL110" i="17"/>
  <c r="DK110" i="17"/>
  <c r="DJ110" i="17"/>
  <c r="DI110" i="17"/>
  <c r="DH110" i="17"/>
  <c r="DG110" i="17"/>
  <c r="DF110" i="17"/>
  <c r="DE110" i="17"/>
  <c r="DD110" i="17"/>
  <c r="DC110" i="17"/>
  <c r="DB110" i="17"/>
  <c r="DA110" i="17"/>
  <c r="CZ110" i="17"/>
  <c r="CY110" i="17"/>
  <c r="CX110" i="17"/>
  <c r="CW110" i="17"/>
  <c r="CV110" i="17"/>
  <c r="CU110" i="17"/>
  <c r="CT110" i="17"/>
  <c r="CS110" i="17"/>
  <c r="CR110" i="17"/>
  <c r="CQ110" i="17"/>
  <c r="CP110" i="17"/>
  <c r="CO110" i="17"/>
  <c r="CN110" i="17"/>
  <c r="CM110" i="17"/>
  <c r="CL110" i="17"/>
  <c r="CK110" i="17"/>
  <c r="CJ110" i="17"/>
  <c r="CI110" i="17"/>
  <c r="CH110" i="17"/>
  <c r="CG110" i="17"/>
  <c r="CF110" i="17"/>
  <c r="CE110" i="17"/>
  <c r="CD110" i="17"/>
  <c r="CC110" i="17"/>
  <c r="CB110" i="17"/>
  <c r="CA110" i="17"/>
  <c r="BZ110" i="17"/>
  <c r="BY110" i="17"/>
  <c r="BX110" i="17"/>
  <c r="BW110" i="17"/>
  <c r="BV110" i="17"/>
  <c r="BU110" i="17"/>
  <c r="BT110" i="17"/>
  <c r="BS110" i="17"/>
  <c r="BR110" i="17"/>
  <c r="BQ110" i="17"/>
  <c r="BP110" i="17"/>
  <c r="BO110" i="17"/>
  <c r="BN110" i="17"/>
  <c r="BM110" i="17"/>
  <c r="BL110" i="17"/>
  <c r="BK110" i="17"/>
  <c r="BJ110" i="17"/>
  <c r="BI110" i="17"/>
  <c r="BH110" i="17"/>
  <c r="BG110" i="17"/>
  <c r="BF110" i="17"/>
  <c r="BE110" i="17"/>
  <c r="BD110" i="17"/>
  <c r="BC110" i="17"/>
  <c r="BB110" i="17"/>
  <c r="BA110" i="17"/>
  <c r="AZ110" i="17"/>
  <c r="AY110" i="17"/>
  <c r="AX110" i="17"/>
  <c r="AW110" i="17"/>
  <c r="AV110" i="17"/>
  <c r="AU110" i="17"/>
  <c r="AT110" i="17"/>
  <c r="AS110" i="17"/>
  <c r="AR110" i="17"/>
  <c r="AQ110" i="17"/>
  <c r="AP110" i="17"/>
  <c r="AO110" i="17"/>
  <c r="AN110" i="17"/>
  <c r="AM110" i="17"/>
  <c r="AL110" i="17"/>
  <c r="AK110" i="17"/>
  <c r="AJ110" i="17"/>
  <c r="AI110" i="17"/>
  <c r="AH110" i="17"/>
  <c r="AG110" i="17"/>
  <c r="AF110" i="17"/>
  <c r="AE110" i="17"/>
  <c r="AD110" i="17"/>
  <c r="AC110" i="17"/>
  <c r="AB110" i="17"/>
  <c r="AA110" i="17"/>
  <c r="Z110" i="17"/>
  <c r="Y110" i="17"/>
  <c r="X110" i="17"/>
  <c r="W110" i="17"/>
  <c r="V110" i="17"/>
  <c r="U110" i="17"/>
  <c r="T110" i="17"/>
  <c r="S110" i="17"/>
  <c r="R110" i="17"/>
  <c r="Q110" i="17"/>
  <c r="P110" i="17"/>
  <c r="O110" i="17"/>
  <c r="N110" i="17"/>
  <c r="M110" i="17"/>
  <c r="L110" i="17"/>
  <c r="K110" i="17"/>
  <c r="J110" i="17"/>
  <c r="I110" i="17"/>
  <c r="H110" i="17"/>
  <c r="G110" i="17"/>
  <c r="F110" i="17"/>
  <c r="E110" i="17"/>
  <c r="D110" i="17"/>
  <c r="C110" i="17"/>
  <c r="FX95" i="17"/>
  <c r="FW95" i="17"/>
  <c r="FV95" i="17"/>
  <c r="FU95" i="17"/>
  <c r="FT95" i="17"/>
  <c r="FS95" i="17"/>
  <c r="FR95" i="17"/>
  <c r="FQ95" i="17"/>
  <c r="FP95" i="17"/>
  <c r="FO95" i="17"/>
  <c r="FN95" i="17"/>
  <c r="FM95" i="17"/>
  <c r="FL95" i="17"/>
  <c r="FK95" i="17"/>
  <c r="FJ95" i="17"/>
  <c r="FI95" i="17"/>
  <c r="FH95" i="17"/>
  <c r="FG95" i="17"/>
  <c r="FF95" i="17"/>
  <c r="FE95" i="17"/>
  <c r="FD95" i="17"/>
  <c r="FC95" i="17"/>
  <c r="FB95" i="17"/>
  <c r="FA95" i="17"/>
  <c r="EZ95" i="17"/>
  <c r="EY95" i="17"/>
  <c r="EX95" i="17"/>
  <c r="EW95" i="17"/>
  <c r="EV95" i="17"/>
  <c r="EU95" i="17"/>
  <c r="ET95" i="17"/>
  <c r="ES95" i="17"/>
  <c r="ER95" i="17"/>
  <c r="EQ95" i="17"/>
  <c r="EP95" i="17"/>
  <c r="EO95" i="17"/>
  <c r="EN95" i="17"/>
  <c r="EM95" i="17"/>
  <c r="EL95" i="17"/>
  <c r="EK95" i="17"/>
  <c r="EJ95" i="17"/>
  <c r="EI95" i="17"/>
  <c r="EH95" i="17"/>
  <c r="EG95" i="17"/>
  <c r="EF95" i="17"/>
  <c r="EE95" i="17"/>
  <c r="ED95" i="17"/>
  <c r="EC95" i="17"/>
  <c r="EB95" i="17"/>
  <c r="EA95" i="17"/>
  <c r="DZ95" i="17"/>
  <c r="DY95" i="17"/>
  <c r="DX95" i="17"/>
  <c r="DW95" i="17"/>
  <c r="DV95" i="17"/>
  <c r="DU95" i="17"/>
  <c r="DT95" i="17"/>
  <c r="DS95" i="17"/>
  <c r="DR95" i="17"/>
  <c r="DQ95" i="17"/>
  <c r="DP95" i="17"/>
  <c r="DO95" i="17"/>
  <c r="DN95" i="17"/>
  <c r="DM95" i="17"/>
  <c r="DL95" i="17"/>
  <c r="DK95" i="17"/>
  <c r="DJ95" i="17"/>
  <c r="DI95" i="17"/>
  <c r="DH95" i="17"/>
  <c r="DG95" i="17"/>
  <c r="DF95" i="17"/>
  <c r="DE95" i="17"/>
  <c r="DD95" i="17"/>
  <c r="DC95" i="17"/>
  <c r="DB95" i="17"/>
  <c r="DA95" i="17"/>
  <c r="CZ95" i="17"/>
  <c r="CY95" i="17"/>
  <c r="CX95" i="17"/>
  <c r="CW95" i="17"/>
  <c r="CV95" i="17"/>
  <c r="CU95" i="17"/>
  <c r="CT95" i="17"/>
  <c r="CS95" i="17"/>
  <c r="CR95" i="17"/>
  <c r="CQ95" i="17"/>
  <c r="CP95" i="17"/>
  <c r="CO95" i="17"/>
  <c r="CM95" i="17"/>
  <c r="CL95" i="17"/>
  <c r="CK95" i="17"/>
  <c r="CJ95" i="17"/>
  <c r="CI95" i="17"/>
  <c r="CH95" i="17"/>
  <c r="CG95" i="17"/>
  <c r="CF95" i="17"/>
  <c r="CE95" i="17"/>
  <c r="CD95" i="17"/>
  <c r="CC95" i="17"/>
  <c r="CB95" i="17"/>
  <c r="CA95" i="17"/>
  <c r="BZ95" i="17"/>
  <c r="BY95" i="17"/>
  <c r="BX95" i="17"/>
  <c r="BW95" i="17"/>
  <c r="BV95" i="17"/>
  <c r="BU95" i="17"/>
  <c r="BT95" i="17"/>
  <c r="BS95" i="17"/>
  <c r="BR95" i="17"/>
  <c r="BQ95" i="17"/>
  <c r="BP95" i="17"/>
  <c r="BO95" i="17"/>
  <c r="BN95" i="17"/>
  <c r="BM95" i="17"/>
  <c r="BL95" i="17"/>
  <c r="BK95" i="17"/>
  <c r="BJ95" i="17"/>
  <c r="BI95" i="17"/>
  <c r="BH95" i="17"/>
  <c r="BG95" i="17"/>
  <c r="BF95" i="17"/>
  <c r="BE95" i="17"/>
  <c r="BD95" i="17"/>
  <c r="BC95" i="17"/>
  <c r="BB95" i="17"/>
  <c r="BA95" i="17"/>
  <c r="AZ95" i="17"/>
  <c r="AY95" i="17"/>
  <c r="AX95" i="17"/>
  <c r="AW95" i="17"/>
  <c r="AV95" i="17"/>
  <c r="AU95" i="17"/>
  <c r="AT95" i="17"/>
  <c r="AS95" i="17"/>
  <c r="AR95" i="17"/>
  <c r="AQ95" i="17"/>
  <c r="AP95" i="17"/>
  <c r="AO95" i="17"/>
  <c r="AN95" i="17"/>
  <c r="AM95" i="17"/>
  <c r="AL95" i="17"/>
  <c r="AK95" i="17"/>
  <c r="AJ95" i="17"/>
  <c r="AI95" i="17"/>
  <c r="AH95" i="17"/>
  <c r="AG95" i="17"/>
  <c r="AF95" i="17"/>
  <c r="AE95" i="17"/>
  <c r="AD95" i="17"/>
  <c r="AC95" i="17"/>
  <c r="AB95" i="17"/>
  <c r="AA95" i="17"/>
  <c r="Z95" i="17"/>
  <c r="Y95" i="17"/>
  <c r="X95" i="17"/>
  <c r="W95" i="17"/>
  <c r="V95" i="17"/>
  <c r="U95" i="17"/>
  <c r="T95" i="17"/>
  <c r="S95" i="17"/>
  <c r="R95" i="17"/>
  <c r="Q95" i="17"/>
  <c r="P95" i="17"/>
  <c r="O95" i="17"/>
  <c r="N95" i="17"/>
  <c r="M95" i="17"/>
  <c r="L95" i="17"/>
  <c r="K95" i="17"/>
  <c r="J95" i="17"/>
  <c r="I95" i="17"/>
  <c r="H95" i="17"/>
  <c r="G95" i="17"/>
  <c r="F95" i="17"/>
  <c r="E95" i="17"/>
  <c r="D95" i="17"/>
  <c r="C95" i="17"/>
  <c r="FX94" i="17"/>
  <c r="FW94" i="17"/>
  <c r="FV94" i="17"/>
  <c r="FU94" i="17"/>
  <c r="FT94" i="17"/>
  <c r="FS94" i="17"/>
  <c r="FR94" i="17"/>
  <c r="FQ94" i="17"/>
  <c r="FP94" i="17"/>
  <c r="FO94" i="17"/>
  <c r="FN94" i="17"/>
  <c r="FM94" i="17"/>
  <c r="FL94" i="17"/>
  <c r="FK94" i="17"/>
  <c r="FJ94" i="17"/>
  <c r="FI94" i="17"/>
  <c r="FH94" i="17"/>
  <c r="FG94" i="17"/>
  <c r="FF94" i="17"/>
  <c r="FE94" i="17"/>
  <c r="FD94" i="17"/>
  <c r="FC94" i="17"/>
  <c r="FB94" i="17"/>
  <c r="FA94" i="17"/>
  <c r="EZ94" i="17"/>
  <c r="EY94" i="17"/>
  <c r="EX94" i="17"/>
  <c r="EW94" i="17"/>
  <c r="EV94" i="17"/>
  <c r="EU94" i="17"/>
  <c r="ET94" i="17"/>
  <c r="ES94" i="17"/>
  <c r="ER94" i="17"/>
  <c r="EQ94" i="17"/>
  <c r="EP94" i="17"/>
  <c r="EO94" i="17"/>
  <c r="EN94" i="17"/>
  <c r="EM94" i="17"/>
  <c r="EL94" i="17"/>
  <c r="EK94" i="17"/>
  <c r="EJ94" i="17"/>
  <c r="EI94" i="17"/>
  <c r="EH94" i="17"/>
  <c r="EG94" i="17"/>
  <c r="EF94" i="17"/>
  <c r="EE94" i="17"/>
  <c r="ED94" i="17"/>
  <c r="EC94" i="17"/>
  <c r="EB94" i="17"/>
  <c r="EA94" i="17"/>
  <c r="DZ94" i="17"/>
  <c r="DY94" i="17"/>
  <c r="DX94" i="17"/>
  <c r="DW94" i="17"/>
  <c r="DV94" i="17"/>
  <c r="DU94" i="17"/>
  <c r="DT94" i="17"/>
  <c r="DS94" i="17"/>
  <c r="DR94" i="17"/>
  <c r="DQ94" i="17"/>
  <c r="DP94" i="17"/>
  <c r="DO94" i="17"/>
  <c r="DN94" i="17"/>
  <c r="DM94" i="17"/>
  <c r="DL94" i="17"/>
  <c r="DK94" i="17"/>
  <c r="DJ94" i="17"/>
  <c r="DI94" i="17"/>
  <c r="DH94" i="17"/>
  <c r="DG94" i="17"/>
  <c r="DF94" i="17"/>
  <c r="DE94" i="17"/>
  <c r="DD94" i="17"/>
  <c r="DC94" i="17"/>
  <c r="DB94" i="17"/>
  <c r="DA94" i="17"/>
  <c r="CZ94" i="17"/>
  <c r="CY94" i="17"/>
  <c r="CX94" i="17"/>
  <c r="CW94" i="17"/>
  <c r="CV94" i="17"/>
  <c r="CU94" i="17"/>
  <c r="CT94" i="17"/>
  <c r="CS94" i="17"/>
  <c r="CR94" i="17"/>
  <c r="CQ94" i="17"/>
  <c r="CP94" i="17"/>
  <c r="CO94" i="17"/>
  <c r="CN94" i="17"/>
  <c r="CM94" i="17"/>
  <c r="CL94" i="17"/>
  <c r="CK94" i="17"/>
  <c r="CJ94" i="17"/>
  <c r="CI94" i="17"/>
  <c r="CH94" i="17"/>
  <c r="CG94" i="17"/>
  <c r="CF94" i="17"/>
  <c r="CE94" i="17"/>
  <c r="CD94" i="17"/>
  <c r="CC94" i="17"/>
  <c r="CB94" i="17"/>
  <c r="CA94" i="17"/>
  <c r="BZ94" i="17"/>
  <c r="BY94" i="17"/>
  <c r="BX94" i="17"/>
  <c r="BW94" i="17"/>
  <c r="BV94" i="17"/>
  <c r="BU94" i="17"/>
  <c r="BT94" i="17"/>
  <c r="BS94" i="17"/>
  <c r="BR94" i="17"/>
  <c r="BQ94" i="17"/>
  <c r="BP94" i="17"/>
  <c r="BO94" i="17"/>
  <c r="BN94" i="17"/>
  <c r="BM94" i="17"/>
  <c r="BL94" i="17"/>
  <c r="BK94" i="17"/>
  <c r="BJ94" i="17"/>
  <c r="BI94" i="17"/>
  <c r="BH94" i="17"/>
  <c r="BG94" i="17"/>
  <c r="BF94" i="17"/>
  <c r="BE94" i="17"/>
  <c r="BD94" i="17"/>
  <c r="BC94" i="17"/>
  <c r="BB94" i="17"/>
  <c r="BA94" i="17"/>
  <c r="AZ94" i="17"/>
  <c r="AY94" i="17"/>
  <c r="AX94" i="17"/>
  <c r="AW94" i="17"/>
  <c r="AV94" i="17"/>
  <c r="AU94" i="17"/>
  <c r="AT94" i="17"/>
  <c r="AS94" i="17"/>
  <c r="AR94" i="17"/>
  <c r="AQ94" i="17"/>
  <c r="AP94" i="17"/>
  <c r="AO94" i="17"/>
  <c r="AN94" i="17"/>
  <c r="AM94" i="17"/>
  <c r="AL94" i="17"/>
  <c r="AK94" i="17"/>
  <c r="AJ94" i="17"/>
  <c r="AI94" i="17"/>
  <c r="AH94" i="17"/>
  <c r="AG94" i="17"/>
  <c r="AF94" i="17"/>
  <c r="AE94" i="17"/>
  <c r="AD94" i="17"/>
  <c r="AC94" i="17"/>
  <c r="AB94" i="17"/>
  <c r="AA94" i="17"/>
  <c r="Z94" i="17"/>
  <c r="Y94" i="17"/>
  <c r="X94" i="17"/>
  <c r="W94" i="17"/>
  <c r="V94" i="17"/>
  <c r="U94" i="17"/>
  <c r="T94" i="17"/>
  <c r="S94" i="17"/>
  <c r="R94" i="17"/>
  <c r="Q94" i="17"/>
  <c r="P94" i="17"/>
  <c r="O94" i="17"/>
  <c r="N94" i="17"/>
  <c r="M94" i="17"/>
  <c r="L94" i="17"/>
  <c r="K94" i="17"/>
  <c r="J94" i="17"/>
  <c r="I94" i="17"/>
  <c r="H94" i="17"/>
  <c r="G94" i="17"/>
  <c r="F94" i="17"/>
  <c r="E94" i="17"/>
  <c r="D94" i="17"/>
  <c r="C94" i="17"/>
  <c r="FX93" i="17"/>
  <c r="FW93" i="17"/>
  <c r="FV93" i="17"/>
  <c r="FU93" i="17"/>
  <c r="FT93" i="17"/>
  <c r="FS93" i="17"/>
  <c r="FR93" i="17"/>
  <c r="FQ93" i="17"/>
  <c r="FP93" i="17"/>
  <c r="FO93" i="17"/>
  <c r="FN93" i="17"/>
  <c r="FM93" i="17"/>
  <c r="FL93" i="17"/>
  <c r="FK93" i="17"/>
  <c r="FJ93" i="17"/>
  <c r="FI93" i="17"/>
  <c r="FH93" i="17"/>
  <c r="FG93" i="17"/>
  <c r="FF93" i="17"/>
  <c r="FE93" i="17"/>
  <c r="FD93" i="17"/>
  <c r="FC93" i="17"/>
  <c r="FB93" i="17"/>
  <c r="FA93" i="17"/>
  <c r="EZ93" i="17"/>
  <c r="EY93" i="17"/>
  <c r="EX93" i="17"/>
  <c r="EW93" i="17"/>
  <c r="EV93" i="17"/>
  <c r="EU93" i="17"/>
  <c r="ET93" i="17"/>
  <c r="ES93" i="17"/>
  <c r="ER93" i="17"/>
  <c r="EQ93" i="17"/>
  <c r="EP93" i="17"/>
  <c r="EO93" i="17"/>
  <c r="EN93" i="17"/>
  <c r="EM93" i="17"/>
  <c r="EL93" i="17"/>
  <c r="EK93" i="17"/>
  <c r="EJ93" i="17"/>
  <c r="EI93" i="17"/>
  <c r="EH93" i="17"/>
  <c r="EG93" i="17"/>
  <c r="EF93" i="17"/>
  <c r="EE93" i="17"/>
  <c r="ED93" i="17"/>
  <c r="EC93" i="17"/>
  <c r="EB93" i="17"/>
  <c r="EA93" i="17"/>
  <c r="DZ93" i="17"/>
  <c r="DY93" i="17"/>
  <c r="DX93" i="17"/>
  <c r="DW93" i="17"/>
  <c r="DV93" i="17"/>
  <c r="DU93" i="17"/>
  <c r="DT93" i="17"/>
  <c r="DS93" i="17"/>
  <c r="DR93" i="17"/>
  <c r="DQ93" i="17"/>
  <c r="DP93" i="17"/>
  <c r="DO93" i="17"/>
  <c r="DN93" i="17"/>
  <c r="DM93" i="17"/>
  <c r="DL93" i="17"/>
  <c r="DK93" i="17"/>
  <c r="DJ93" i="17"/>
  <c r="DI93" i="17"/>
  <c r="DH93" i="17"/>
  <c r="DG93" i="17"/>
  <c r="DF93" i="17"/>
  <c r="DE93" i="17"/>
  <c r="DD93" i="17"/>
  <c r="DC93" i="17"/>
  <c r="DB93" i="17"/>
  <c r="DA93" i="17"/>
  <c r="CZ93" i="17"/>
  <c r="CY93" i="17"/>
  <c r="CX93" i="17"/>
  <c r="CW93" i="17"/>
  <c r="CV93" i="17"/>
  <c r="CU93" i="17"/>
  <c r="CT93" i="17"/>
  <c r="CS93" i="17"/>
  <c r="CR93" i="17"/>
  <c r="CQ93" i="17"/>
  <c r="CP93" i="17"/>
  <c r="CO93" i="17"/>
  <c r="CN93" i="17"/>
  <c r="CM93" i="17"/>
  <c r="CL93" i="17"/>
  <c r="CK93" i="17"/>
  <c r="CJ93" i="17"/>
  <c r="CI93" i="17"/>
  <c r="CH93" i="17"/>
  <c r="CG93" i="17"/>
  <c r="CF93" i="17"/>
  <c r="CE93" i="17"/>
  <c r="CD93" i="17"/>
  <c r="CC93" i="17"/>
  <c r="CB93" i="17"/>
  <c r="CA93" i="17"/>
  <c r="BZ93" i="17"/>
  <c r="BY93" i="17"/>
  <c r="BX93" i="17"/>
  <c r="BW93" i="17"/>
  <c r="BV93" i="17"/>
  <c r="BU93" i="17"/>
  <c r="BT93" i="17"/>
  <c r="BS93" i="17"/>
  <c r="BR93" i="17"/>
  <c r="BQ93" i="17"/>
  <c r="BP93" i="17"/>
  <c r="BO93" i="17"/>
  <c r="BN93" i="17"/>
  <c r="BM93" i="17"/>
  <c r="BL93" i="17"/>
  <c r="BK93" i="17"/>
  <c r="BJ93" i="17"/>
  <c r="BI93" i="17"/>
  <c r="BH93" i="17"/>
  <c r="BG93" i="17"/>
  <c r="BF93" i="17"/>
  <c r="BE93" i="17"/>
  <c r="BD93" i="17"/>
  <c r="BC93" i="17"/>
  <c r="BB93" i="17"/>
  <c r="BA93" i="17"/>
  <c r="AZ93" i="17"/>
  <c r="AY93" i="17"/>
  <c r="AX93" i="17"/>
  <c r="AW93" i="17"/>
  <c r="AV93" i="17"/>
  <c r="AU93" i="17"/>
  <c r="AT93" i="17"/>
  <c r="AS93" i="17"/>
  <c r="AR93" i="17"/>
  <c r="AQ93" i="17"/>
  <c r="AP93" i="17"/>
  <c r="AO93" i="17"/>
  <c r="AN93" i="17"/>
  <c r="AM93" i="17"/>
  <c r="AL93" i="17"/>
  <c r="AK93" i="17"/>
  <c r="AJ93" i="17"/>
  <c r="AI93" i="17"/>
  <c r="AH93" i="17"/>
  <c r="AG93" i="17"/>
  <c r="AF93" i="17"/>
  <c r="AE93" i="17"/>
  <c r="AD93" i="17"/>
  <c r="AC93" i="17"/>
  <c r="AB93" i="17"/>
  <c r="AA93" i="17"/>
  <c r="Z93" i="17"/>
  <c r="Y93" i="17"/>
  <c r="X93" i="17"/>
  <c r="W93" i="17"/>
  <c r="V93" i="17"/>
  <c r="U93" i="17"/>
  <c r="T93" i="17"/>
  <c r="S93" i="17"/>
  <c r="R93" i="17"/>
  <c r="Q93" i="17"/>
  <c r="P93" i="17"/>
  <c r="O93" i="17"/>
  <c r="N93" i="17"/>
  <c r="M93" i="17"/>
  <c r="L93" i="17"/>
  <c r="K93" i="17"/>
  <c r="J93" i="17"/>
  <c r="I93" i="17"/>
  <c r="H93" i="17"/>
  <c r="G93" i="17"/>
  <c r="F93" i="17"/>
  <c r="E93" i="17"/>
  <c r="C93" i="17"/>
  <c r="FX92" i="17"/>
  <c r="FW92" i="17"/>
  <c r="FV92" i="17"/>
  <c r="FU92" i="17"/>
  <c r="FT92" i="17"/>
  <c r="FS92" i="17"/>
  <c r="FR92" i="17"/>
  <c r="FQ92" i="17"/>
  <c r="FP92" i="17"/>
  <c r="FO92" i="17"/>
  <c r="FN92" i="17"/>
  <c r="FM92" i="17"/>
  <c r="FL92" i="17"/>
  <c r="FK92" i="17"/>
  <c r="FJ92" i="17"/>
  <c r="FI92" i="17"/>
  <c r="FH92" i="17"/>
  <c r="FG92" i="17"/>
  <c r="FF92" i="17"/>
  <c r="FE92" i="17"/>
  <c r="FD92" i="17"/>
  <c r="FC92" i="17"/>
  <c r="FB92" i="17"/>
  <c r="FA92" i="17"/>
  <c r="EZ92" i="17"/>
  <c r="EY92" i="17"/>
  <c r="EX92" i="17"/>
  <c r="EW92" i="17"/>
  <c r="EV92" i="17"/>
  <c r="EU92" i="17"/>
  <c r="ET92" i="17"/>
  <c r="ES92" i="17"/>
  <c r="ER92" i="17"/>
  <c r="EQ92" i="17"/>
  <c r="EP92" i="17"/>
  <c r="EO92" i="17"/>
  <c r="EN92" i="17"/>
  <c r="EM92" i="17"/>
  <c r="EL92" i="17"/>
  <c r="EK92" i="17"/>
  <c r="EJ92" i="17"/>
  <c r="EI92" i="17"/>
  <c r="EH92" i="17"/>
  <c r="EG92" i="17"/>
  <c r="EF92" i="17"/>
  <c r="EE92" i="17"/>
  <c r="ED92" i="17"/>
  <c r="EC92" i="17"/>
  <c r="EB92" i="17"/>
  <c r="EA92" i="17"/>
  <c r="DZ92" i="17"/>
  <c r="DY92" i="17"/>
  <c r="DX92" i="17"/>
  <c r="DW92" i="17"/>
  <c r="DV92" i="17"/>
  <c r="DU92" i="17"/>
  <c r="DT92" i="17"/>
  <c r="DS92" i="17"/>
  <c r="DR92" i="17"/>
  <c r="DQ92" i="17"/>
  <c r="DP92" i="17"/>
  <c r="DO92" i="17"/>
  <c r="DN92" i="17"/>
  <c r="DM92" i="17"/>
  <c r="DL92" i="17"/>
  <c r="DK92" i="17"/>
  <c r="DJ92" i="17"/>
  <c r="DI92" i="17"/>
  <c r="DH92" i="17"/>
  <c r="DG92" i="17"/>
  <c r="DF92" i="17"/>
  <c r="DE92" i="17"/>
  <c r="DD92" i="17"/>
  <c r="DC92" i="17"/>
  <c r="DB92" i="17"/>
  <c r="DA92" i="17"/>
  <c r="CZ92" i="17"/>
  <c r="CY92" i="17"/>
  <c r="CX92" i="17"/>
  <c r="CW92" i="17"/>
  <c r="CV92" i="17"/>
  <c r="CU92" i="17"/>
  <c r="CT92" i="17"/>
  <c r="CS92" i="17"/>
  <c r="CR92" i="17"/>
  <c r="CQ92" i="17"/>
  <c r="CP92" i="17"/>
  <c r="CO92" i="17"/>
  <c r="CN92" i="17"/>
  <c r="CM92" i="17"/>
  <c r="CL92" i="17"/>
  <c r="CK92" i="17"/>
  <c r="CJ92" i="17"/>
  <c r="CI92" i="17"/>
  <c r="CH92" i="17"/>
  <c r="CG92" i="17"/>
  <c r="CF92" i="17"/>
  <c r="CE92" i="17"/>
  <c r="CD92" i="17"/>
  <c r="CC92" i="17"/>
  <c r="CB92" i="17"/>
  <c r="CA92" i="17"/>
  <c r="BZ92" i="17"/>
  <c r="BY92" i="17"/>
  <c r="BX92" i="17"/>
  <c r="BW92" i="17"/>
  <c r="BV92" i="17"/>
  <c r="BU92" i="17"/>
  <c r="BT92" i="17"/>
  <c r="BS92" i="17"/>
  <c r="BR92" i="17"/>
  <c r="BQ92" i="17"/>
  <c r="BP92" i="17"/>
  <c r="BO92" i="17"/>
  <c r="BN92" i="17"/>
  <c r="BM92" i="17"/>
  <c r="BL92" i="17"/>
  <c r="BK92" i="17"/>
  <c r="BJ92" i="17"/>
  <c r="BI92" i="17"/>
  <c r="BH92" i="17"/>
  <c r="BG92" i="17"/>
  <c r="BF92" i="17"/>
  <c r="BE92" i="17"/>
  <c r="BD92" i="17"/>
  <c r="BC92" i="17"/>
  <c r="BB92" i="17"/>
  <c r="BA92" i="17"/>
  <c r="AZ92" i="17"/>
  <c r="AY92" i="17"/>
  <c r="AX92" i="17"/>
  <c r="AW92" i="17"/>
  <c r="AV92" i="17"/>
  <c r="AU92" i="17"/>
  <c r="AT92" i="17"/>
  <c r="AS92" i="17"/>
  <c r="AR92" i="17"/>
  <c r="AQ92" i="17"/>
  <c r="AP92" i="17"/>
  <c r="AO92" i="17"/>
  <c r="AN92" i="17"/>
  <c r="AM92" i="17"/>
  <c r="AL92" i="17"/>
  <c r="AK92" i="17"/>
  <c r="AJ92" i="17"/>
  <c r="AI92" i="17"/>
  <c r="AH92" i="17"/>
  <c r="AG92" i="17"/>
  <c r="AF92" i="17"/>
  <c r="AE92" i="17"/>
  <c r="AD92" i="17"/>
  <c r="AC92" i="17"/>
  <c r="AB92" i="17"/>
  <c r="AA92" i="17"/>
  <c r="Z92" i="17"/>
  <c r="Y92" i="17"/>
  <c r="X92" i="17"/>
  <c r="W92" i="17"/>
  <c r="V92" i="17"/>
  <c r="U92" i="17"/>
  <c r="T92" i="17"/>
  <c r="S92" i="17"/>
  <c r="R92" i="17"/>
  <c r="Q92" i="17"/>
  <c r="P92" i="17"/>
  <c r="O92" i="17"/>
  <c r="N92" i="17"/>
  <c r="M92" i="17"/>
  <c r="L92" i="17"/>
  <c r="K92" i="17"/>
  <c r="J92" i="17"/>
  <c r="I92" i="17"/>
  <c r="H92" i="17"/>
  <c r="G92" i="17"/>
  <c r="F92" i="17"/>
  <c r="E92" i="17"/>
  <c r="FZ92" i="17" s="1"/>
  <c r="D92" i="17"/>
  <c r="C92" i="17"/>
  <c r="FX90" i="17"/>
  <c r="FW90" i="17"/>
  <c r="FV90" i="17"/>
  <c r="FU90" i="17"/>
  <c r="FT90" i="17"/>
  <c r="FS90" i="17"/>
  <c r="FR90" i="17"/>
  <c r="FQ90" i="17"/>
  <c r="FP90" i="17"/>
  <c r="FO90" i="17"/>
  <c r="FN90" i="17"/>
  <c r="FM90" i="17"/>
  <c r="FL90" i="17"/>
  <c r="FK90" i="17"/>
  <c r="FJ90" i="17"/>
  <c r="FI90" i="17"/>
  <c r="FH90" i="17"/>
  <c r="FG90" i="17"/>
  <c r="FF90" i="17"/>
  <c r="FE90" i="17"/>
  <c r="FD90" i="17"/>
  <c r="FC90" i="17"/>
  <c r="FB90" i="17"/>
  <c r="FA90" i="17"/>
  <c r="EZ90" i="17"/>
  <c r="EY90" i="17"/>
  <c r="EX90" i="17"/>
  <c r="EW90" i="17"/>
  <c r="EV90" i="17"/>
  <c r="EU90" i="17"/>
  <c r="ET90" i="17"/>
  <c r="ES90" i="17"/>
  <c r="ER90" i="17"/>
  <c r="EQ90" i="17"/>
  <c r="EP90" i="17"/>
  <c r="EO90" i="17"/>
  <c r="EN90" i="17"/>
  <c r="EM90" i="17"/>
  <c r="EL90" i="17"/>
  <c r="EK90" i="17"/>
  <c r="EJ90" i="17"/>
  <c r="EI90" i="17"/>
  <c r="EH90" i="17"/>
  <c r="EG90" i="17"/>
  <c r="EF90" i="17"/>
  <c r="EE90" i="17"/>
  <c r="ED90" i="17"/>
  <c r="EC90" i="17"/>
  <c r="EB90" i="17"/>
  <c r="EA90" i="17"/>
  <c r="DZ90" i="17"/>
  <c r="DY90" i="17"/>
  <c r="DX90" i="17"/>
  <c r="DW90" i="17"/>
  <c r="DV90" i="17"/>
  <c r="DU90" i="17"/>
  <c r="DT90" i="17"/>
  <c r="DS90" i="17"/>
  <c r="DR90" i="17"/>
  <c r="DQ90" i="17"/>
  <c r="DP90" i="17"/>
  <c r="DO90" i="17"/>
  <c r="DN90" i="17"/>
  <c r="DM90" i="17"/>
  <c r="DL90" i="17"/>
  <c r="DK90" i="17"/>
  <c r="DJ90" i="17"/>
  <c r="DI90" i="17"/>
  <c r="DH90" i="17"/>
  <c r="DG90" i="17"/>
  <c r="DF90" i="17"/>
  <c r="DE90" i="17"/>
  <c r="DD90" i="17"/>
  <c r="DC90" i="17"/>
  <c r="DB90" i="17"/>
  <c r="DA90" i="17"/>
  <c r="CZ90" i="17"/>
  <c r="CY90" i="17"/>
  <c r="CX90" i="17"/>
  <c r="CW90" i="17"/>
  <c r="CV90" i="17"/>
  <c r="CU90" i="17"/>
  <c r="CT90" i="17"/>
  <c r="CS90" i="17"/>
  <c r="CR90" i="17"/>
  <c r="CQ90" i="17"/>
  <c r="CP90" i="17"/>
  <c r="CO90" i="17"/>
  <c r="CN90" i="17"/>
  <c r="CM90" i="17"/>
  <c r="CL90" i="17"/>
  <c r="CK90" i="17"/>
  <c r="CJ90" i="17"/>
  <c r="CI90" i="17"/>
  <c r="CH90" i="17"/>
  <c r="CG90" i="17"/>
  <c r="CF90" i="17"/>
  <c r="CE90" i="17"/>
  <c r="CD90" i="17"/>
  <c r="CC90" i="17"/>
  <c r="CB90" i="17"/>
  <c r="CA90" i="17"/>
  <c r="BZ90" i="17"/>
  <c r="BY90" i="17"/>
  <c r="BX90" i="17"/>
  <c r="BW90" i="17"/>
  <c r="BV90" i="17"/>
  <c r="BU90" i="17"/>
  <c r="BT90" i="17"/>
  <c r="BS90" i="17"/>
  <c r="BR90" i="17"/>
  <c r="BQ90" i="17"/>
  <c r="BP90" i="17"/>
  <c r="BO90" i="17"/>
  <c r="BN90" i="17"/>
  <c r="BM90" i="17"/>
  <c r="BL90" i="17"/>
  <c r="BK90" i="17"/>
  <c r="BJ90" i="17"/>
  <c r="BI90" i="17"/>
  <c r="BH90" i="17"/>
  <c r="BG90" i="17"/>
  <c r="BF90" i="17"/>
  <c r="BE90" i="17"/>
  <c r="BD90" i="17"/>
  <c r="BC90" i="17"/>
  <c r="BB90" i="17"/>
  <c r="BA90" i="17"/>
  <c r="AZ90" i="17"/>
  <c r="AY90" i="17"/>
  <c r="AX90" i="17"/>
  <c r="AW90" i="17"/>
  <c r="AV90" i="17"/>
  <c r="AU90" i="17"/>
  <c r="AT90" i="17"/>
  <c r="AS90" i="17"/>
  <c r="AR90" i="17"/>
  <c r="AQ90" i="17"/>
  <c r="AP90" i="17"/>
  <c r="AO90" i="17"/>
  <c r="AN90" i="17"/>
  <c r="AM90" i="17"/>
  <c r="AL90" i="17"/>
  <c r="AK90" i="17"/>
  <c r="AJ90" i="17"/>
  <c r="AI90" i="17"/>
  <c r="AH90" i="17"/>
  <c r="AG90" i="17"/>
  <c r="AF90" i="17"/>
  <c r="AE90" i="17"/>
  <c r="AD90" i="17"/>
  <c r="AC90" i="17"/>
  <c r="AB90" i="17"/>
  <c r="AA90" i="17"/>
  <c r="Z90" i="17"/>
  <c r="Y90" i="17"/>
  <c r="X90" i="17"/>
  <c r="W90" i="17"/>
  <c r="V90" i="17"/>
  <c r="U90" i="17"/>
  <c r="T90" i="17"/>
  <c r="S90" i="17"/>
  <c r="R90" i="17"/>
  <c r="Q90" i="17"/>
  <c r="P90" i="17"/>
  <c r="O90" i="17"/>
  <c r="N90" i="17"/>
  <c r="M90" i="17"/>
  <c r="L90" i="17"/>
  <c r="K90" i="17"/>
  <c r="J90" i="17"/>
  <c r="I90" i="17"/>
  <c r="H90" i="17"/>
  <c r="G90" i="17"/>
  <c r="F90" i="17"/>
  <c r="E90" i="17"/>
  <c r="D90" i="17"/>
  <c r="C90" i="17"/>
  <c r="FX89" i="17"/>
  <c r="FW89" i="17"/>
  <c r="FV89" i="17"/>
  <c r="FU89" i="17"/>
  <c r="FT89" i="17"/>
  <c r="FS89" i="17"/>
  <c r="FR89" i="17"/>
  <c r="FQ89" i="17"/>
  <c r="FP89" i="17"/>
  <c r="FO89" i="17"/>
  <c r="FN89" i="17"/>
  <c r="FM89" i="17"/>
  <c r="FL89" i="17"/>
  <c r="FK89" i="17"/>
  <c r="FJ89" i="17"/>
  <c r="FI89" i="17"/>
  <c r="FH89" i="17"/>
  <c r="FG89" i="17"/>
  <c r="FF89" i="17"/>
  <c r="FE89" i="17"/>
  <c r="FD89" i="17"/>
  <c r="FC89" i="17"/>
  <c r="FB89" i="17"/>
  <c r="FA89" i="17"/>
  <c r="EZ89" i="17"/>
  <c r="EY89" i="17"/>
  <c r="EX89" i="17"/>
  <c r="EW89" i="17"/>
  <c r="EV89" i="17"/>
  <c r="EU89" i="17"/>
  <c r="ET89" i="17"/>
  <c r="ES89" i="17"/>
  <c r="ER89" i="17"/>
  <c r="EQ89" i="17"/>
  <c r="EP89" i="17"/>
  <c r="EO89" i="17"/>
  <c r="EN89" i="17"/>
  <c r="EM89" i="17"/>
  <c r="EL89" i="17"/>
  <c r="EK89" i="17"/>
  <c r="EJ89" i="17"/>
  <c r="EI89" i="17"/>
  <c r="EH89" i="17"/>
  <c r="EG89" i="17"/>
  <c r="EF89" i="17"/>
  <c r="EE89" i="17"/>
  <c r="ED89" i="17"/>
  <c r="EC89" i="17"/>
  <c r="EB89" i="17"/>
  <c r="EA89" i="17"/>
  <c r="DZ89" i="17"/>
  <c r="DY89" i="17"/>
  <c r="DX89" i="17"/>
  <c r="DW89" i="17"/>
  <c r="DV89" i="17"/>
  <c r="DU89" i="17"/>
  <c r="DT89" i="17"/>
  <c r="DS89" i="17"/>
  <c r="DR89" i="17"/>
  <c r="DQ89" i="17"/>
  <c r="DP89" i="17"/>
  <c r="DO89" i="17"/>
  <c r="DN89" i="17"/>
  <c r="DM89" i="17"/>
  <c r="DL89" i="17"/>
  <c r="DK89" i="17"/>
  <c r="DJ89" i="17"/>
  <c r="DI89" i="17"/>
  <c r="DH89" i="17"/>
  <c r="DG89" i="17"/>
  <c r="DF89" i="17"/>
  <c r="DE89" i="17"/>
  <c r="DD89" i="17"/>
  <c r="DC89" i="17"/>
  <c r="DB89" i="17"/>
  <c r="DA89" i="17"/>
  <c r="CZ89" i="17"/>
  <c r="CY89" i="17"/>
  <c r="CX89" i="17"/>
  <c r="CW89" i="17"/>
  <c r="CV89" i="17"/>
  <c r="CU89" i="17"/>
  <c r="CT89" i="17"/>
  <c r="CS89" i="17"/>
  <c r="CR89" i="17"/>
  <c r="CQ89" i="17"/>
  <c r="CP89" i="17"/>
  <c r="CO89" i="17"/>
  <c r="CN89" i="17"/>
  <c r="CM89" i="17"/>
  <c r="CL89" i="17"/>
  <c r="CK89" i="17"/>
  <c r="CJ89" i="17"/>
  <c r="CI89" i="17"/>
  <c r="CH89" i="17"/>
  <c r="CG89" i="17"/>
  <c r="CF89" i="17"/>
  <c r="CE89" i="17"/>
  <c r="CD89" i="17"/>
  <c r="CC89" i="17"/>
  <c r="CB89" i="17"/>
  <c r="CA89" i="17"/>
  <c r="BZ89" i="17"/>
  <c r="BY89" i="17"/>
  <c r="BX89" i="17"/>
  <c r="BW89" i="17"/>
  <c r="BV89" i="17"/>
  <c r="BU89" i="17"/>
  <c r="BT89" i="17"/>
  <c r="BS89" i="17"/>
  <c r="BR89" i="17"/>
  <c r="BQ89" i="17"/>
  <c r="BP89" i="17"/>
  <c r="BO89" i="17"/>
  <c r="BN89" i="17"/>
  <c r="BM89" i="17"/>
  <c r="BL89" i="17"/>
  <c r="BK89" i="17"/>
  <c r="BJ89" i="17"/>
  <c r="BI89" i="17"/>
  <c r="BH89" i="17"/>
  <c r="BG89" i="17"/>
  <c r="BF89" i="17"/>
  <c r="BE89" i="17"/>
  <c r="BD89" i="17"/>
  <c r="BC89" i="17"/>
  <c r="BB89" i="17"/>
  <c r="BA89" i="17"/>
  <c r="AZ89" i="17"/>
  <c r="AY89" i="17"/>
  <c r="AX89" i="17"/>
  <c r="AW89" i="17"/>
  <c r="AV89" i="17"/>
  <c r="AU89" i="17"/>
  <c r="AT89" i="17"/>
  <c r="AS89" i="17"/>
  <c r="AR89" i="17"/>
  <c r="AQ89" i="17"/>
  <c r="AP89" i="17"/>
  <c r="AO89" i="17"/>
  <c r="AN89" i="17"/>
  <c r="AM89" i="17"/>
  <c r="AL89" i="17"/>
  <c r="AK89" i="17"/>
  <c r="AJ89" i="17"/>
  <c r="AI89" i="17"/>
  <c r="AH89" i="17"/>
  <c r="AG89" i="17"/>
  <c r="AF89" i="17"/>
  <c r="AE89" i="17"/>
  <c r="AD89" i="17"/>
  <c r="AC89" i="17"/>
  <c r="AB89" i="17"/>
  <c r="AA89" i="17"/>
  <c r="Z89" i="17"/>
  <c r="Y89" i="17"/>
  <c r="X89" i="17"/>
  <c r="W89" i="17"/>
  <c r="V89" i="17"/>
  <c r="U89" i="17"/>
  <c r="T89" i="17"/>
  <c r="S89" i="17"/>
  <c r="R89" i="17"/>
  <c r="Q89" i="17"/>
  <c r="P89" i="17"/>
  <c r="O89" i="17"/>
  <c r="N89" i="17"/>
  <c r="M89" i="17"/>
  <c r="L89" i="17"/>
  <c r="K89" i="17"/>
  <c r="J89" i="17"/>
  <c r="I89" i="17"/>
  <c r="H89" i="17"/>
  <c r="G89" i="17"/>
  <c r="F89" i="17"/>
  <c r="E89" i="17"/>
  <c r="D89" i="17"/>
  <c r="C89" i="17"/>
  <c r="FX88" i="17"/>
  <c r="FW88" i="17"/>
  <c r="FV88" i="17"/>
  <c r="FU88" i="17"/>
  <c r="FT88" i="17"/>
  <c r="FS88" i="17"/>
  <c r="FR88" i="17"/>
  <c r="FQ88" i="17"/>
  <c r="FP88" i="17"/>
  <c r="FO88" i="17"/>
  <c r="FN88" i="17"/>
  <c r="FM88" i="17"/>
  <c r="FL88" i="17"/>
  <c r="FK88" i="17"/>
  <c r="FJ88" i="17"/>
  <c r="FI88" i="17"/>
  <c r="FH88" i="17"/>
  <c r="FG88" i="17"/>
  <c r="FF88" i="17"/>
  <c r="FE88" i="17"/>
  <c r="FD88" i="17"/>
  <c r="FC88" i="17"/>
  <c r="FB88" i="17"/>
  <c r="FA88" i="17"/>
  <c r="EZ88" i="17"/>
  <c r="EY88" i="17"/>
  <c r="EX88" i="17"/>
  <c r="EW88" i="17"/>
  <c r="EV88" i="17"/>
  <c r="EU88" i="17"/>
  <c r="ET88" i="17"/>
  <c r="ES88" i="17"/>
  <c r="ER88" i="17"/>
  <c r="EQ88" i="17"/>
  <c r="EP88" i="17"/>
  <c r="EO88" i="17"/>
  <c r="EN88" i="17"/>
  <c r="EM88" i="17"/>
  <c r="EL88" i="17"/>
  <c r="EK88" i="17"/>
  <c r="EJ88" i="17"/>
  <c r="EI88" i="17"/>
  <c r="EH88" i="17"/>
  <c r="EG88" i="17"/>
  <c r="EF88" i="17"/>
  <c r="EE88" i="17"/>
  <c r="ED88" i="17"/>
  <c r="EC88" i="17"/>
  <c r="EB88" i="17"/>
  <c r="EA88" i="17"/>
  <c r="DZ88" i="17"/>
  <c r="DY88" i="17"/>
  <c r="DX88" i="17"/>
  <c r="DW88" i="17"/>
  <c r="DV88" i="17"/>
  <c r="DU88" i="17"/>
  <c r="DT88" i="17"/>
  <c r="DS88" i="17"/>
  <c r="DR88" i="17"/>
  <c r="DQ88" i="17"/>
  <c r="DP88" i="17"/>
  <c r="DO88" i="17"/>
  <c r="DN88" i="17"/>
  <c r="DM88" i="17"/>
  <c r="DL88" i="17"/>
  <c r="DK88" i="17"/>
  <c r="DJ88" i="17"/>
  <c r="DI88" i="17"/>
  <c r="DH88" i="17"/>
  <c r="DG88" i="17"/>
  <c r="DF88" i="17"/>
  <c r="DE88" i="17"/>
  <c r="DD88" i="17"/>
  <c r="DC88" i="17"/>
  <c r="DB88" i="17"/>
  <c r="DA88" i="17"/>
  <c r="CZ88" i="17"/>
  <c r="CY88" i="17"/>
  <c r="CX88" i="17"/>
  <c r="CW88" i="17"/>
  <c r="CV88" i="17"/>
  <c r="CU88" i="17"/>
  <c r="CT88" i="17"/>
  <c r="CS88" i="17"/>
  <c r="CR88" i="17"/>
  <c r="CQ88" i="17"/>
  <c r="CP88" i="17"/>
  <c r="CO88" i="17"/>
  <c r="CN88" i="17"/>
  <c r="CM88" i="17"/>
  <c r="CL88" i="17"/>
  <c r="CK88" i="17"/>
  <c r="CJ88" i="17"/>
  <c r="CI88" i="17"/>
  <c r="CH88" i="17"/>
  <c r="CG88" i="17"/>
  <c r="CF88" i="17"/>
  <c r="CE88" i="17"/>
  <c r="CD88" i="17"/>
  <c r="CC88" i="17"/>
  <c r="CB88" i="17"/>
  <c r="CA88" i="17"/>
  <c r="BZ88" i="17"/>
  <c r="BY88" i="17"/>
  <c r="BX88" i="17"/>
  <c r="BW88" i="17"/>
  <c r="BV88" i="17"/>
  <c r="BU88" i="17"/>
  <c r="BT88" i="17"/>
  <c r="BS88" i="17"/>
  <c r="BR88" i="17"/>
  <c r="BQ88" i="17"/>
  <c r="BP88" i="17"/>
  <c r="BO88" i="17"/>
  <c r="BN88" i="17"/>
  <c r="BM88" i="17"/>
  <c r="BL88" i="17"/>
  <c r="BK88" i="17"/>
  <c r="BJ88" i="17"/>
  <c r="BI88" i="17"/>
  <c r="BH88" i="17"/>
  <c r="BG88" i="17"/>
  <c r="BF88" i="17"/>
  <c r="BE88" i="17"/>
  <c r="BD88" i="17"/>
  <c r="BC88" i="17"/>
  <c r="BB88" i="17"/>
  <c r="BA88" i="17"/>
  <c r="AZ88" i="17"/>
  <c r="AY88" i="17"/>
  <c r="AX88" i="17"/>
  <c r="AW88" i="17"/>
  <c r="AV88" i="17"/>
  <c r="AU88" i="17"/>
  <c r="AT88" i="17"/>
  <c r="AS88" i="17"/>
  <c r="AR88" i="17"/>
  <c r="AQ88" i="17"/>
  <c r="AP88" i="17"/>
  <c r="AO88" i="17"/>
  <c r="AN88" i="17"/>
  <c r="AM88" i="17"/>
  <c r="AL88" i="17"/>
  <c r="AK88" i="17"/>
  <c r="AJ88" i="17"/>
  <c r="AI88" i="17"/>
  <c r="AH88" i="17"/>
  <c r="AG88" i="17"/>
  <c r="AF88" i="17"/>
  <c r="AE88" i="17"/>
  <c r="AD88" i="17"/>
  <c r="AC88" i="17"/>
  <c r="AB88" i="17"/>
  <c r="AA88" i="17"/>
  <c r="Z88" i="17"/>
  <c r="Y88" i="17"/>
  <c r="X88" i="17"/>
  <c r="W88" i="17"/>
  <c r="V88" i="17"/>
  <c r="U88" i="17"/>
  <c r="T88" i="17"/>
  <c r="S88" i="17"/>
  <c r="R88" i="17"/>
  <c r="Q88" i="17"/>
  <c r="P88" i="17"/>
  <c r="O88" i="17"/>
  <c r="N88" i="17"/>
  <c r="M88" i="17"/>
  <c r="L88" i="17"/>
  <c r="K88" i="17"/>
  <c r="J88" i="17"/>
  <c r="I88" i="17"/>
  <c r="H88" i="17"/>
  <c r="G88" i="17"/>
  <c r="F88" i="17"/>
  <c r="E88" i="17"/>
  <c r="D88" i="17"/>
  <c r="C88" i="17"/>
  <c r="FX87" i="17"/>
  <c r="FW87" i="17"/>
  <c r="FV87" i="17"/>
  <c r="FU87" i="17"/>
  <c r="FT87" i="17"/>
  <c r="FS87" i="17"/>
  <c r="FR87" i="17"/>
  <c r="FQ87" i="17"/>
  <c r="FP87" i="17"/>
  <c r="FO87" i="17"/>
  <c r="FN87" i="17"/>
  <c r="FM87" i="17"/>
  <c r="FL87" i="17"/>
  <c r="FK87" i="17"/>
  <c r="FJ87" i="17"/>
  <c r="FI87" i="17"/>
  <c r="FH87" i="17"/>
  <c r="FG87" i="17"/>
  <c r="FF87" i="17"/>
  <c r="FE87" i="17"/>
  <c r="FD87" i="17"/>
  <c r="FC87" i="17"/>
  <c r="FB87" i="17"/>
  <c r="FA87" i="17"/>
  <c r="EZ87" i="17"/>
  <c r="EY87" i="17"/>
  <c r="EX87" i="17"/>
  <c r="EW87" i="17"/>
  <c r="EV87" i="17"/>
  <c r="EU87" i="17"/>
  <c r="ET87" i="17"/>
  <c r="ES87" i="17"/>
  <c r="ER87" i="17"/>
  <c r="EQ87" i="17"/>
  <c r="EP87" i="17"/>
  <c r="EO87" i="17"/>
  <c r="EN87" i="17"/>
  <c r="EM87" i="17"/>
  <c r="EL87" i="17"/>
  <c r="EK87" i="17"/>
  <c r="EJ87" i="17"/>
  <c r="EI87" i="17"/>
  <c r="EH87" i="17"/>
  <c r="EG87" i="17"/>
  <c r="EF87" i="17"/>
  <c r="EE87" i="17"/>
  <c r="ED87" i="17"/>
  <c r="EC87" i="17"/>
  <c r="EB87" i="17"/>
  <c r="EA87" i="17"/>
  <c r="DZ87" i="17"/>
  <c r="DY87" i="17"/>
  <c r="DX87" i="17"/>
  <c r="DW87" i="17"/>
  <c r="DV87" i="17"/>
  <c r="DU87" i="17"/>
  <c r="DT87" i="17"/>
  <c r="DS87" i="17"/>
  <c r="DR87" i="17"/>
  <c r="DQ87" i="17"/>
  <c r="DP87" i="17"/>
  <c r="DO87" i="17"/>
  <c r="DN87" i="17"/>
  <c r="DM87" i="17"/>
  <c r="DL87" i="17"/>
  <c r="DK87" i="17"/>
  <c r="DJ87" i="17"/>
  <c r="DI87" i="17"/>
  <c r="DH87" i="17"/>
  <c r="DG87" i="17"/>
  <c r="DF87" i="17"/>
  <c r="DE87" i="17"/>
  <c r="DD87" i="17"/>
  <c r="DC87" i="17"/>
  <c r="DB87" i="17"/>
  <c r="DA87" i="17"/>
  <c r="CZ87" i="17"/>
  <c r="CY87" i="17"/>
  <c r="CX87" i="17"/>
  <c r="CW87" i="17"/>
  <c r="CV87" i="17"/>
  <c r="CU87" i="17"/>
  <c r="CT87" i="17"/>
  <c r="CS87" i="17"/>
  <c r="CR87" i="17"/>
  <c r="CQ87" i="17"/>
  <c r="CP87" i="17"/>
  <c r="CO87" i="17"/>
  <c r="CN87" i="17"/>
  <c r="CM87" i="17"/>
  <c r="CL87" i="17"/>
  <c r="CK87" i="17"/>
  <c r="CJ87" i="17"/>
  <c r="CI87" i="17"/>
  <c r="CH87" i="17"/>
  <c r="CG87" i="17"/>
  <c r="CF87" i="17"/>
  <c r="CE87" i="17"/>
  <c r="CD87" i="17"/>
  <c r="CC87" i="17"/>
  <c r="CB87" i="17"/>
  <c r="CA87" i="17"/>
  <c r="BZ87" i="17"/>
  <c r="BY87" i="17"/>
  <c r="BX87" i="17"/>
  <c r="BW87" i="17"/>
  <c r="BV87" i="17"/>
  <c r="BU87" i="17"/>
  <c r="BT87" i="17"/>
  <c r="BS87" i="17"/>
  <c r="BR87" i="17"/>
  <c r="BQ87" i="17"/>
  <c r="BP87" i="17"/>
  <c r="BO87" i="17"/>
  <c r="BN87" i="17"/>
  <c r="BM87" i="17"/>
  <c r="BL87" i="17"/>
  <c r="BK87" i="17"/>
  <c r="BJ87" i="17"/>
  <c r="BI87" i="17"/>
  <c r="BH87" i="17"/>
  <c r="BG87" i="17"/>
  <c r="BF87" i="17"/>
  <c r="BE87" i="17"/>
  <c r="BD87" i="17"/>
  <c r="BC87" i="17"/>
  <c r="BB87" i="17"/>
  <c r="BA87" i="17"/>
  <c r="AZ87" i="17"/>
  <c r="AY87" i="17"/>
  <c r="AX87" i="17"/>
  <c r="AW87" i="17"/>
  <c r="AV87" i="17"/>
  <c r="AU87" i="17"/>
  <c r="AT87" i="17"/>
  <c r="AS87" i="17"/>
  <c r="AR87" i="17"/>
  <c r="AQ87" i="17"/>
  <c r="AP87" i="17"/>
  <c r="AO87" i="17"/>
  <c r="AN87" i="17"/>
  <c r="AM87" i="17"/>
  <c r="AL87" i="17"/>
  <c r="AK87" i="17"/>
  <c r="AJ87" i="17"/>
  <c r="AI87" i="17"/>
  <c r="AH87" i="17"/>
  <c r="AG87" i="17"/>
  <c r="AF87" i="17"/>
  <c r="AE87" i="17"/>
  <c r="AD87" i="17"/>
  <c r="AC87" i="17"/>
  <c r="AB87" i="17"/>
  <c r="AA87" i="17"/>
  <c r="Z87" i="17"/>
  <c r="Y87" i="17"/>
  <c r="X87" i="17"/>
  <c r="W87" i="17"/>
  <c r="V87" i="17"/>
  <c r="U87" i="17"/>
  <c r="T87" i="17"/>
  <c r="S87" i="17"/>
  <c r="R87" i="17"/>
  <c r="Q87" i="17"/>
  <c r="P87" i="17"/>
  <c r="O87" i="17"/>
  <c r="N87" i="17"/>
  <c r="M87" i="17"/>
  <c r="L87" i="17"/>
  <c r="K87" i="17"/>
  <c r="J87" i="17"/>
  <c r="I87" i="17"/>
  <c r="H87" i="17"/>
  <c r="G87" i="17"/>
  <c r="F87" i="17"/>
  <c r="E87" i="17"/>
  <c r="D87" i="17"/>
  <c r="C87" i="17"/>
  <c r="FX86" i="17"/>
  <c r="FW86" i="17"/>
  <c r="FV86" i="17"/>
  <c r="FU86" i="17"/>
  <c r="FT86" i="17"/>
  <c r="FS86" i="17"/>
  <c r="FR86" i="17"/>
  <c r="FQ86" i="17"/>
  <c r="FP86" i="17"/>
  <c r="FO86" i="17"/>
  <c r="FN86" i="17"/>
  <c r="FM86" i="17"/>
  <c r="FL86" i="17"/>
  <c r="FK86" i="17"/>
  <c r="FJ86" i="17"/>
  <c r="FI86" i="17"/>
  <c r="FH86" i="17"/>
  <c r="FG86" i="17"/>
  <c r="FF86" i="17"/>
  <c r="FE86" i="17"/>
  <c r="FD86" i="17"/>
  <c r="FC86" i="17"/>
  <c r="FB86" i="17"/>
  <c r="FA86" i="17"/>
  <c r="EZ86" i="17"/>
  <c r="EY86" i="17"/>
  <c r="EX86" i="17"/>
  <c r="EW86" i="17"/>
  <c r="EV86" i="17"/>
  <c r="EU86" i="17"/>
  <c r="ET86" i="17"/>
  <c r="ES86" i="17"/>
  <c r="ER86" i="17"/>
  <c r="EQ86" i="17"/>
  <c r="EP86" i="17"/>
  <c r="EO86" i="17"/>
  <c r="EN86" i="17"/>
  <c r="EM86" i="17"/>
  <c r="EL86" i="17"/>
  <c r="EK86" i="17"/>
  <c r="EJ86" i="17"/>
  <c r="EI86" i="17"/>
  <c r="EH86" i="17"/>
  <c r="EG86" i="17"/>
  <c r="EF86" i="17"/>
  <c r="EE86" i="17"/>
  <c r="ED86" i="17"/>
  <c r="EC86" i="17"/>
  <c r="EB86" i="17"/>
  <c r="EA86" i="17"/>
  <c r="DZ86" i="17"/>
  <c r="DY86" i="17"/>
  <c r="DX86" i="17"/>
  <c r="DW86" i="17"/>
  <c r="DV86" i="17"/>
  <c r="DU86" i="17"/>
  <c r="DT86" i="17"/>
  <c r="DS86" i="17"/>
  <c r="DR86" i="17"/>
  <c r="DQ86" i="17"/>
  <c r="DP86" i="17"/>
  <c r="DO86" i="17"/>
  <c r="DN86" i="17"/>
  <c r="DM86" i="17"/>
  <c r="DL86" i="17"/>
  <c r="DK86" i="17"/>
  <c r="DJ86" i="17"/>
  <c r="DI86" i="17"/>
  <c r="DH86" i="17"/>
  <c r="DG86" i="17"/>
  <c r="DF86" i="17"/>
  <c r="DE86" i="17"/>
  <c r="DD86" i="17"/>
  <c r="DC86" i="17"/>
  <c r="DB86" i="17"/>
  <c r="DA86" i="17"/>
  <c r="CZ86" i="17"/>
  <c r="CY86" i="17"/>
  <c r="CX86" i="17"/>
  <c r="CW86" i="17"/>
  <c r="CV86" i="17"/>
  <c r="CU86" i="17"/>
  <c r="CT86" i="17"/>
  <c r="CS86" i="17"/>
  <c r="CR86" i="17"/>
  <c r="CQ86" i="17"/>
  <c r="CP86" i="17"/>
  <c r="CO86" i="17"/>
  <c r="CN86" i="17"/>
  <c r="CM86" i="17"/>
  <c r="CL86" i="17"/>
  <c r="CK86" i="17"/>
  <c r="CJ86" i="17"/>
  <c r="CI86" i="17"/>
  <c r="CH86" i="17"/>
  <c r="CG86" i="17"/>
  <c r="CF86" i="17"/>
  <c r="CE86" i="17"/>
  <c r="CD86" i="17"/>
  <c r="CC86" i="17"/>
  <c r="CB86" i="17"/>
  <c r="CA86" i="17"/>
  <c r="BZ86" i="17"/>
  <c r="BY86" i="17"/>
  <c r="BX86" i="17"/>
  <c r="BW86" i="17"/>
  <c r="BV86" i="17"/>
  <c r="BU86" i="17"/>
  <c r="BT86" i="17"/>
  <c r="BS86" i="17"/>
  <c r="BR86" i="17"/>
  <c r="BQ86" i="17"/>
  <c r="BP86" i="17"/>
  <c r="BO86" i="17"/>
  <c r="BN86" i="17"/>
  <c r="BM86" i="17"/>
  <c r="BL86" i="17"/>
  <c r="BK86" i="17"/>
  <c r="BJ86" i="17"/>
  <c r="BI86" i="17"/>
  <c r="BH86" i="17"/>
  <c r="BG86" i="17"/>
  <c r="BF86" i="17"/>
  <c r="BE86" i="17"/>
  <c r="BD86" i="17"/>
  <c r="BC86" i="17"/>
  <c r="BB86" i="17"/>
  <c r="BA86" i="17"/>
  <c r="AZ86" i="17"/>
  <c r="AY86" i="17"/>
  <c r="AX86" i="17"/>
  <c r="AW86" i="17"/>
  <c r="AV86" i="17"/>
  <c r="AU86" i="17"/>
  <c r="AT86" i="17"/>
  <c r="AS86" i="17"/>
  <c r="AR86" i="17"/>
  <c r="AQ86" i="17"/>
  <c r="AP86" i="17"/>
  <c r="AO86" i="17"/>
  <c r="AN86" i="17"/>
  <c r="AM86" i="17"/>
  <c r="AL86" i="17"/>
  <c r="AK86" i="17"/>
  <c r="AJ86" i="17"/>
  <c r="AI86" i="17"/>
  <c r="AH86" i="17"/>
  <c r="AG86" i="17"/>
  <c r="AF86" i="17"/>
  <c r="AE86" i="17"/>
  <c r="AD86" i="17"/>
  <c r="AC86" i="17"/>
  <c r="AB86" i="17"/>
  <c r="AA86" i="17"/>
  <c r="Z86" i="17"/>
  <c r="Y86" i="17"/>
  <c r="X86" i="17"/>
  <c r="W86" i="17"/>
  <c r="V86" i="17"/>
  <c r="U86" i="17"/>
  <c r="T86" i="17"/>
  <c r="S86" i="17"/>
  <c r="R86" i="17"/>
  <c r="Q86" i="17"/>
  <c r="P86" i="17"/>
  <c r="O86" i="17"/>
  <c r="N86" i="17"/>
  <c r="M86" i="17"/>
  <c r="L86" i="17"/>
  <c r="K86" i="17"/>
  <c r="J86" i="17"/>
  <c r="I86" i="17"/>
  <c r="H86" i="17"/>
  <c r="G86" i="17"/>
  <c r="F86" i="17"/>
  <c r="E86" i="17"/>
  <c r="D86" i="17"/>
  <c r="C86" i="17"/>
  <c r="FZ85" i="17"/>
  <c r="FX82" i="17"/>
  <c r="FW82" i="17"/>
  <c r="FV82" i="17"/>
  <c r="FU82" i="17"/>
  <c r="FT82" i="17"/>
  <c r="FS82" i="17"/>
  <c r="FR82" i="17"/>
  <c r="FQ82" i="17"/>
  <c r="FP82" i="17"/>
  <c r="FO82" i="17"/>
  <c r="FN82" i="17"/>
  <c r="FM82" i="17"/>
  <c r="FL82" i="17"/>
  <c r="FK82" i="17"/>
  <c r="FJ82" i="17"/>
  <c r="FI82" i="17"/>
  <c r="FH82" i="17"/>
  <c r="FG82" i="17"/>
  <c r="FF82" i="17"/>
  <c r="FE82" i="17"/>
  <c r="FD82" i="17"/>
  <c r="FC82" i="17"/>
  <c r="FB82" i="17"/>
  <c r="FA82" i="17"/>
  <c r="EZ82" i="17"/>
  <c r="EY82" i="17"/>
  <c r="EX82" i="17"/>
  <c r="EW82" i="17"/>
  <c r="EV82" i="17"/>
  <c r="EU82" i="17"/>
  <c r="ET82" i="17"/>
  <c r="ES82" i="17"/>
  <c r="ER82" i="17"/>
  <c r="EQ82" i="17"/>
  <c r="EP82" i="17"/>
  <c r="EO82" i="17"/>
  <c r="EN82" i="17"/>
  <c r="EM82" i="17"/>
  <c r="EL82" i="17"/>
  <c r="EK82" i="17"/>
  <c r="EJ82" i="17"/>
  <c r="EI82" i="17"/>
  <c r="EH82" i="17"/>
  <c r="EG82" i="17"/>
  <c r="EF82" i="17"/>
  <c r="EE82" i="17"/>
  <c r="ED82" i="17"/>
  <c r="EC82" i="17"/>
  <c r="EB82" i="17"/>
  <c r="EA82" i="17"/>
  <c r="DZ82" i="17"/>
  <c r="DY82" i="17"/>
  <c r="DX82" i="17"/>
  <c r="DW82" i="17"/>
  <c r="DV82" i="17"/>
  <c r="DU82" i="17"/>
  <c r="DT82" i="17"/>
  <c r="DS82" i="17"/>
  <c r="DR82" i="17"/>
  <c r="DQ82" i="17"/>
  <c r="DP82" i="17"/>
  <c r="DO82" i="17"/>
  <c r="DN82" i="17"/>
  <c r="DM82" i="17"/>
  <c r="DL82" i="17"/>
  <c r="DK82" i="17"/>
  <c r="DJ82" i="17"/>
  <c r="DI82" i="17"/>
  <c r="DH82" i="17"/>
  <c r="DG82" i="17"/>
  <c r="DF82" i="17"/>
  <c r="DE82" i="17"/>
  <c r="DD82" i="17"/>
  <c r="DC82" i="17"/>
  <c r="DB82" i="17"/>
  <c r="DA82" i="17"/>
  <c r="CZ82" i="17"/>
  <c r="CY82" i="17"/>
  <c r="CX82" i="17"/>
  <c r="CW82" i="17"/>
  <c r="CV82" i="17"/>
  <c r="CU82" i="17"/>
  <c r="CT82" i="17"/>
  <c r="CS82" i="17"/>
  <c r="CR82" i="17"/>
  <c r="CQ82" i="17"/>
  <c r="CP82" i="17"/>
  <c r="CO82" i="17"/>
  <c r="CN82" i="17"/>
  <c r="CM82" i="17"/>
  <c r="CL82" i="17"/>
  <c r="CK82" i="17"/>
  <c r="CJ82" i="17"/>
  <c r="CI82" i="17"/>
  <c r="CH82" i="17"/>
  <c r="CG82" i="17"/>
  <c r="CF82" i="17"/>
  <c r="CE82" i="17"/>
  <c r="CD82" i="17"/>
  <c r="CC82" i="17"/>
  <c r="CB82" i="17"/>
  <c r="CA82" i="17"/>
  <c r="BZ82" i="17"/>
  <c r="BY82" i="17"/>
  <c r="BX82" i="17"/>
  <c r="BW82" i="17"/>
  <c r="BV82" i="17"/>
  <c r="BU82" i="17"/>
  <c r="BT82" i="17"/>
  <c r="BS82" i="17"/>
  <c r="BR82" i="17"/>
  <c r="BQ82" i="17"/>
  <c r="BP82" i="17"/>
  <c r="BO82" i="17"/>
  <c r="BN82" i="17"/>
  <c r="BM82" i="17"/>
  <c r="BL82" i="17"/>
  <c r="BK82" i="17"/>
  <c r="BJ82" i="17"/>
  <c r="BI82" i="17"/>
  <c r="BH82" i="17"/>
  <c r="BG82" i="17"/>
  <c r="BF82" i="17"/>
  <c r="BE82" i="17"/>
  <c r="BD82" i="17"/>
  <c r="BC82" i="17"/>
  <c r="BB82" i="17"/>
  <c r="BA82" i="17"/>
  <c r="AZ82" i="17"/>
  <c r="AY82" i="17"/>
  <c r="AX82" i="17"/>
  <c r="AW82" i="17"/>
  <c r="AV82" i="17"/>
  <c r="AU82" i="17"/>
  <c r="AT82" i="17"/>
  <c r="AS82" i="17"/>
  <c r="AR82" i="17"/>
  <c r="AQ82" i="17"/>
  <c r="AP82" i="17"/>
  <c r="AO82" i="17"/>
  <c r="AN82" i="17"/>
  <c r="AM82" i="17"/>
  <c r="AL82" i="17"/>
  <c r="AK82" i="17"/>
  <c r="AJ82" i="17"/>
  <c r="AI82" i="17"/>
  <c r="AH82" i="17"/>
  <c r="AG82" i="17"/>
  <c r="AF82" i="17"/>
  <c r="AE82" i="17"/>
  <c r="AD82" i="17"/>
  <c r="AC82" i="17"/>
  <c r="AB82" i="17"/>
  <c r="AA82" i="17"/>
  <c r="Z82" i="17"/>
  <c r="Y82" i="17"/>
  <c r="X82" i="17"/>
  <c r="W82" i="17"/>
  <c r="V82" i="17"/>
  <c r="U82" i="17"/>
  <c r="T82" i="17"/>
  <c r="S82" i="17"/>
  <c r="R82" i="17"/>
  <c r="Q82" i="17"/>
  <c r="P82" i="17"/>
  <c r="O82" i="17"/>
  <c r="N82" i="17"/>
  <c r="M82" i="17"/>
  <c r="L82" i="17"/>
  <c r="K82" i="17"/>
  <c r="J82" i="17"/>
  <c r="I82" i="17"/>
  <c r="H82" i="17"/>
  <c r="G82" i="17"/>
  <c r="F82" i="17"/>
  <c r="E82" i="17"/>
  <c r="D82" i="17"/>
  <c r="C82" i="17"/>
  <c r="FX81" i="17"/>
  <c r="FW81" i="17"/>
  <c r="FV81" i="17"/>
  <c r="FU81" i="17"/>
  <c r="FT81" i="17"/>
  <c r="FS81" i="17"/>
  <c r="FR81" i="17"/>
  <c r="FQ81" i="17"/>
  <c r="FP81" i="17"/>
  <c r="FO81" i="17"/>
  <c r="FN81" i="17"/>
  <c r="FM81" i="17"/>
  <c r="FL81" i="17"/>
  <c r="FK81" i="17"/>
  <c r="FJ81" i="17"/>
  <c r="FI81" i="17"/>
  <c r="FH81" i="17"/>
  <c r="FG81" i="17"/>
  <c r="FF81" i="17"/>
  <c r="FE81" i="17"/>
  <c r="FD81" i="17"/>
  <c r="FC81" i="17"/>
  <c r="FB81" i="17"/>
  <c r="FA81" i="17"/>
  <c r="EZ81" i="17"/>
  <c r="EY81" i="17"/>
  <c r="EX81" i="17"/>
  <c r="EW81" i="17"/>
  <c r="EV81" i="17"/>
  <c r="EU81" i="17"/>
  <c r="ET81" i="17"/>
  <c r="ES81" i="17"/>
  <c r="ER81" i="17"/>
  <c r="EQ81" i="17"/>
  <c r="EP81" i="17"/>
  <c r="EO81" i="17"/>
  <c r="EN81" i="17"/>
  <c r="EM81" i="17"/>
  <c r="EL81" i="17"/>
  <c r="EK81" i="17"/>
  <c r="EJ81" i="17"/>
  <c r="EI81" i="17"/>
  <c r="EH81" i="17"/>
  <c r="EG81" i="17"/>
  <c r="EF81" i="17"/>
  <c r="EE81" i="17"/>
  <c r="ED81" i="17"/>
  <c r="EC81" i="17"/>
  <c r="EB81" i="17"/>
  <c r="EA81" i="17"/>
  <c r="DZ81" i="17"/>
  <c r="DY81" i="17"/>
  <c r="DX81" i="17"/>
  <c r="DW81" i="17"/>
  <c r="DV81" i="17"/>
  <c r="DU81" i="17"/>
  <c r="DT81" i="17"/>
  <c r="DS81" i="17"/>
  <c r="DR81" i="17"/>
  <c r="DQ81" i="17"/>
  <c r="DP81" i="17"/>
  <c r="DO81" i="17"/>
  <c r="DN81" i="17"/>
  <c r="DM81" i="17"/>
  <c r="DL81" i="17"/>
  <c r="DK81" i="17"/>
  <c r="DJ81" i="17"/>
  <c r="DI81" i="17"/>
  <c r="DH81" i="17"/>
  <c r="DG81" i="17"/>
  <c r="DF81" i="17"/>
  <c r="DE81" i="17"/>
  <c r="DD81" i="17"/>
  <c r="DC81" i="17"/>
  <c r="DB81" i="17"/>
  <c r="DA81" i="17"/>
  <c r="CZ81" i="17"/>
  <c r="CY81" i="17"/>
  <c r="CX81" i="17"/>
  <c r="CW81" i="17"/>
  <c r="CV81" i="17"/>
  <c r="CU81" i="17"/>
  <c r="CT81" i="17"/>
  <c r="CS81" i="17"/>
  <c r="CR81" i="17"/>
  <c r="CQ81" i="17"/>
  <c r="CP81" i="17"/>
  <c r="CO81" i="17"/>
  <c r="CN81" i="17"/>
  <c r="CM81" i="17"/>
  <c r="CL81" i="17"/>
  <c r="CK81" i="17"/>
  <c r="CJ81" i="17"/>
  <c r="CI81" i="17"/>
  <c r="CH81" i="17"/>
  <c r="CG81" i="17"/>
  <c r="CF81" i="17"/>
  <c r="CE81" i="17"/>
  <c r="CD81" i="17"/>
  <c r="CC81" i="17"/>
  <c r="CB81" i="17"/>
  <c r="CA81" i="17"/>
  <c r="BZ81" i="17"/>
  <c r="BY81" i="17"/>
  <c r="BX81" i="17"/>
  <c r="BW81" i="17"/>
  <c r="BV81" i="17"/>
  <c r="BU81" i="17"/>
  <c r="BT81" i="17"/>
  <c r="BS81" i="17"/>
  <c r="BR81" i="17"/>
  <c r="BQ81" i="17"/>
  <c r="BP81" i="17"/>
  <c r="BO81" i="17"/>
  <c r="BN81" i="17"/>
  <c r="BM81" i="17"/>
  <c r="BL81" i="17"/>
  <c r="BK81" i="17"/>
  <c r="BJ81" i="17"/>
  <c r="BI81" i="17"/>
  <c r="BH81" i="17"/>
  <c r="BG81" i="17"/>
  <c r="BF81" i="17"/>
  <c r="BE81" i="17"/>
  <c r="BD81" i="17"/>
  <c r="BC81" i="17"/>
  <c r="BB81" i="17"/>
  <c r="BA81" i="17"/>
  <c r="AZ81" i="17"/>
  <c r="AY81" i="17"/>
  <c r="AX81" i="17"/>
  <c r="AW81" i="17"/>
  <c r="AV81" i="17"/>
  <c r="AU81" i="17"/>
  <c r="AT81" i="17"/>
  <c r="AS81" i="17"/>
  <c r="AR81" i="17"/>
  <c r="AQ81" i="17"/>
  <c r="AP81" i="17"/>
  <c r="AO81" i="17"/>
  <c r="AN81" i="17"/>
  <c r="AM81" i="17"/>
  <c r="AL81" i="17"/>
  <c r="AK81" i="17"/>
  <c r="AJ81" i="17"/>
  <c r="AI81" i="17"/>
  <c r="AH81" i="17"/>
  <c r="AG81" i="17"/>
  <c r="AF81" i="17"/>
  <c r="AE81" i="17"/>
  <c r="AD81" i="17"/>
  <c r="AC81" i="17"/>
  <c r="AB81" i="17"/>
  <c r="AA81" i="17"/>
  <c r="Z81" i="17"/>
  <c r="Y81" i="17"/>
  <c r="X81" i="17"/>
  <c r="W81" i="17"/>
  <c r="V81" i="17"/>
  <c r="U81" i="17"/>
  <c r="T81" i="17"/>
  <c r="S81" i="17"/>
  <c r="R81" i="17"/>
  <c r="Q81" i="17"/>
  <c r="P81" i="17"/>
  <c r="O81" i="17"/>
  <c r="N81" i="17"/>
  <c r="M81" i="17"/>
  <c r="L81" i="17"/>
  <c r="K81" i="17"/>
  <c r="J81" i="17"/>
  <c r="I81" i="17"/>
  <c r="H81" i="17"/>
  <c r="G81" i="17"/>
  <c r="F81" i="17"/>
  <c r="E81" i="17"/>
  <c r="D81" i="17"/>
  <c r="C81" i="17"/>
  <c r="FX80" i="17"/>
  <c r="FW80" i="17"/>
  <c r="FV80" i="17"/>
  <c r="FU80" i="17"/>
  <c r="FT80" i="17"/>
  <c r="FS80" i="17"/>
  <c r="FR80" i="17"/>
  <c r="FQ80" i="17"/>
  <c r="FP80" i="17"/>
  <c r="FO80" i="17"/>
  <c r="FN80" i="17"/>
  <c r="FM80" i="17"/>
  <c r="FL80" i="17"/>
  <c r="FK80" i="17"/>
  <c r="FJ80" i="17"/>
  <c r="FI80" i="17"/>
  <c r="FH80" i="17"/>
  <c r="FG80" i="17"/>
  <c r="FF80" i="17"/>
  <c r="FE80" i="17"/>
  <c r="FD80" i="17"/>
  <c r="FC80" i="17"/>
  <c r="FB80" i="17"/>
  <c r="FA80" i="17"/>
  <c r="EZ80" i="17"/>
  <c r="EY80" i="17"/>
  <c r="EX80" i="17"/>
  <c r="EW80" i="17"/>
  <c r="EV80" i="17"/>
  <c r="EU80" i="17"/>
  <c r="ET80" i="17"/>
  <c r="ES80" i="17"/>
  <c r="ER80" i="17"/>
  <c r="EQ80" i="17"/>
  <c r="EP80" i="17"/>
  <c r="EO80" i="17"/>
  <c r="EN80" i="17"/>
  <c r="EM80" i="17"/>
  <c r="EL80" i="17"/>
  <c r="EK80" i="17"/>
  <c r="EJ80" i="17"/>
  <c r="EI80" i="17"/>
  <c r="EH80" i="17"/>
  <c r="EG80" i="17"/>
  <c r="EF80" i="17"/>
  <c r="EE80" i="17"/>
  <c r="ED80" i="17"/>
  <c r="EC80" i="17"/>
  <c r="EB80" i="17"/>
  <c r="EA80" i="17"/>
  <c r="DZ80" i="17"/>
  <c r="DY80" i="17"/>
  <c r="DX80" i="17"/>
  <c r="DW80" i="17"/>
  <c r="DV80" i="17"/>
  <c r="DU80" i="17"/>
  <c r="DT80" i="17"/>
  <c r="DS80" i="17"/>
  <c r="DR80" i="17"/>
  <c r="DQ80" i="17"/>
  <c r="DP80" i="17"/>
  <c r="DO80" i="17"/>
  <c r="DN80" i="17"/>
  <c r="DM80" i="17"/>
  <c r="DL80" i="17"/>
  <c r="DK80" i="17"/>
  <c r="DJ80" i="17"/>
  <c r="DI80" i="17"/>
  <c r="DH80" i="17"/>
  <c r="DG80" i="17"/>
  <c r="DF80" i="17"/>
  <c r="DE80" i="17"/>
  <c r="DD80" i="17"/>
  <c r="DC80" i="17"/>
  <c r="DB80" i="17"/>
  <c r="DA80" i="17"/>
  <c r="CZ80" i="17"/>
  <c r="CY80" i="17"/>
  <c r="CX80" i="17"/>
  <c r="CW80" i="17"/>
  <c r="CV80" i="17"/>
  <c r="CU80" i="17"/>
  <c r="CT80" i="17"/>
  <c r="CS80" i="17"/>
  <c r="CR80" i="17"/>
  <c r="CQ80" i="17"/>
  <c r="CP80" i="17"/>
  <c r="CO80" i="17"/>
  <c r="CN80" i="17"/>
  <c r="CM80" i="17"/>
  <c r="CL80" i="17"/>
  <c r="CK80" i="17"/>
  <c r="CJ80" i="17"/>
  <c r="CI80" i="17"/>
  <c r="CH80" i="17"/>
  <c r="CG80" i="17"/>
  <c r="CF80" i="17"/>
  <c r="CE80" i="17"/>
  <c r="CD80" i="17"/>
  <c r="CC80" i="17"/>
  <c r="CB80" i="17"/>
  <c r="CA80" i="17"/>
  <c r="BZ80" i="17"/>
  <c r="BY80" i="17"/>
  <c r="BX80" i="17"/>
  <c r="BW80" i="17"/>
  <c r="BV80" i="17"/>
  <c r="BU80" i="17"/>
  <c r="BT80" i="17"/>
  <c r="BS80" i="17"/>
  <c r="BR80" i="17"/>
  <c r="BQ80" i="17"/>
  <c r="BP80" i="17"/>
  <c r="BO80" i="17"/>
  <c r="BN80" i="17"/>
  <c r="BM80" i="17"/>
  <c r="BL80" i="17"/>
  <c r="BK80" i="17"/>
  <c r="BJ80" i="17"/>
  <c r="BI80" i="17"/>
  <c r="BH80" i="17"/>
  <c r="BG80" i="17"/>
  <c r="BF80" i="17"/>
  <c r="BE80" i="17"/>
  <c r="BD80" i="17"/>
  <c r="BC80" i="17"/>
  <c r="BB80" i="17"/>
  <c r="BA80" i="17"/>
  <c r="AZ80" i="17"/>
  <c r="AY80" i="17"/>
  <c r="AX80" i="17"/>
  <c r="AW80" i="17"/>
  <c r="AV80" i="17"/>
  <c r="AU80" i="17"/>
  <c r="AT80" i="17"/>
  <c r="AS80" i="17"/>
  <c r="AR80" i="17"/>
  <c r="AQ80" i="17"/>
  <c r="AP80" i="17"/>
  <c r="AO80" i="17"/>
  <c r="AN80" i="17"/>
  <c r="AM80" i="17"/>
  <c r="AL80" i="17"/>
  <c r="AK80" i="17"/>
  <c r="AJ80" i="17"/>
  <c r="AI80" i="17"/>
  <c r="AH80" i="17"/>
  <c r="AG80" i="17"/>
  <c r="AF80" i="17"/>
  <c r="AE80" i="17"/>
  <c r="AD80" i="17"/>
  <c r="AC80" i="17"/>
  <c r="AB80" i="17"/>
  <c r="AA80" i="17"/>
  <c r="Z80" i="17"/>
  <c r="Y80" i="17"/>
  <c r="X80" i="17"/>
  <c r="W80" i="17"/>
  <c r="V80" i="17"/>
  <c r="U80" i="17"/>
  <c r="T80" i="17"/>
  <c r="S80" i="17"/>
  <c r="R80" i="17"/>
  <c r="Q80" i="17"/>
  <c r="P80" i="17"/>
  <c r="O80" i="17"/>
  <c r="N80" i="17"/>
  <c r="M80" i="17"/>
  <c r="L80" i="17"/>
  <c r="K80" i="17"/>
  <c r="J80" i="17"/>
  <c r="I80" i="17"/>
  <c r="H80" i="17"/>
  <c r="G80" i="17"/>
  <c r="F80" i="17"/>
  <c r="E80" i="17"/>
  <c r="D80" i="17"/>
  <c r="C80" i="17"/>
  <c r="FX79" i="17"/>
  <c r="FW79" i="17"/>
  <c r="FV79" i="17"/>
  <c r="FU79" i="17"/>
  <c r="FT79" i="17"/>
  <c r="FS79" i="17"/>
  <c r="FR79" i="17"/>
  <c r="FQ79" i="17"/>
  <c r="FP79" i="17"/>
  <c r="FO79" i="17"/>
  <c r="FN79" i="17"/>
  <c r="FM79" i="17"/>
  <c r="FL79" i="17"/>
  <c r="FK79" i="17"/>
  <c r="FJ79" i="17"/>
  <c r="FI79" i="17"/>
  <c r="FH79" i="17"/>
  <c r="FG79" i="17"/>
  <c r="FF79" i="17"/>
  <c r="FE79" i="17"/>
  <c r="FD79" i="17"/>
  <c r="FC79" i="17"/>
  <c r="FB79" i="17"/>
  <c r="FA79" i="17"/>
  <c r="EZ79" i="17"/>
  <c r="EY79" i="17"/>
  <c r="EX79" i="17"/>
  <c r="EW79" i="17"/>
  <c r="EV79" i="17"/>
  <c r="EU79" i="17"/>
  <c r="ET79" i="17"/>
  <c r="ES79" i="17"/>
  <c r="ER79" i="17"/>
  <c r="EQ79" i="17"/>
  <c r="EP79" i="17"/>
  <c r="EO79" i="17"/>
  <c r="EN79" i="17"/>
  <c r="EM79" i="17"/>
  <c r="EL79" i="17"/>
  <c r="EK79" i="17"/>
  <c r="EJ79" i="17"/>
  <c r="EI79" i="17"/>
  <c r="EH79" i="17"/>
  <c r="EG79" i="17"/>
  <c r="EF79" i="17"/>
  <c r="EE79" i="17"/>
  <c r="ED79" i="17"/>
  <c r="EC79" i="17"/>
  <c r="EB79" i="17"/>
  <c r="EA79" i="17"/>
  <c r="DZ79" i="17"/>
  <c r="DY79" i="17"/>
  <c r="DX79" i="17"/>
  <c r="DW79" i="17"/>
  <c r="DV79" i="17"/>
  <c r="DU79" i="17"/>
  <c r="DT79" i="17"/>
  <c r="DS79" i="17"/>
  <c r="DR79" i="17"/>
  <c r="DQ79" i="17"/>
  <c r="DP79" i="17"/>
  <c r="DO79" i="17"/>
  <c r="DN79" i="17"/>
  <c r="DM79" i="17"/>
  <c r="DL79" i="17"/>
  <c r="DK79" i="17"/>
  <c r="DJ79" i="17"/>
  <c r="DI79" i="17"/>
  <c r="DH79" i="17"/>
  <c r="DG79" i="17"/>
  <c r="DF79" i="17"/>
  <c r="DE79" i="17"/>
  <c r="DD79" i="17"/>
  <c r="DC79" i="17"/>
  <c r="DB79" i="17"/>
  <c r="DA79" i="17"/>
  <c r="CZ79" i="17"/>
  <c r="CY79" i="17"/>
  <c r="CX79" i="17"/>
  <c r="CW79" i="17"/>
  <c r="CV79" i="17"/>
  <c r="CU79" i="17"/>
  <c r="CT79" i="17"/>
  <c r="CS79" i="17"/>
  <c r="CR79" i="17"/>
  <c r="CQ79" i="17"/>
  <c r="CP79" i="17"/>
  <c r="CO79" i="17"/>
  <c r="CN79" i="17"/>
  <c r="CM79" i="17"/>
  <c r="CL79" i="17"/>
  <c r="CK79" i="17"/>
  <c r="CJ79" i="17"/>
  <c r="CI79" i="17"/>
  <c r="CH79" i="17"/>
  <c r="CG79" i="17"/>
  <c r="CF79" i="17"/>
  <c r="CE79" i="17"/>
  <c r="CD79" i="17"/>
  <c r="CC79" i="17"/>
  <c r="CB79" i="17"/>
  <c r="CA79" i="17"/>
  <c r="BZ79" i="17"/>
  <c r="BY79" i="17"/>
  <c r="BX79" i="17"/>
  <c r="BW79" i="17"/>
  <c r="BV79" i="17"/>
  <c r="BU79" i="17"/>
  <c r="BT79" i="17"/>
  <c r="BS79" i="17"/>
  <c r="BR79" i="17"/>
  <c r="BQ79" i="17"/>
  <c r="BP79" i="17"/>
  <c r="BO79" i="17"/>
  <c r="BN79" i="17"/>
  <c r="BM79" i="17"/>
  <c r="BL79" i="17"/>
  <c r="BK79" i="17"/>
  <c r="BJ79" i="17"/>
  <c r="BI79" i="17"/>
  <c r="BH79" i="17"/>
  <c r="BG79" i="17"/>
  <c r="BF79" i="17"/>
  <c r="BE79" i="17"/>
  <c r="BD79" i="17"/>
  <c r="BC79" i="17"/>
  <c r="BB79" i="17"/>
  <c r="BA79" i="17"/>
  <c r="AZ79" i="17"/>
  <c r="AY79" i="17"/>
  <c r="AX79" i="17"/>
  <c r="AW79" i="17"/>
  <c r="AV79" i="17"/>
  <c r="AU79" i="17"/>
  <c r="AT79" i="17"/>
  <c r="AS79" i="17"/>
  <c r="AR79" i="17"/>
  <c r="AQ79" i="17"/>
  <c r="AP79" i="17"/>
  <c r="AO79" i="17"/>
  <c r="AN79" i="17"/>
  <c r="AM79" i="17"/>
  <c r="AL79" i="17"/>
  <c r="AK79" i="17"/>
  <c r="AJ79" i="17"/>
  <c r="AI79" i="17"/>
  <c r="AH79" i="17"/>
  <c r="AG79" i="17"/>
  <c r="AF79" i="17"/>
  <c r="AE79" i="17"/>
  <c r="AD79" i="17"/>
  <c r="AC79" i="17"/>
  <c r="AB79" i="17"/>
  <c r="AA79" i="17"/>
  <c r="Z79" i="17"/>
  <c r="Y79" i="17"/>
  <c r="X79" i="17"/>
  <c r="W79" i="17"/>
  <c r="V79" i="17"/>
  <c r="U79" i="17"/>
  <c r="T79" i="17"/>
  <c r="S79" i="17"/>
  <c r="R79" i="17"/>
  <c r="Q79" i="17"/>
  <c r="P79" i="17"/>
  <c r="O79" i="17"/>
  <c r="N79" i="17"/>
  <c r="M79" i="17"/>
  <c r="L79" i="17"/>
  <c r="K79" i="17"/>
  <c r="J79" i="17"/>
  <c r="I79" i="17"/>
  <c r="H79" i="17"/>
  <c r="G79" i="17"/>
  <c r="F79" i="17"/>
  <c r="E79" i="17"/>
  <c r="D79" i="17"/>
  <c r="C79" i="17"/>
  <c r="CG74" i="17"/>
  <c r="FZ74" i="17" s="1"/>
  <c r="FV73" i="17"/>
  <c r="FV306" i="17" s="1"/>
  <c r="FV307" i="17" s="1"/>
  <c r="FT73" i="17"/>
  <c r="FT306" i="17" s="1"/>
  <c r="FT307" i="17" s="1"/>
  <c r="FL73" i="17"/>
  <c r="FL306" i="17" s="1"/>
  <c r="FL307" i="17" s="1"/>
  <c r="FK73" i="17"/>
  <c r="FK306" i="17" s="1"/>
  <c r="FK307" i="17" s="1"/>
  <c r="EP73" i="17"/>
  <c r="EP306" i="17" s="1"/>
  <c r="EP307" i="17" s="1"/>
  <c r="EC73" i="17"/>
  <c r="EC306" i="17" s="1"/>
  <c r="EC307" i="17" s="1"/>
  <c r="DX73" i="17"/>
  <c r="DX306" i="17" s="1"/>
  <c r="DX307" i="17" s="1"/>
  <c r="DN73" i="17"/>
  <c r="DN306" i="17" s="1"/>
  <c r="DN307" i="17" s="1"/>
  <c r="CP73" i="17"/>
  <c r="CP306" i="17" s="1"/>
  <c r="CP307" i="17" s="1"/>
  <c r="CK73" i="17"/>
  <c r="CK306" i="17" s="1"/>
  <c r="CK307" i="17" s="1"/>
  <c r="BK73" i="17"/>
  <c r="BK306" i="17" s="1"/>
  <c r="BK307" i="17" s="1"/>
  <c r="BC73" i="17"/>
  <c r="BC306" i="17" s="1"/>
  <c r="BC307" i="17" s="1"/>
  <c r="BA73" i="17"/>
  <c r="BA306" i="17" s="1"/>
  <c r="BA307" i="17" s="1"/>
  <c r="AS73" i="17"/>
  <c r="AS306" i="17" s="1"/>
  <c r="AS307" i="17" s="1"/>
  <c r="AP73" i="17"/>
  <c r="AP306" i="17" s="1"/>
  <c r="AP307" i="17" s="1"/>
  <c r="N73" i="17"/>
  <c r="N306" i="17" s="1"/>
  <c r="N307" i="17" s="1"/>
  <c r="L73" i="17"/>
  <c r="L306" i="17" s="1"/>
  <c r="L307" i="17" s="1"/>
  <c r="FZ72" i="17"/>
  <c r="FZ71" i="17"/>
  <c r="FZ66" i="17"/>
  <c r="FZ61" i="17"/>
  <c r="FY56" i="17"/>
  <c r="FX56" i="17"/>
  <c r="FX253" i="17" s="1"/>
  <c r="FX254" i="17" s="1"/>
  <c r="FW56" i="17"/>
  <c r="FW253" i="17" s="1"/>
  <c r="FW254" i="17" s="1"/>
  <c r="FV56" i="17"/>
  <c r="FV253" i="17" s="1"/>
  <c r="FV254" i="17" s="1"/>
  <c r="FU56" i="17"/>
  <c r="FU253" i="17" s="1"/>
  <c r="FU254" i="17" s="1"/>
  <c r="FT56" i="17"/>
  <c r="FT253" i="17" s="1"/>
  <c r="FT254" i="17" s="1"/>
  <c r="FS56" i="17"/>
  <c r="FS253" i="17" s="1"/>
  <c r="FS254" i="17" s="1"/>
  <c r="FR56" i="17"/>
  <c r="FR253" i="17" s="1"/>
  <c r="FR254" i="17" s="1"/>
  <c r="FQ56" i="17"/>
  <c r="FQ253" i="17" s="1"/>
  <c r="FQ254" i="17" s="1"/>
  <c r="FP56" i="17"/>
  <c r="FP253" i="17" s="1"/>
  <c r="FP254" i="17" s="1"/>
  <c r="FO56" i="17"/>
  <c r="FO253" i="17" s="1"/>
  <c r="FO254" i="17" s="1"/>
  <c r="FN56" i="17"/>
  <c r="FN253" i="17" s="1"/>
  <c r="FN254" i="17" s="1"/>
  <c r="FM56" i="17"/>
  <c r="FM253" i="17" s="1"/>
  <c r="FM254" i="17" s="1"/>
  <c r="FL56" i="17"/>
  <c r="FL253" i="17" s="1"/>
  <c r="FL254" i="17" s="1"/>
  <c r="FK56" i="17"/>
  <c r="FK253" i="17" s="1"/>
  <c r="FK254" i="17" s="1"/>
  <c r="FJ56" i="17"/>
  <c r="FJ253" i="17" s="1"/>
  <c r="FJ254" i="17" s="1"/>
  <c r="FI56" i="17"/>
  <c r="FI253" i="17" s="1"/>
  <c r="FI254" i="17" s="1"/>
  <c r="FH56" i="17"/>
  <c r="FH253" i="17" s="1"/>
  <c r="FH254" i="17" s="1"/>
  <c r="FG56" i="17"/>
  <c r="FG253" i="17" s="1"/>
  <c r="FG254" i="17" s="1"/>
  <c r="FF56" i="17"/>
  <c r="FF253" i="17" s="1"/>
  <c r="FF254" i="17" s="1"/>
  <c r="FE56" i="17"/>
  <c r="FE253" i="17" s="1"/>
  <c r="FE254" i="17" s="1"/>
  <c r="FD56" i="17"/>
  <c r="FD253" i="17" s="1"/>
  <c r="FD254" i="17" s="1"/>
  <c r="FC56" i="17"/>
  <c r="FC253" i="17" s="1"/>
  <c r="FC254" i="17" s="1"/>
  <c r="FB56" i="17"/>
  <c r="FB253" i="17" s="1"/>
  <c r="FB254" i="17" s="1"/>
  <c r="FA56" i="17"/>
  <c r="FA253" i="17" s="1"/>
  <c r="FA254" i="17" s="1"/>
  <c r="EZ56" i="17"/>
  <c r="EZ253" i="17" s="1"/>
  <c r="EZ254" i="17" s="1"/>
  <c r="EY56" i="17"/>
  <c r="EY253" i="17" s="1"/>
  <c r="EY254" i="17" s="1"/>
  <c r="EX56" i="17"/>
  <c r="EX253" i="17" s="1"/>
  <c r="EX254" i="17" s="1"/>
  <c r="EW56" i="17"/>
  <c r="EW253" i="17" s="1"/>
  <c r="EW254" i="17" s="1"/>
  <c r="EV56" i="17"/>
  <c r="EV253" i="17" s="1"/>
  <c r="EV254" i="17" s="1"/>
  <c r="EU56" i="17"/>
  <c r="EU253" i="17" s="1"/>
  <c r="EU254" i="17" s="1"/>
  <c r="ET56" i="17"/>
  <c r="ET253" i="17" s="1"/>
  <c r="ET254" i="17" s="1"/>
  <c r="ES56" i="17"/>
  <c r="ES253" i="17" s="1"/>
  <c r="ES254" i="17" s="1"/>
  <c r="ER56" i="17"/>
  <c r="ER253" i="17" s="1"/>
  <c r="ER254" i="17" s="1"/>
  <c r="EQ56" i="17"/>
  <c r="EQ253" i="17" s="1"/>
  <c r="EQ254" i="17" s="1"/>
  <c r="EP56" i="17"/>
  <c r="EP253" i="17" s="1"/>
  <c r="EP254" i="17" s="1"/>
  <c r="EO56" i="17"/>
  <c r="EO253" i="17" s="1"/>
  <c r="EO254" i="17" s="1"/>
  <c r="EN56" i="17"/>
  <c r="EN253" i="17" s="1"/>
  <c r="EN254" i="17" s="1"/>
  <c r="EM56" i="17"/>
  <c r="EM253" i="17" s="1"/>
  <c r="EM254" i="17" s="1"/>
  <c r="EL56" i="17"/>
  <c r="EL253" i="17" s="1"/>
  <c r="EL254" i="17" s="1"/>
  <c r="EK56" i="17"/>
  <c r="EK253" i="17" s="1"/>
  <c r="EK254" i="17" s="1"/>
  <c r="EJ56" i="17"/>
  <c r="EJ253" i="17" s="1"/>
  <c r="EJ254" i="17" s="1"/>
  <c r="EI56" i="17"/>
  <c r="EI253" i="17" s="1"/>
  <c r="EI254" i="17" s="1"/>
  <c r="EH56" i="17"/>
  <c r="EH253" i="17" s="1"/>
  <c r="EH254" i="17" s="1"/>
  <c r="EG56" i="17"/>
  <c r="EG253" i="17" s="1"/>
  <c r="EG254" i="17" s="1"/>
  <c r="EF56" i="17"/>
  <c r="EF253" i="17" s="1"/>
  <c r="EF254" i="17" s="1"/>
  <c r="EE56" i="17"/>
  <c r="EE253" i="17" s="1"/>
  <c r="EE254" i="17" s="1"/>
  <c r="ED56" i="17"/>
  <c r="ED253" i="17" s="1"/>
  <c r="ED254" i="17" s="1"/>
  <c r="EC56" i="17"/>
  <c r="EC253" i="17" s="1"/>
  <c r="EC254" i="17" s="1"/>
  <c r="EB56" i="17"/>
  <c r="EB253" i="17" s="1"/>
  <c r="EB254" i="17" s="1"/>
  <c r="EA56" i="17"/>
  <c r="EA253" i="17" s="1"/>
  <c r="EA254" i="17" s="1"/>
  <c r="DZ56" i="17"/>
  <c r="DZ253" i="17" s="1"/>
  <c r="DZ254" i="17" s="1"/>
  <c r="DY56" i="17"/>
  <c r="DY253" i="17" s="1"/>
  <c r="DY254" i="17" s="1"/>
  <c r="DX56" i="17"/>
  <c r="DX253" i="17" s="1"/>
  <c r="DX254" i="17" s="1"/>
  <c r="DW56" i="17"/>
  <c r="DW253" i="17" s="1"/>
  <c r="DW254" i="17" s="1"/>
  <c r="DV56" i="17"/>
  <c r="DV253" i="17" s="1"/>
  <c r="DV254" i="17" s="1"/>
  <c r="DU56" i="17"/>
  <c r="DU253" i="17" s="1"/>
  <c r="DU254" i="17" s="1"/>
  <c r="DT56" i="17"/>
  <c r="DT253" i="17" s="1"/>
  <c r="DT254" i="17" s="1"/>
  <c r="DS56" i="17"/>
  <c r="DS253" i="17" s="1"/>
  <c r="DS254" i="17" s="1"/>
  <c r="DR56" i="17"/>
  <c r="DR253" i="17" s="1"/>
  <c r="DR254" i="17" s="1"/>
  <c r="DQ56" i="17"/>
  <c r="DQ253" i="17" s="1"/>
  <c r="DQ254" i="17" s="1"/>
  <c r="DP56" i="17"/>
  <c r="DP253" i="17" s="1"/>
  <c r="DP254" i="17" s="1"/>
  <c r="DO56" i="17"/>
  <c r="DO253" i="17" s="1"/>
  <c r="DO254" i="17" s="1"/>
  <c r="DN56" i="17"/>
  <c r="DN253" i="17" s="1"/>
  <c r="DN254" i="17" s="1"/>
  <c r="DM56" i="17"/>
  <c r="DM253" i="17" s="1"/>
  <c r="DM254" i="17" s="1"/>
  <c r="DL56" i="17"/>
  <c r="DL253" i="17" s="1"/>
  <c r="DL254" i="17" s="1"/>
  <c r="DK56" i="17"/>
  <c r="DK253" i="17" s="1"/>
  <c r="DK254" i="17" s="1"/>
  <c r="DJ56" i="17"/>
  <c r="DJ253" i="17" s="1"/>
  <c r="DJ254" i="17" s="1"/>
  <c r="DI56" i="17"/>
  <c r="DI253" i="17" s="1"/>
  <c r="DI254" i="17" s="1"/>
  <c r="DH56" i="17"/>
  <c r="DH253" i="17" s="1"/>
  <c r="DH254" i="17" s="1"/>
  <c r="DG56" i="17"/>
  <c r="DG253" i="17" s="1"/>
  <c r="DG254" i="17" s="1"/>
  <c r="DF56" i="17"/>
  <c r="DF253" i="17" s="1"/>
  <c r="DF254" i="17" s="1"/>
  <c r="DE56" i="17"/>
  <c r="DE253" i="17" s="1"/>
  <c r="DE254" i="17" s="1"/>
  <c r="DD56" i="17"/>
  <c r="DD253" i="17" s="1"/>
  <c r="DD254" i="17" s="1"/>
  <c r="DC56" i="17"/>
  <c r="DC253" i="17" s="1"/>
  <c r="DC254" i="17" s="1"/>
  <c r="DB56" i="17"/>
  <c r="DB253" i="17" s="1"/>
  <c r="DB254" i="17" s="1"/>
  <c r="DA56" i="17"/>
  <c r="DA253" i="17" s="1"/>
  <c r="DA254" i="17" s="1"/>
  <c r="CZ56" i="17"/>
  <c r="CZ253" i="17" s="1"/>
  <c r="CZ254" i="17" s="1"/>
  <c r="CY56" i="17"/>
  <c r="CY253" i="17" s="1"/>
  <c r="CY254" i="17" s="1"/>
  <c r="CX56" i="17"/>
  <c r="CX253" i="17" s="1"/>
  <c r="CX254" i="17" s="1"/>
  <c r="CW56" i="17"/>
  <c r="CW253" i="17" s="1"/>
  <c r="CW254" i="17" s="1"/>
  <c r="CV56" i="17"/>
  <c r="CV253" i="17" s="1"/>
  <c r="CV254" i="17" s="1"/>
  <c r="CU56" i="17"/>
  <c r="CU253" i="17" s="1"/>
  <c r="CU254" i="17" s="1"/>
  <c r="CT56" i="17"/>
  <c r="CT253" i="17" s="1"/>
  <c r="CT254" i="17" s="1"/>
  <c r="CS56" i="17"/>
  <c r="CS253" i="17" s="1"/>
  <c r="CS254" i="17" s="1"/>
  <c r="CR56" i="17"/>
  <c r="CR253" i="17" s="1"/>
  <c r="CR254" i="17" s="1"/>
  <c r="CQ56" i="17"/>
  <c r="CQ253" i="17" s="1"/>
  <c r="CQ254" i="17" s="1"/>
  <c r="CP56" i="17"/>
  <c r="CP253" i="17" s="1"/>
  <c r="CP254" i="17" s="1"/>
  <c r="CO56" i="17"/>
  <c r="CO253" i="17" s="1"/>
  <c r="CO254" i="17" s="1"/>
  <c r="CN56" i="17"/>
  <c r="CN253" i="17" s="1"/>
  <c r="CN254" i="17" s="1"/>
  <c r="CM56" i="17"/>
  <c r="CM253" i="17" s="1"/>
  <c r="CM254" i="17" s="1"/>
  <c r="CL56" i="17"/>
  <c r="CL253" i="17" s="1"/>
  <c r="CL254" i="17" s="1"/>
  <c r="CK56" i="17"/>
  <c r="CK253" i="17" s="1"/>
  <c r="CK254" i="17" s="1"/>
  <c r="CJ56" i="17"/>
  <c r="CJ253" i="17" s="1"/>
  <c r="CJ254" i="17" s="1"/>
  <c r="CI56" i="17"/>
  <c r="CI253" i="17" s="1"/>
  <c r="CI254" i="17" s="1"/>
  <c r="CH56" i="17"/>
  <c r="CH253" i="17" s="1"/>
  <c r="CH254" i="17" s="1"/>
  <c r="CG56" i="17"/>
  <c r="CG253" i="17" s="1"/>
  <c r="CG254" i="17" s="1"/>
  <c r="CF56" i="17"/>
  <c r="CF253" i="17" s="1"/>
  <c r="CF254" i="17" s="1"/>
  <c r="CE56" i="17"/>
  <c r="CE253" i="17" s="1"/>
  <c r="CE254" i="17" s="1"/>
  <c r="CD56" i="17"/>
  <c r="CD253" i="17" s="1"/>
  <c r="CD254" i="17" s="1"/>
  <c r="CC56" i="17"/>
  <c r="CC253" i="17" s="1"/>
  <c r="CC254" i="17" s="1"/>
  <c r="CB56" i="17"/>
  <c r="CB253" i="17" s="1"/>
  <c r="CB254" i="17" s="1"/>
  <c r="CA56" i="17"/>
  <c r="CA253" i="17" s="1"/>
  <c r="CA254" i="17" s="1"/>
  <c r="BZ56" i="17"/>
  <c r="BZ253" i="17" s="1"/>
  <c r="BZ254" i="17" s="1"/>
  <c r="BY56" i="17"/>
  <c r="BY253" i="17" s="1"/>
  <c r="BY254" i="17" s="1"/>
  <c r="BX56" i="17"/>
  <c r="BX253" i="17" s="1"/>
  <c r="BX254" i="17" s="1"/>
  <c r="BW56" i="17"/>
  <c r="BW253" i="17" s="1"/>
  <c r="BW254" i="17" s="1"/>
  <c r="BV56" i="17"/>
  <c r="BV253" i="17" s="1"/>
  <c r="BV254" i="17" s="1"/>
  <c r="BU56" i="17"/>
  <c r="BU253" i="17" s="1"/>
  <c r="BU254" i="17" s="1"/>
  <c r="BT56" i="17"/>
  <c r="BT253" i="17" s="1"/>
  <c r="BT254" i="17" s="1"/>
  <c r="BS56" i="17"/>
  <c r="BS253" i="17" s="1"/>
  <c r="BS254" i="17" s="1"/>
  <c r="BR56" i="17"/>
  <c r="BR253" i="17" s="1"/>
  <c r="BR254" i="17" s="1"/>
  <c r="BQ56" i="17"/>
  <c r="BQ253" i="17" s="1"/>
  <c r="BQ254" i="17" s="1"/>
  <c r="BP56" i="17"/>
  <c r="BP253" i="17" s="1"/>
  <c r="BP254" i="17" s="1"/>
  <c r="BO56" i="17"/>
  <c r="BO253" i="17" s="1"/>
  <c r="BO254" i="17" s="1"/>
  <c r="BN56" i="17"/>
  <c r="BN253" i="17" s="1"/>
  <c r="BN254" i="17" s="1"/>
  <c r="BM56" i="17"/>
  <c r="BM253" i="17" s="1"/>
  <c r="BM254" i="17" s="1"/>
  <c r="BL56" i="17"/>
  <c r="BL253" i="17" s="1"/>
  <c r="BL254" i="17" s="1"/>
  <c r="BK56" i="17"/>
  <c r="BK253" i="17" s="1"/>
  <c r="BK254" i="17" s="1"/>
  <c r="BJ56" i="17"/>
  <c r="BJ253" i="17" s="1"/>
  <c r="BJ254" i="17" s="1"/>
  <c r="BI56" i="17"/>
  <c r="BI253" i="17" s="1"/>
  <c r="BI254" i="17" s="1"/>
  <c r="BH56" i="17"/>
  <c r="BH253" i="17" s="1"/>
  <c r="BH254" i="17" s="1"/>
  <c r="BG56" i="17"/>
  <c r="BG253" i="17" s="1"/>
  <c r="BG254" i="17" s="1"/>
  <c r="BF56" i="17"/>
  <c r="BF253" i="17" s="1"/>
  <c r="BF254" i="17" s="1"/>
  <c r="BE56" i="17"/>
  <c r="BE253" i="17" s="1"/>
  <c r="BE254" i="17" s="1"/>
  <c r="BD56" i="17"/>
  <c r="BD253" i="17" s="1"/>
  <c r="BD254" i="17" s="1"/>
  <c r="BC56" i="17"/>
  <c r="BC253" i="17" s="1"/>
  <c r="BC254" i="17" s="1"/>
  <c r="BB56" i="17"/>
  <c r="BB253" i="17" s="1"/>
  <c r="BB254" i="17" s="1"/>
  <c r="BA56" i="17"/>
  <c r="BA253" i="17" s="1"/>
  <c r="BA254" i="17" s="1"/>
  <c r="AZ56" i="17"/>
  <c r="AZ253" i="17" s="1"/>
  <c r="AZ254" i="17" s="1"/>
  <c r="AY56" i="17"/>
  <c r="AY253" i="17" s="1"/>
  <c r="AY254" i="17" s="1"/>
  <c r="AX56" i="17"/>
  <c r="AX253" i="17" s="1"/>
  <c r="AX254" i="17" s="1"/>
  <c r="AW56" i="17"/>
  <c r="AW253" i="17" s="1"/>
  <c r="AW254" i="17" s="1"/>
  <c r="AV56" i="17"/>
  <c r="AV253" i="17" s="1"/>
  <c r="AV254" i="17" s="1"/>
  <c r="AU56" i="17"/>
  <c r="AU253" i="17" s="1"/>
  <c r="AU254" i="17" s="1"/>
  <c r="AT56" i="17"/>
  <c r="AT253" i="17" s="1"/>
  <c r="AT254" i="17" s="1"/>
  <c r="AS56" i="17"/>
  <c r="AS253" i="17" s="1"/>
  <c r="AS254" i="17" s="1"/>
  <c r="AR56" i="17"/>
  <c r="AR253" i="17" s="1"/>
  <c r="AR254" i="17" s="1"/>
  <c r="AQ56" i="17"/>
  <c r="AQ253" i="17" s="1"/>
  <c r="AQ254" i="17" s="1"/>
  <c r="AP56" i="17"/>
  <c r="AP253" i="17" s="1"/>
  <c r="AP254" i="17" s="1"/>
  <c r="AO56" i="17"/>
  <c r="AO253" i="17" s="1"/>
  <c r="AO254" i="17" s="1"/>
  <c r="AN56" i="17"/>
  <c r="AN253" i="17" s="1"/>
  <c r="AN254" i="17" s="1"/>
  <c r="AM56" i="17"/>
  <c r="AM253" i="17" s="1"/>
  <c r="AM254" i="17" s="1"/>
  <c r="AL56" i="17"/>
  <c r="AL253" i="17" s="1"/>
  <c r="AL254" i="17" s="1"/>
  <c r="AK56" i="17"/>
  <c r="AK253" i="17" s="1"/>
  <c r="AK254" i="17" s="1"/>
  <c r="AJ56" i="17"/>
  <c r="AJ253" i="17" s="1"/>
  <c r="AJ254" i="17" s="1"/>
  <c r="AI56" i="17"/>
  <c r="AI253" i="17" s="1"/>
  <c r="AI254" i="17" s="1"/>
  <c r="AH56" i="17"/>
  <c r="AH253" i="17" s="1"/>
  <c r="AH254" i="17" s="1"/>
  <c r="AG56" i="17"/>
  <c r="AG253" i="17" s="1"/>
  <c r="AG254" i="17" s="1"/>
  <c r="AF56" i="17"/>
  <c r="AF253" i="17" s="1"/>
  <c r="AF254" i="17" s="1"/>
  <c r="AE56" i="17"/>
  <c r="AE253" i="17" s="1"/>
  <c r="AE254" i="17" s="1"/>
  <c r="AD56" i="17"/>
  <c r="AD253" i="17" s="1"/>
  <c r="AD254" i="17" s="1"/>
  <c r="AC56" i="17"/>
  <c r="AC253" i="17" s="1"/>
  <c r="AC254" i="17" s="1"/>
  <c r="AB56" i="17"/>
  <c r="AB253" i="17" s="1"/>
  <c r="AB254" i="17" s="1"/>
  <c r="AA56" i="17"/>
  <c r="AA253" i="17" s="1"/>
  <c r="AA254" i="17" s="1"/>
  <c r="Z56" i="17"/>
  <c r="Z253" i="17" s="1"/>
  <c r="Z254" i="17" s="1"/>
  <c r="Y56" i="17"/>
  <c r="Y253" i="17" s="1"/>
  <c r="Y254" i="17" s="1"/>
  <c r="X56" i="17"/>
  <c r="X253" i="17" s="1"/>
  <c r="X254" i="17" s="1"/>
  <c r="W56" i="17"/>
  <c r="W253" i="17" s="1"/>
  <c r="W254" i="17" s="1"/>
  <c r="V56" i="17"/>
  <c r="V253" i="17" s="1"/>
  <c r="V254" i="17" s="1"/>
  <c r="U56" i="17"/>
  <c r="U253" i="17" s="1"/>
  <c r="U254" i="17" s="1"/>
  <c r="T56" i="17"/>
  <c r="T253" i="17" s="1"/>
  <c r="T254" i="17" s="1"/>
  <c r="S56" i="17"/>
  <c r="S253" i="17" s="1"/>
  <c r="S254" i="17" s="1"/>
  <c r="R56" i="17"/>
  <c r="R253" i="17" s="1"/>
  <c r="R254" i="17" s="1"/>
  <c r="Q56" i="17"/>
  <c r="Q253" i="17" s="1"/>
  <c r="Q254" i="17" s="1"/>
  <c r="P56" i="17"/>
  <c r="P253" i="17" s="1"/>
  <c r="P254" i="17" s="1"/>
  <c r="O56" i="17"/>
  <c r="O253" i="17" s="1"/>
  <c r="O254" i="17" s="1"/>
  <c r="N56" i="17"/>
  <c r="N253" i="17" s="1"/>
  <c r="N254" i="17" s="1"/>
  <c r="M56" i="17"/>
  <c r="M253" i="17" s="1"/>
  <c r="M254" i="17" s="1"/>
  <c r="L56" i="17"/>
  <c r="L253" i="17" s="1"/>
  <c r="L254" i="17" s="1"/>
  <c r="K56" i="17"/>
  <c r="K253" i="17" s="1"/>
  <c r="K254" i="17" s="1"/>
  <c r="J56" i="17"/>
  <c r="J253" i="17" s="1"/>
  <c r="J254" i="17" s="1"/>
  <c r="I56" i="17"/>
  <c r="I253" i="17" s="1"/>
  <c r="I254" i="17" s="1"/>
  <c r="H56" i="17"/>
  <c r="H253" i="17" s="1"/>
  <c r="H254" i="17" s="1"/>
  <c r="G56" i="17"/>
  <c r="G253" i="17" s="1"/>
  <c r="G254" i="17" s="1"/>
  <c r="F56" i="17"/>
  <c r="F253" i="17" s="1"/>
  <c r="F254" i="17" s="1"/>
  <c r="E56" i="17"/>
  <c r="E253" i="17" s="1"/>
  <c r="E254" i="17" s="1"/>
  <c r="D56" i="17"/>
  <c r="D253" i="17" s="1"/>
  <c r="D254" i="17" s="1"/>
  <c r="C56" i="17"/>
  <c r="C253" i="17" s="1"/>
  <c r="C254" i="17" s="1"/>
  <c r="FZ55" i="17"/>
  <c r="FZ54" i="17"/>
  <c r="FZ53" i="17"/>
  <c r="FZ52" i="17"/>
  <c r="FZ51" i="17"/>
  <c r="FZ50" i="17"/>
  <c r="FZ49" i="17"/>
  <c r="FX46" i="17"/>
  <c r="FW46" i="17"/>
  <c r="FV46" i="17"/>
  <c r="FU46" i="17"/>
  <c r="FT46" i="17"/>
  <c r="FS46" i="17"/>
  <c r="FR46" i="17"/>
  <c r="FQ46" i="17"/>
  <c r="FP46" i="17"/>
  <c r="FO46" i="17"/>
  <c r="FN46" i="17"/>
  <c r="FM46" i="17"/>
  <c r="FL46" i="17"/>
  <c r="FK46" i="17"/>
  <c r="FJ46" i="17"/>
  <c r="FI46" i="17"/>
  <c r="FH46" i="17"/>
  <c r="FG46" i="17"/>
  <c r="FF46" i="17"/>
  <c r="FE46" i="17"/>
  <c r="FD46" i="17"/>
  <c r="FC46" i="17"/>
  <c r="FB46" i="17"/>
  <c r="FA46" i="17"/>
  <c r="EZ46" i="17"/>
  <c r="EY46" i="17"/>
  <c r="EX46" i="17"/>
  <c r="EW46" i="17"/>
  <c r="EV46" i="17"/>
  <c r="EU46" i="17"/>
  <c r="ET46" i="17"/>
  <c r="ES46" i="17"/>
  <c r="ER46" i="17"/>
  <c r="EQ46" i="17"/>
  <c r="EP46" i="17"/>
  <c r="EO46" i="17"/>
  <c r="EN46" i="17"/>
  <c r="EM46" i="17"/>
  <c r="EL46" i="17"/>
  <c r="EK46" i="17"/>
  <c r="EJ46" i="17"/>
  <c r="EI46" i="17"/>
  <c r="EH46" i="17"/>
  <c r="EG46" i="17"/>
  <c r="EF46" i="17"/>
  <c r="EE46" i="17"/>
  <c r="ED46" i="17"/>
  <c r="EC46" i="17"/>
  <c r="EB46" i="17"/>
  <c r="EA46" i="17"/>
  <c r="DZ46" i="17"/>
  <c r="DY46" i="17"/>
  <c r="DX46" i="17"/>
  <c r="DW46" i="17"/>
  <c r="DV46" i="17"/>
  <c r="DU46" i="17"/>
  <c r="DT46" i="17"/>
  <c r="DS46" i="17"/>
  <c r="DR46" i="17"/>
  <c r="DQ46" i="17"/>
  <c r="DP46" i="17"/>
  <c r="DO46" i="17"/>
  <c r="DN46" i="17"/>
  <c r="DM46" i="17"/>
  <c r="DL46" i="17"/>
  <c r="DK46" i="17"/>
  <c r="DJ46" i="17"/>
  <c r="DI46" i="17"/>
  <c r="DH46" i="17"/>
  <c r="DG46" i="17"/>
  <c r="DF46" i="17"/>
  <c r="DE46" i="17"/>
  <c r="DD46" i="17"/>
  <c r="DC46" i="17"/>
  <c r="DB46" i="17"/>
  <c r="DA46" i="17"/>
  <c r="CZ46" i="17"/>
  <c r="CY46" i="17"/>
  <c r="CX46" i="17"/>
  <c r="CW46" i="17"/>
  <c r="CV46" i="17"/>
  <c r="CU46" i="17"/>
  <c r="CT46" i="17"/>
  <c r="CS46" i="17"/>
  <c r="CR46" i="17"/>
  <c r="CQ46" i="17"/>
  <c r="CP46" i="17"/>
  <c r="CO46" i="17"/>
  <c r="CN46" i="17"/>
  <c r="CM46" i="17"/>
  <c r="CL46" i="17"/>
  <c r="CK46" i="17"/>
  <c r="CJ46" i="17"/>
  <c r="CI46" i="17"/>
  <c r="CH46" i="17"/>
  <c r="CG46" i="17"/>
  <c r="CF46" i="17"/>
  <c r="CE46" i="17"/>
  <c r="CD46" i="17"/>
  <c r="CC46" i="17"/>
  <c r="CB46" i="17"/>
  <c r="CA46" i="17"/>
  <c r="BZ46" i="17"/>
  <c r="BY46" i="17"/>
  <c r="BX46" i="17"/>
  <c r="BW46" i="17"/>
  <c r="BV46" i="17"/>
  <c r="BU46" i="17"/>
  <c r="BT46" i="17"/>
  <c r="BS46" i="17"/>
  <c r="BR46" i="17"/>
  <c r="BQ46" i="17"/>
  <c r="BP46" i="17"/>
  <c r="BO46" i="17"/>
  <c r="BN46" i="17"/>
  <c r="BM46" i="17"/>
  <c r="BL46" i="17"/>
  <c r="BK46" i="17"/>
  <c r="BJ46" i="17"/>
  <c r="BI46" i="17"/>
  <c r="BH46" i="17"/>
  <c r="BG46" i="17"/>
  <c r="BF46" i="17"/>
  <c r="BE46" i="17"/>
  <c r="BD46" i="17"/>
  <c r="BC46" i="17"/>
  <c r="BB46" i="17"/>
  <c r="BA46" i="17"/>
  <c r="AZ46" i="17"/>
  <c r="AY46" i="17"/>
  <c r="AX46" i="17"/>
  <c r="AW46" i="17"/>
  <c r="AV46" i="17"/>
  <c r="AU46" i="17"/>
  <c r="AT46" i="17"/>
  <c r="AS46" i="17"/>
  <c r="AR46" i="17"/>
  <c r="AQ46" i="17"/>
  <c r="AP46" i="17"/>
  <c r="AO46" i="17"/>
  <c r="AN46" i="17"/>
  <c r="AM46" i="17"/>
  <c r="AL46" i="17"/>
  <c r="AK46" i="17"/>
  <c r="AJ46" i="17"/>
  <c r="AI46" i="17"/>
  <c r="AH46" i="17"/>
  <c r="AG46" i="17"/>
  <c r="AF46" i="17"/>
  <c r="AE46" i="17"/>
  <c r="AD46" i="17"/>
  <c r="AC46" i="17"/>
  <c r="AB46" i="17"/>
  <c r="AA46" i="17"/>
  <c r="Z46" i="17"/>
  <c r="Y46" i="17"/>
  <c r="X46" i="17"/>
  <c r="W46" i="17"/>
  <c r="V46" i="17"/>
  <c r="U46" i="17"/>
  <c r="T46" i="17"/>
  <c r="S46" i="17"/>
  <c r="R46" i="17"/>
  <c r="Q46" i="17"/>
  <c r="P46" i="17"/>
  <c r="O46" i="17"/>
  <c r="N46" i="17"/>
  <c r="M46" i="17"/>
  <c r="L46" i="17"/>
  <c r="K46" i="17"/>
  <c r="J46" i="17"/>
  <c r="I46" i="17"/>
  <c r="H46" i="17"/>
  <c r="G46" i="17"/>
  <c r="F46" i="17"/>
  <c r="E46" i="17"/>
  <c r="D46" i="17"/>
  <c r="C46" i="17"/>
  <c r="FZ45" i="17"/>
  <c r="FZ42" i="17"/>
  <c r="FZ40" i="17"/>
  <c r="FZ39" i="17"/>
  <c r="FZ28" i="17"/>
  <c r="FZ8" i="17" s="1"/>
  <c r="FY28" i="17"/>
  <c r="FZ27" i="17"/>
  <c r="FZ26" i="17"/>
  <c r="FY26" i="17"/>
  <c r="FZ25" i="17"/>
  <c r="FY25" i="17"/>
  <c r="FZ24" i="17"/>
  <c r="FY24" i="17"/>
  <c r="CN23" i="17"/>
  <c r="CN129" i="17" s="1"/>
  <c r="BC23" i="17"/>
  <c r="BC129" i="17" s="1"/>
  <c r="AS23" i="17"/>
  <c r="AS129" i="17" s="1"/>
  <c r="AR23" i="17"/>
  <c r="AR129" i="17" s="1"/>
  <c r="Q23" i="17"/>
  <c r="Q129" i="17" s="1"/>
  <c r="I23" i="17"/>
  <c r="I129" i="17" s="1"/>
  <c r="F23" i="17"/>
  <c r="F129" i="17" s="1"/>
  <c r="D23" i="17"/>
  <c r="D129" i="17" s="1"/>
  <c r="FZ22" i="17"/>
  <c r="FZ21" i="17"/>
  <c r="FZ20" i="17"/>
  <c r="FZ19" i="17"/>
  <c r="FZ18" i="17"/>
  <c r="FZ17" i="17"/>
  <c r="FZ16" i="17"/>
  <c r="FZ15" i="17"/>
  <c r="FZ14" i="17"/>
  <c r="FZ13" i="17"/>
  <c r="FZ12" i="17"/>
  <c r="FZ11" i="17"/>
  <c r="FZ10" i="17"/>
  <c r="FZ7" i="17"/>
  <c r="FX6" i="17"/>
  <c r="FX9" i="17" s="1"/>
  <c r="FX78" i="17" s="1"/>
  <c r="FW6" i="17"/>
  <c r="FW9" i="17" s="1"/>
  <c r="FW78" i="17" s="1"/>
  <c r="FW83" i="17" s="1"/>
  <c r="FV6" i="17"/>
  <c r="FV9" i="17" s="1"/>
  <c r="FV78" i="17" s="1"/>
  <c r="FU6" i="17"/>
  <c r="FU9" i="17" s="1"/>
  <c r="FU78" i="17" s="1"/>
  <c r="FT6" i="17"/>
  <c r="FT9" i="17" s="1"/>
  <c r="FT78" i="17" s="1"/>
  <c r="FS6" i="17"/>
  <c r="FS9" i="17" s="1"/>
  <c r="FS78" i="17" s="1"/>
  <c r="FS83" i="17" s="1"/>
  <c r="FS91" i="17" s="1"/>
  <c r="FR6" i="17"/>
  <c r="FR9" i="17" s="1"/>
  <c r="FR78" i="17" s="1"/>
  <c r="FQ6" i="17"/>
  <c r="FQ9" i="17" s="1"/>
  <c r="FQ78" i="17" s="1"/>
  <c r="FP6" i="17"/>
  <c r="FP9" i="17" s="1"/>
  <c r="FP78" i="17" s="1"/>
  <c r="FO6" i="17"/>
  <c r="FO9" i="17" s="1"/>
  <c r="FO78" i="17" s="1"/>
  <c r="FO83" i="17" s="1"/>
  <c r="FN6" i="17"/>
  <c r="FN9" i="17" s="1"/>
  <c r="FN78" i="17" s="1"/>
  <c r="FM6" i="17"/>
  <c r="FM9" i="17" s="1"/>
  <c r="FM78" i="17" s="1"/>
  <c r="FL6" i="17"/>
  <c r="FL9" i="17" s="1"/>
  <c r="FL78" i="17" s="1"/>
  <c r="FK6" i="17"/>
  <c r="FK9" i="17" s="1"/>
  <c r="FK78" i="17" s="1"/>
  <c r="FK83" i="17" s="1"/>
  <c r="FJ6" i="17"/>
  <c r="FJ9" i="17" s="1"/>
  <c r="FJ78" i="17" s="1"/>
  <c r="FI6" i="17"/>
  <c r="FI9" i="17" s="1"/>
  <c r="FI78" i="17" s="1"/>
  <c r="FH6" i="17"/>
  <c r="FH9" i="17" s="1"/>
  <c r="FH78" i="17" s="1"/>
  <c r="FG6" i="17"/>
  <c r="FG9" i="17" s="1"/>
  <c r="FG78" i="17" s="1"/>
  <c r="FG83" i="17" s="1"/>
  <c r="FF6" i="17"/>
  <c r="FF9" i="17" s="1"/>
  <c r="FF78" i="17" s="1"/>
  <c r="FE6" i="17"/>
  <c r="FE9" i="17" s="1"/>
  <c r="FE78" i="17" s="1"/>
  <c r="FD6" i="17"/>
  <c r="FD9" i="17" s="1"/>
  <c r="FD78" i="17" s="1"/>
  <c r="FC6" i="17"/>
  <c r="FC9" i="17" s="1"/>
  <c r="FC78" i="17" s="1"/>
  <c r="FC83" i="17" s="1"/>
  <c r="FB6" i="17"/>
  <c r="FB9" i="17" s="1"/>
  <c r="FB78" i="17" s="1"/>
  <c r="FA6" i="17"/>
  <c r="FA9" i="17" s="1"/>
  <c r="FA78" i="17" s="1"/>
  <c r="EZ6" i="17"/>
  <c r="EZ9" i="17" s="1"/>
  <c r="EZ78" i="17" s="1"/>
  <c r="EY6" i="17"/>
  <c r="EY9" i="17" s="1"/>
  <c r="EY78" i="17" s="1"/>
  <c r="EY83" i="17" s="1"/>
  <c r="EX6" i="17"/>
  <c r="EX9" i="17" s="1"/>
  <c r="EX78" i="17" s="1"/>
  <c r="EW6" i="17"/>
  <c r="EW9" i="17" s="1"/>
  <c r="EW78" i="17" s="1"/>
  <c r="EV6" i="17"/>
  <c r="EV9" i="17" s="1"/>
  <c r="EV78" i="17" s="1"/>
  <c r="EU6" i="17"/>
  <c r="EU9" i="17" s="1"/>
  <c r="EU78" i="17" s="1"/>
  <c r="ET6" i="17"/>
  <c r="ET9" i="17" s="1"/>
  <c r="ET78" i="17" s="1"/>
  <c r="ES6" i="17"/>
  <c r="ES9" i="17" s="1"/>
  <c r="ES78" i="17" s="1"/>
  <c r="ER6" i="17"/>
  <c r="ER9" i="17" s="1"/>
  <c r="ER78" i="17" s="1"/>
  <c r="EQ6" i="17"/>
  <c r="EQ9" i="17" s="1"/>
  <c r="EQ78" i="17" s="1"/>
  <c r="EQ83" i="17" s="1"/>
  <c r="EP6" i="17"/>
  <c r="EP9" i="17" s="1"/>
  <c r="EP78" i="17" s="1"/>
  <c r="EO6" i="17"/>
  <c r="EO9" i="17" s="1"/>
  <c r="EO78" i="17" s="1"/>
  <c r="EN6" i="17"/>
  <c r="EN9" i="17" s="1"/>
  <c r="EN78" i="17" s="1"/>
  <c r="EM6" i="17"/>
  <c r="EM9" i="17" s="1"/>
  <c r="EM78" i="17" s="1"/>
  <c r="EM83" i="17" s="1"/>
  <c r="EM91" i="17" s="1"/>
  <c r="EL6" i="17"/>
  <c r="EL9" i="17" s="1"/>
  <c r="EL78" i="17" s="1"/>
  <c r="EK6" i="17"/>
  <c r="EK9" i="17" s="1"/>
  <c r="EK78" i="17" s="1"/>
  <c r="EJ6" i="17"/>
  <c r="EJ9" i="17" s="1"/>
  <c r="EJ78" i="17" s="1"/>
  <c r="EI6" i="17"/>
  <c r="EI9" i="17" s="1"/>
  <c r="EI78" i="17" s="1"/>
  <c r="EI83" i="17" s="1"/>
  <c r="EH6" i="17"/>
  <c r="EH9" i="17" s="1"/>
  <c r="EH78" i="17" s="1"/>
  <c r="EG6" i="17"/>
  <c r="EG9" i="17" s="1"/>
  <c r="EG78" i="17" s="1"/>
  <c r="EF6" i="17"/>
  <c r="EF9" i="17" s="1"/>
  <c r="EF78" i="17" s="1"/>
  <c r="EE6" i="17"/>
  <c r="EE9" i="17" s="1"/>
  <c r="EE78" i="17" s="1"/>
  <c r="EE83" i="17" s="1"/>
  <c r="ED6" i="17"/>
  <c r="ED9" i="17" s="1"/>
  <c r="ED78" i="17" s="1"/>
  <c r="EC6" i="17"/>
  <c r="EC9" i="17" s="1"/>
  <c r="EC78" i="17" s="1"/>
  <c r="EB6" i="17"/>
  <c r="EB9" i="17" s="1"/>
  <c r="EB78" i="17" s="1"/>
  <c r="EA6" i="17"/>
  <c r="EA9" i="17" s="1"/>
  <c r="EA78" i="17" s="1"/>
  <c r="EA83" i="17" s="1"/>
  <c r="DZ6" i="17"/>
  <c r="DZ9" i="17" s="1"/>
  <c r="DZ78" i="17" s="1"/>
  <c r="DY6" i="17"/>
  <c r="DY9" i="17" s="1"/>
  <c r="DY78" i="17" s="1"/>
  <c r="DX6" i="17"/>
  <c r="DX9" i="17" s="1"/>
  <c r="DX78" i="17" s="1"/>
  <c r="DW6" i="17"/>
  <c r="DW9" i="17" s="1"/>
  <c r="DW78" i="17" s="1"/>
  <c r="DW83" i="17" s="1"/>
  <c r="DV6" i="17"/>
  <c r="DV9" i="17" s="1"/>
  <c r="DV78" i="17" s="1"/>
  <c r="DU6" i="17"/>
  <c r="DU9" i="17" s="1"/>
  <c r="DU78" i="17" s="1"/>
  <c r="DT6" i="17"/>
  <c r="DT9" i="17" s="1"/>
  <c r="DT78" i="17" s="1"/>
  <c r="DS6" i="17"/>
  <c r="DS9" i="17" s="1"/>
  <c r="DS78" i="17" s="1"/>
  <c r="DS83" i="17" s="1"/>
  <c r="DR6" i="17"/>
  <c r="DR9" i="17" s="1"/>
  <c r="DR78" i="17" s="1"/>
  <c r="DQ6" i="17"/>
  <c r="DQ9" i="17" s="1"/>
  <c r="DQ78" i="17" s="1"/>
  <c r="DP6" i="17"/>
  <c r="DP9" i="17" s="1"/>
  <c r="DP78" i="17" s="1"/>
  <c r="DO6" i="17"/>
  <c r="DO9" i="17" s="1"/>
  <c r="DO78" i="17" s="1"/>
  <c r="DO83" i="17" s="1"/>
  <c r="DO91" i="17" s="1"/>
  <c r="DN6" i="17"/>
  <c r="DN9" i="17" s="1"/>
  <c r="DN78" i="17" s="1"/>
  <c r="DM6" i="17"/>
  <c r="DM9" i="17" s="1"/>
  <c r="DM78" i="17" s="1"/>
  <c r="DL6" i="17"/>
  <c r="DL9" i="17" s="1"/>
  <c r="DL78" i="17" s="1"/>
  <c r="DK6" i="17"/>
  <c r="DK9" i="17" s="1"/>
  <c r="DK78" i="17" s="1"/>
  <c r="DK83" i="17" s="1"/>
  <c r="DJ6" i="17"/>
  <c r="DJ9" i="17" s="1"/>
  <c r="DJ78" i="17" s="1"/>
  <c r="DI6" i="17"/>
  <c r="DI9" i="17" s="1"/>
  <c r="DI78" i="17" s="1"/>
  <c r="DH6" i="17"/>
  <c r="DH9" i="17" s="1"/>
  <c r="DH78" i="17" s="1"/>
  <c r="DG6" i="17"/>
  <c r="DG9" i="17" s="1"/>
  <c r="DG78" i="17" s="1"/>
  <c r="DG83" i="17" s="1"/>
  <c r="DG91" i="17" s="1"/>
  <c r="DF6" i="17"/>
  <c r="DF9" i="17" s="1"/>
  <c r="DF78" i="17" s="1"/>
  <c r="DE6" i="17"/>
  <c r="DE9" i="17" s="1"/>
  <c r="DE78" i="17" s="1"/>
  <c r="DD6" i="17"/>
  <c r="DD9" i="17" s="1"/>
  <c r="DD78" i="17" s="1"/>
  <c r="DC6" i="17"/>
  <c r="DC9" i="17" s="1"/>
  <c r="DC78" i="17" s="1"/>
  <c r="DC83" i="17" s="1"/>
  <c r="DB6" i="17"/>
  <c r="DB9" i="17" s="1"/>
  <c r="DB78" i="17" s="1"/>
  <c r="DA6" i="17"/>
  <c r="DA9" i="17" s="1"/>
  <c r="DA78" i="17" s="1"/>
  <c r="CZ6" i="17"/>
  <c r="CZ9" i="17" s="1"/>
  <c r="CZ78" i="17" s="1"/>
  <c r="CY6" i="17"/>
  <c r="CY9" i="17" s="1"/>
  <c r="CY78" i="17" s="1"/>
  <c r="CY83" i="17" s="1"/>
  <c r="CX6" i="17"/>
  <c r="CX9" i="17" s="1"/>
  <c r="CX78" i="17" s="1"/>
  <c r="CW6" i="17"/>
  <c r="CW9" i="17" s="1"/>
  <c r="CW78" i="17" s="1"/>
  <c r="CV6" i="17"/>
  <c r="CV9" i="17" s="1"/>
  <c r="CV78" i="17" s="1"/>
  <c r="CU6" i="17"/>
  <c r="CU9" i="17" s="1"/>
  <c r="CU78" i="17" s="1"/>
  <c r="CU83" i="17" s="1"/>
  <c r="CT6" i="17"/>
  <c r="CT9" i="17" s="1"/>
  <c r="CT78" i="17" s="1"/>
  <c r="CS6" i="17"/>
  <c r="CS9" i="17" s="1"/>
  <c r="CS78" i="17" s="1"/>
  <c r="CR6" i="17"/>
  <c r="CR9" i="17" s="1"/>
  <c r="CR78" i="17" s="1"/>
  <c r="CQ6" i="17"/>
  <c r="CQ9" i="17" s="1"/>
  <c r="CQ78" i="17" s="1"/>
  <c r="CQ83" i="17" s="1"/>
  <c r="CP6" i="17"/>
  <c r="CP9" i="17" s="1"/>
  <c r="CP78" i="17" s="1"/>
  <c r="CO6" i="17"/>
  <c r="CO9" i="17" s="1"/>
  <c r="CO78" i="17" s="1"/>
  <c r="CN6" i="17"/>
  <c r="CN9" i="17" s="1"/>
  <c r="CN78" i="17" s="1"/>
  <c r="CM6" i="17"/>
  <c r="CM9" i="17" s="1"/>
  <c r="CM78" i="17" s="1"/>
  <c r="CM83" i="17" s="1"/>
  <c r="CL6" i="17"/>
  <c r="CL9" i="17" s="1"/>
  <c r="CL78" i="17" s="1"/>
  <c r="CK6" i="17"/>
  <c r="CK9" i="17" s="1"/>
  <c r="CK78" i="17" s="1"/>
  <c r="CJ6" i="17"/>
  <c r="CJ9" i="17" s="1"/>
  <c r="CJ78" i="17" s="1"/>
  <c r="CI6" i="17"/>
  <c r="CI9" i="17" s="1"/>
  <c r="CI78" i="17" s="1"/>
  <c r="CI83" i="17" s="1"/>
  <c r="CI91" i="17" s="1"/>
  <c r="CH6" i="17"/>
  <c r="CH9" i="17" s="1"/>
  <c r="CH78" i="17" s="1"/>
  <c r="CG6" i="17"/>
  <c r="CG9" i="17" s="1"/>
  <c r="CG78" i="17" s="1"/>
  <c r="CF6" i="17"/>
  <c r="CF9" i="17" s="1"/>
  <c r="CF78" i="17" s="1"/>
  <c r="CE6" i="17"/>
  <c r="CE9" i="17" s="1"/>
  <c r="CE78" i="17" s="1"/>
  <c r="CE83" i="17" s="1"/>
  <c r="CD6" i="17"/>
  <c r="CD9" i="17" s="1"/>
  <c r="CD78" i="17" s="1"/>
  <c r="CC6" i="17"/>
  <c r="CC9" i="17" s="1"/>
  <c r="CC78" i="17" s="1"/>
  <c r="CB6" i="17"/>
  <c r="CB9" i="17" s="1"/>
  <c r="CB78" i="17" s="1"/>
  <c r="CB83" i="17" s="1"/>
  <c r="CB91" i="17" s="1"/>
  <c r="CA6" i="17"/>
  <c r="CA9" i="17" s="1"/>
  <c r="CA78" i="17" s="1"/>
  <c r="CA83" i="17" s="1"/>
  <c r="CA91" i="17" s="1"/>
  <c r="BZ6" i="17"/>
  <c r="BZ9" i="17" s="1"/>
  <c r="BZ78" i="17" s="1"/>
  <c r="BY6" i="17"/>
  <c r="BY9" i="17" s="1"/>
  <c r="BY78" i="17" s="1"/>
  <c r="BX6" i="17"/>
  <c r="BX9" i="17" s="1"/>
  <c r="BX78" i="17" s="1"/>
  <c r="BX83" i="17" s="1"/>
  <c r="BX91" i="17" s="1"/>
  <c r="BW6" i="17"/>
  <c r="BW9" i="17" s="1"/>
  <c r="BW78" i="17" s="1"/>
  <c r="BW83" i="17" s="1"/>
  <c r="BV6" i="17"/>
  <c r="BV9" i="17" s="1"/>
  <c r="BV78" i="17" s="1"/>
  <c r="BU6" i="17"/>
  <c r="BU9" i="17" s="1"/>
  <c r="BU78" i="17" s="1"/>
  <c r="BT6" i="17"/>
  <c r="BT9" i="17" s="1"/>
  <c r="BT78" i="17" s="1"/>
  <c r="BT83" i="17" s="1"/>
  <c r="BT91" i="17" s="1"/>
  <c r="BS6" i="17"/>
  <c r="BS9" i="17" s="1"/>
  <c r="BS78" i="17" s="1"/>
  <c r="BR6" i="17"/>
  <c r="BR9" i="17" s="1"/>
  <c r="BR78" i="17" s="1"/>
  <c r="BQ6" i="17"/>
  <c r="BQ9" i="17" s="1"/>
  <c r="BQ78" i="17" s="1"/>
  <c r="BP6" i="17"/>
  <c r="BP9" i="17" s="1"/>
  <c r="BP78" i="17" s="1"/>
  <c r="BP83" i="17" s="1"/>
  <c r="BP91" i="17" s="1"/>
  <c r="BO6" i="17"/>
  <c r="BO9" i="17" s="1"/>
  <c r="BO78" i="17" s="1"/>
  <c r="BO83" i="17" s="1"/>
  <c r="BN6" i="17"/>
  <c r="BN9" i="17" s="1"/>
  <c r="BN78" i="17" s="1"/>
  <c r="BM6" i="17"/>
  <c r="BM9" i="17" s="1"/>
  <c r="BM78" i="17" s="1"/>
  <c r="BL6" i="17"/>
  <c r="BL9" i="17" s="1"/>
  <c r="BL78" i="17" s="1"/>
  <c r="BL83" i="17" s="1"/>
  <c r="BL91" i="17" s="1"/>
  <c r="BK6" i="17"/>
  <c r="BK9" i="17" s="1"/>
  <c r="BK78" i="17" s="1"/>
  <c r="BK83" i="17" s="1"/>
  <c r="BJ6" i="17"/>
  <c r="BJ9" i="17" s="1"/>
  <c r="BJ78" i="17" s="1"/>
  <c r="BI6" i="17"/>
  <c r="BI9" i="17" s="1"/>
  <c r="BI78" i="17" s="1"/>
  <c r="BH6" i="17"/>
  <c r="BH9" i="17" s="1"/>
  <c r="BH78" i="17" s="1"/>
  <c r="BH83" i="17" s="1"/>
  <c r="BH91" i="17" s="1"/>
  <c r="BG6" i="17"/>
  <c r="BG9" i="17" s="1"/>
  <c r="BG78" i="17" s="1"/>
  <c r="BG83" i="17" s="1"/>
  <c r="BF6" i="17"/>
  <c r="BF9" i="17" s="1"/>
  <c r="BF78" i="17" s="1"/>
  <c r="BE6" i="17"/>
  <c r="BE9" i="17" s="1"/>
  <c r="BE78" i="17" s="1"/>
  <c r="BD6" i="17"/>
  <c r="BD9" i="17" s="1"/>
  <c r="BD78" i="17" s="1"/>
  <c r="BD83" i="17" s="1"/>
  <c r="BD91" i="17" s="1"/>
  <c r="BC6" i="17"/>
  <c r="BC9" i="17" s="1"/>
  <c r="BC78" i="17" s="1"/>
  <c r="BC83" i="17" s="1"/>
  <c r="BC91" i="17" s="1"/>
  <c r="BB6" i="17"/>
  <c r="BB9" i="17" s="1"/>
  <c r="BB78" i="17" s="1"/>
  <c r="BA6" i="17"/>
  <c r="BA9" i="17" s="1"/>
  <c r="BA78" i="17" s="1"/>
  <c r="AZ6" i="17"/>
  <c r="AZ9" i="17" s="1"/>
  <c r="AZ78" i="17" s="1"/>
  <c r="AZ83" i="17" s="1"/>
  <c r="AZ91" i="17" s="1"/>
  <c r="AY6" i="17"/>
  <c r="AY9" i="17" s="1"/>
  <c r="AY78" i="17" s="1"/>
  <c r="AY83" i="17" s="1"/>
  <c r="AX6" i="17"/>
  <c r="AX9" i="17" s="1"/>
  <c r="AX78" i="17" s="1"/>
  <c r="AW6" i="17"/>
  <c r="AW9" i="17" s="1"/>
  <c r="AW78" i="17" s="1"/>
  <c r="AV6" i="17"/>
  <c r="AV9" i="17" s="1"/>
  <c r="AV78" i="17" s="1"/>
  <c r="AV83" i="17" s="1"/>
  <c r="AV91" i="17" s="1"/>
  <c r="AU6" i="17"/>
  <c r="AU9" i="17" s="1"/>
  <c r="AU78" i="17" s="1"/>
  <c r="AU83" i="17" s="1"/>
  <c r="AU91" i="17" s="1"/>
  <c r="AT6" i="17"/>
  <c r="AT9" i="17" s="1"/>
  <c r="AT78" i="17" s="1"/>
  <c r="AS6" i="17"/>
  <c r="AS9" i="17" s="1"/>
  <c r="AS78" i="17" s="1"/>
  <c r="AR6" i="17"/>
  <c r="AR9" i="17" s="1"/>
  <c r="AR78" i="17" s="1"/>
  <c r="AR83" i="17" s="1"/>
  <c r="AR91" i="17" s="1"/>
  <c r="AQ6" i="17"/>
  <c r="AQ9" i="17" s="1"/>
  <c r="AQ78" i="17" s="1"/>
  <c r="AQ83" i="17" s="1"/>
  <c r="AP6" i="17"/>
  <c r="AP9" i="17" s="1"/>
  <c r="AP78" i="17" s="1"/>
  <c r="AO6" i="17"/>
  <c r="AO9" i="17" s="1"/>
  <c r="AO78" i="17" s="1"/>
  <c r="AN6" i="17"/>
  <c r="AN9" i="17" s="1"/>
  <c r="AN78" i="17" s="1"/>
  <c r="AN83" i="17" s="1"/>
  <c r="AN91" i="17" s="1"/>
  <c r="AM6" i="17"/>
  <c r="AM9" i="17" s="1"/>
  <c r="AM78" i="17" s="1"/>
  <c r="AM83" i="17" s="1"/>
  <c r="AL6" i="17"/>
  <c r="AL9" i="17" s="1"/>
  <c r="AL78" i="17" s="1"/>
  <c r="AK6" i="17"/>
  <c r="AK9" i="17" s="1"/>
  <c r="AK78" i="17" s="1"/>
  <c r="AJ6" i="17"/>
  <c r="AJ9" i="17" s="1"/>
  <c r="AJ78" i="17" s="1"/>
  <c r="AJ83" i="17" s="1"/>
  <c r="AJ91" i="17" s="1"/>
  <c r="AI6" i="17"/>
  <c r="AI9" i="17" s="1"/>
  <c r="AI78" i="17" s="1"/>
  <c r="AI83" i="17" s="1"/>
  <c r="AH6" i="17"/>
  <c r="AH9" i="17" s="1"/>
  <c r="AH78" i="17" s="1"/>
  <c r="AG6" i="17"/>
  <c r="AG9" i="17" s="1"/>
  <c r="AG78" i="17" s="1"/>
  <c r="AF6" i="17"/>
  <c r="AF9" i="17" s="1"/>
  <c r="AF78" i="17" s="1"/>
  <c r="AF83" i="17" s="1"/>
  <c r="AF91" i="17" s="1"/>
  <c r="AE6" i="17"/>
  <c r="AE9" i="17" s="1"/>
  <c r="AE78" i="17" s="1"/>
  <c r="AE83" i="17" s="1"/>
  <c r="AD6" i="17"/>
  <c r="AD9" i="17" s="1"/>
  <c r="AD78" i="17" s="1"/>
  <c r="AC6" i="17"/>
  <c r="AC9" i="17" s="1"/>
  <c r="AC78" i="17" s="1"/>
  <c r="AB6" i="17"/>
  <c r="AB9" i="17" s="1"/>
  <c r="AB78" i="17" s="1"/>
  <c r="AB83" i="17" s="1"/>
  <c r="AB91" i="17" s="1"/>
  <c r="AA6" i="17"/>
  <c r="AA9" i="17" s="1"/>
  <c r="AA78" i="17" s="1"/>
  <c r="AA83" i="17" s="1"/>
  <c r="Z6" i="17"/>
  <c r="Z9" i="17" s="1"/>
  <c r="Z78" i="17" s="1"/>
  <c r="Y6" i="17"/>
  <c r="Y9" i="17" s="1"/>
  <c r="Y78" i="17" s="1"/>
  <c r="X6" i="17"/>
  <c r="X9" i="17" s="1"/>
  <c r="X78" i="17" s="1"/>
  <c r="X83" i="17" s="1"/>
  <c r="W6" i="17"/>
  <c r="W9" i="17" s="1"/>
  <c r="W78" i="17" s="1"/>
  <c r="W83" i="17" s="1"/>
  <c r="W91" i="17" s="1"/>
  <c r="V6" i="17"/>
  <c r="V9" i="17" s="1"/>
  <c r="V78" i="17" s="1"/>
  <c r="U6" i="17"/>
  <c r="U9" i="17" s="1"/>
  <c r="U78" i="17" s="1"/>
  <c r="T6" i="17"/>
  <c r="T9" i="17" s="1"/>
  <c r="T78" i="17" s="1"/>
  <c r="T83" i="17" s="1"/>
  <c r="T91" i="17" s="1"/>
  <c r="S6" i="17"/>
  <c r="S9" i="17" s="1"/>
  <c r="S78" i="17" s="1"/>
  <c r="R6" i="17"/>
  <c r="R9" i="17" s="1"/>
  <c r="R78" i="17" s="1"/>
  <c r="Q6" i="17"/>
  <c r="Q9" i="17" s="1"/>
  <c r="Q78" i="17" s="1"/>
  <c r="P6" i="17"/>
  <c r="P9" i="17" s="1"/>
  <c r="P78" i="17" s="1"/>
  <c r="P83" i="17" s="1"/>
  <c r="P91" i="17" s="1"/>
  <c r="O6" i="17"/>
  <c r="O9" i="17" s="1"/>
  <c r="O78" i="17" s="1"/>
  <c r="O83" i="17" s="1"/>
  <c r="O91" i="17" s="1"/>
  <c r="N6" i="17"/>
  <c r="N9" i="17" s="1"/>
  <c r="N78" i="17" s="1"/>
  <c r="M6" i="17"/>
  <c r="M9" i="17" s="1"/>
  <c r="M78" i="17" s="1"/>
  <c r="L6" i="17"/>
  <c r="L9" i="17" s="1"/>
  <c r="L78" i="17" s="1"/>
  <c r="L83" i="17" s="1"/>
  <c r="L91" i="17" s="1"/>
  <c r="K6" i="17"/>
  <c r="K9" i="17" s="1"/>
  <c r="K78" i="17" s="1"/>
  <c r="K83" i="17" s="1"/>
  <c r="J6" i="17"/>
  <c r="J9" i="17" s="1"/>
  <c r="J78" i="17" s="1"/>
  <c r="I6" i="17"/>
  <c r="I9" i="17" s="1"/>
  <c r="I78" i="17" s="1"/>
  <c r="H6" i="17"/>
  <c r="H9" i="17" s="1"/>
  <c r="H78" i="17" s="1"/>
  <c r="H83" i="17" s="1"/>
  <c r="H91" i="17" s="1"/>
  <c r="G6" i="17"/>
  <c r="G9" i="17" s="1"/>
  <c r="G78" i="17" s="1"/>
  <c r="F6" i="17"/>
  <c r="F9" i="17" s="1"/>
  <c r="F78" i="17" s="1"/>
  <c r="E6" i="17"/>
  <c r="E9" i="17" s="1"/>
  <c r="E78" i="17" s="1"/>
  <c r="D6" i="17"/>
  <c r="D9" i="17" s="1"/>
  <c r="D78" i="17" s="1"/>
  <c r="D83" i="17" s="1"/>
  <c r="D91" i="17" s="1"/>
  <c r="C6" i="17"/>
  <c r="FZ5" i="17"/>
  <c r="FZ4" i="17"/>
  <c r="FZ3" i="17"/>
  <c r="EU83" i="17" l="1"/>
  <c r="BS83" i="17"/>
  <c r="S83" i="17"/>
  <c r="G83" i="17"/>
  <c r="FZ46" i="17"/>
  <c r="DX279" i="17"/>
  <c r="F20" i="2"/>
  <c r="O20" i="2"/>
  <c r="AA20" i="2"/>
  <c r="AL20" i="2"/>
  <c r="AU20" i="2"/>
  <c r="BG20" i="2"/>
  <c r="BR20" i="2"/>
  <c r="CA20" i="2"/>
  <c r="CM20" i="2"/>
  <c r="CX20" i="2"/>
  <c r="DG20" i="2"/>
  <c r="DS20" i="2"/>
  <c r="ED20" i="2"/>
  <c r="ET20" i="2"/>
  <c r="FJ20" i="2"/>
  <c r="BP279" i="17"/>
  <c r="J20" i="2"/>
  <c r="R20" i="2"/>
  <c r="AD20" i="2"/>
  <c r="AP20" i="2"/>
  <c r="AX20" i="2"/>
  <c r="BJ20" i="2"/>
  <c r="BV20" i="2"/>
  <c r="CD20" i="2"/>
  <c r="CP20" i="2"/>
  <c r="DB20" i="2"/>
  <c r="DJ20" i="2"/>
  <c r="DV20" i="2"/>
  <c r="EH20" i="2"/>
  <c r="EX20" i="2"/>
  <c r="FN20" i="2"/>
  <c r="K20" i="2"/>
  <c r="V20" i="2"/>
  <c r="AE20" i="2"/>
  <c r="AQ20" i="2"/>
  <c r="BB20" i="2"/>
  <c r="BK20" i="2"/>
  <c r="BW20" i="2"/>
  <c r="CH20" i="2"/>
  <c r="CQ20" i="2"/>
  <c r="DC20" i="2"/>
  <c r="DN20" i="2"/>
  <c r="DW20" i="2"/>
  <c r="EL20" i="2"/>
  <c r="FB20" i="2"/>
  <c r="FR20" i="2"/>
  <c r="F83" i="17"/>
  <c r="F91" i="17" s="1"/>
  <c r="J83" i="17"/>
  <c r="J91" i="17" s="1"/>
  <c r="N83" i="17"/>
  <c r="N91" i="17" s="1"/>
  <c r="N193" i="17" s="1"/>
  <c r="FX279" i="17"/>
  <c r="EK20" i="2"/>
  <c r="H279" i="17"/>
  <c r="I20" i="2"/>
  <c r="L279" i="17"/>
  <c r="M20" i="2"/>
  <c r="P279" i="17"/>
  <c r="Q20" i="2"/>
  <c r="T279" i="17"/>
  <c r="U20" i="2"/>
  <c r="X279" i="17"/>
  <c r="Y20" i="2"/>
  <c r="AB279" i="17"/>
  <c r="AC20" i="2"/>
  <c r="AG20" i="2"/>
  <c r="AF279" i="17"/>
  <c r="AJ279" i="17"/>
  <c r="AK20" i="2"/>
  <c r="AN279" i="17"/>
  <c r="AO20" i="2"/>
  <c r="AS20" i="2"/>
  <c r="AR279" i="17"/>
  <c r="AV279" i="17"/>
  <c r="AW20" i="2"/>
  <c r="AZ279" i="17"/>
  <c r="BA20" i="2"/>
  <c r="BD279" i="17"/>
  <c r="BE20" i="2"/>
  <c r="BH279" i="17"/>
  <c r="BI20" i="2"/>
  <c r="BM20" i="2"/>
  <c r="BL279" i="17"/>
  <c r="BT279" i="17"/>
  <c r="BU20" i="2"/>
  <c r="BY20" i="2"/>
  <c r="BX279" i="17"/>
  <c r="CB279" i="17"/>
  <c r="CC20" i="2"/>
  <c r="CF279" i="17"/>
  <c r="CG20" i="2"/>
  <c r="CJ279" i="17"/>
  <c r="CK20" i="2"/>
  <c r="CO20" i="2"/>
  <c r="CN279" i="17"/>
  <c r="CS20" i="2"/>
  <c r="CR279" i="17"/>
  <c r="CV279" i="17"/>
  <c r="CW20" i="2"/>
  <c r="CZ279" i="17"/>
  <c r="DA20" i="2"/>
  <c r="DE20" i="2"/>
  <c r="DD279" i="17"/>
  <c r="DH279" i="17"/>
  <c r="DI20" i="2"/>
  <c r="DL279" i="17"/>
  <c r="DM20" i="2"/>
  <c r="DP279" i="17"/>
  <c r="DQ20" i="2"/>
  <c r="DT279" i="17"/>
  <c r="DU20" i="2"/>
  <c r="EB279" i="17"/>
  <c r="EC20" i="2"/>
  <c r="EF279" i="17"/>
  <c r="EG20" i="2"/>
  <c r="EN279" i="17"/>
  <c r="EO20" i="2"/>
  <c r="ES20" i="2"/>
  <c r="ER279" i="17"/>
  <c r="EV279" i="17"/>
  <c r="EW20" i="2"/>
  <c r="FA20" i="2"/>
  <c r="EZ279" i="17"/>
  <c r="FE20" i="2"/>
  <c r="FD279" i="17"/>
  <c r="FH279" i="17"/>
  <c r="FI20" i="2"/>
  <c r="FL279" i="17"/>
  <c r="FM20" i="2"/>
  <c r="FP279" i="17"/>
  <c r="FQ20" i="2"/>
  <c r="FU20" i="2"/>
  <c r="FT279" i="17"/>
  <c r="D279" i="17"/>
  <c r="CF83" i="17"/>
  <c r="CF91" i="17" s="1"/>
  <c r="CJ83" i="17"/>
  <c r="CJ91" i="17" s="1"/>
  <c r="CN83" i="17"/>
  <c r="CN91" i="17" s="1"/>
  <c r="CR83" i="17"/>
  <c r="CR91" i="17" s="1"/>
  <c r="CV83" i="17"/>
  <c r="CV91" i="17" s="1"/>
  <c r="CZ83" i="17"/>
  <c r="CZ91" i="17" s="1"/>
  <c r="DD83" i="17"/>
  <c r="DD91" i="17" s="1"/>
  <c r="DH83" i="17"/>
  <c r="DH91" i="17" s="1"/>
  <c r="DL83" i="17"/>
  <c r="DL91" i="17" s="1"/>
  <c r="DP83" i="17"/>
  <c r="DP91" i="17" s="1"/>
  <c r="DT83" i="17"/>
  <c r="DT91" i="17" s="1"/>
  <c r="DX83" i="17"/>
  <c r="DX91" i="17" s="1"/>
  <c r="EB83" i="17"/>
  <c r="EB91" i="17" s="1"/>
  <c r="EF83" i="17"/>
  <c r="EF91" i="17" s="1"/>
  <c r="EJ83" i="17"/>
  <c r="EJ91" i="17" s="1"/>
  <c r="EN83" i="17"/>
  <c r="EN91" i="17" s="1"/>
  <c r="ER83" i="17"/>
  <c r="ER91" i="17" s="1"/>
  <c r="EV83" i="17"/>
  <c r="EV91" i="17" s="1"/>
  <c r="EZ83" i="17"/>
  <c r="EZ91" i="17" s="1"/>
  <c r="FD83" i="17"/>
  <c r="FD91" i="17" s="1"/>
  <c r="FH83" i="17"/>
  <c r="FH91" i="17" s="1"/>
  <c r="FL83" i="17"/>
  <c r="FL91" i="17" s="1"/>
  <c r="FP83" i="17"/>
  <c r="FP91" i="17" s="1"/>
  <c r="FT83" i="17"/>
  <c r="FT91" i="17" s="1"/>
  <c r="FX83" i="17"/>
  <c r="FX91" i="17" s="1"/>
  <c r="E83" i="17"/>
  <c r="I83" i="17"/>
  <c r="M83" i="17"/>
  <c r="Q83" i="17"/>
  <c r="U83" i="17"/>
  <c r="Y83" i="17"/>
  <c r="AC83" i="17"/>
  <c r="AG83" i="17"/>
  <c r="AG91" i="17" s="1"/>
  <c r="AK83" i="17"/>
  <c r="AO83" i="17"/>
  <c r="AS83" i="17"/>
  <c r="AS91" i="17" s="1"/>
  <c r="AW83" i="17"/>
  <c r="BA83" i="17"/>
  <c r="BE83" i="17"/>
  <c r="BI83" i="17"/>
  <c r="BM83" i="17"/>
  <c r="BQ83" i="17"/>
  <c r="BU83" i="17"/>
  <c r="BY83" i="17"/>
  <c r="CC83" i="17"/>
  <c r="CG83" i="17"/>
  <c r="CK83" i="17"/>
  <c r="CO83" i="17"/>
  <c r="CS83" i="17"/>
  <c r="CW83" i="17"/>
  <c r="DA83" i="17"/>
  <c r="DE83" i="17"/>
  <c r="DI83" i="17"/>
  <c r="DM83" i="17"/>
  <c r="DQ83" i="17"/>
  <c r="DU83" i="17"/>
  <c r="DY83" i="17"/>
  <c r="EC83" i="17"/>
  <c r="EG83" i="17"/>
  <c r="EK83" i="17"/>
  <c r="EO83" i="17"/>
  <c r="ES83" i="17"/>
  <c r="EW83" i="17"/>
  <c r="FA83" i="17"/>
  <c r="FE83" i="17"/>
  <c r="FI83" i="17"/>
  <c r="FM83" i="17"/>
  <c r="FQ83" i="17"/>
  <c r="FU83" i="17"/>
  <c r="FZ79" i="17"/>
  <c r="FZ82" i="17"/>
  <c r="FZ95" i="17"/>
  <c r="E164" i="17"/>
  <c r="F12" i="2" s="1"/>
  <c r="I164" i="17"/>
  <c r="J12" i="2" s="1"/>
  <c r="M164" i="17"/>
  <c r="N12" i="2" s="1"/>
  <c r="Q164" i="17"/>
  <c r="R12" i="2" s="1"/>
  <c r="U164" i="17"/>
  <c r="V12" i="2" s="1"/>
  <c r="Y164" i="17"/>
  <c r="Z12" i="2" s="1"/>
  <c r="AC164" i="17"/>
  <c r="AD12" i="2" s="1"/>
  <c r="AG164" i="17"/>
  <c r="AH12" i="2" s="1"/>
  <c r="AK164" i="17"/>
  <c r="AL12" i="2" s="1"/>
  <c r="AO164" i="17"/>
  <c r="AP12" i="2" s="1"/>
  <c r="AS164" i="17"/>
  <c r="AT12" i="2" s="1"/>
  <c r="AW164" i="17"/>
  <c r="AX12" i="2" s="1"/>
  <c r="BA164" i="17"/>
  <c r="BB12" i="2" s="1"/>
  <c r="BE164" i="17"/>
  <c r="BF12" i="2" s="1"/>
  <c r="BI164" i="17"/>
  <c r="BJ12" i="2" s="1"/>
  <c r="BM164" i="17"/>
  <c r="BN12" i="2" s="1"/>
  <c r="BQ164" i="17"/>
  <c r="BR12" i="2" s="1"/>
  <c r="BU164" i="17"/>
  <c r="BV12" i="2" s="1"/>
  <c r="BY164" i="17"/>
  <c r="BZ12" i="2" s="1"/>
  <c r="CC164" i="17"/>
  <c r="CD12" i="2" s="1"/>
  <c r="CG164" i="17"/>
  <c r="CH12" i="2" s="1"/>
  <c r="CK164" i="17"/>
  <c r="CL12" i="2" s="1"/>
  <c r="CO164" i="17"/>
  <c r="CP12" i="2" s="1"/>
  <c r="CS164" i="17"/>
  <c r="CT12" i="2" s="1"/>
  <c r="CW164" i="17"/>
  <c r="CX12" i="2" s="1"/>
  <c r="DA164" i="17"/>
  <c r="DB12" i="2" s="1"/>
  <c r="DE164" i="17"/>
  <c r="DF12" i="2" s="1"/>
  <c r="DI164" i="17"/>
  <c r="DJ12" i="2" s="1"/>
  <c r="DM164" i="17"/>
  <c r="DN12" i="2" s="1"/>
  <c r="DQ164" i="17"/>
  <c r="DR12" i="2" s="1"/>
  <c r="DU164" i="17"/>
  <c r="DV12" i="2" s="1"/>
  <c r="DY164" i="17"/>
  <c r="DZ12" i="2" s="1"/>
  <c r="EC164" i="17"/>
  <c r="ED12" i="2" s="1"/>
  <c r="EG164" i="17"/>
  <c r="EH12" i="2" s="1"/>
  <c r="EK164" i="17"/>
  <c r="EL12" i="2" s="1"/>
  <c r="EO164" i="17"/>
  <c r="EP12" i="2" s="1"/>
  <c r="ES164" i="17"/>
  <c r="ET12" i="2" s="1"/>
  <c r="EW164" i="17"/>
  <c r="EX12" i="2" s="1"/>
  <c r="FA164" i="17"/>
  <c r="FB12" i="2" s="1"/>
  <c r="FE164" i="17"/>
  <c r="FF12" i="2" s="1"/>
  <c r="FI164" i="17"/>
  <c r="FJ12" i="2" s="1"/>
  <c r="FM164" i="17"/>
  <c r="FN12" i="2" s="1"/>
  <c r="FQ164" i="17"/>
  <c r="FR12" i="2" s="1"/>
  <c r="FU164" i="17"/>
  <c r="FV12" i="2" s="1"/>
  <c r="G279" i="17"/>
  <c r="H20" i="2"/>
  <c r="K279" i="17"/>
  <c r="L20" i="2"/>
  <c r="O279" i="17"/>
  <c r="P20" i="2"/>
  <c r="S279" i="17"/>
  <c r="T20" i="2"/>
  <c r="W279" i="17"/>
  <c r="X20" i="2"/>
  <c r="AA279" i="17"/>
  <c r="AB20" i="2"/>
  <c r="AE279" i="17"/>
  <c r="AF20" i="2"/>
  <c r="AI279" i="17"/>
  <c r="AJ20" i="2"/>
  <c r="AM279" i="17"/>
  <c r="AN20" i="2"/>
  <c r="AQ279" i="17"/>
  <c r="AR20" i="2"/>
  <c r="AU279" i="17"/>
  <c r="AV20" i="2"/>
  <c r="AY279" i="17"/>
  <c r="AZ20" i="2"/>
  <c r="BC279" i="17"/>
  <c r="BD20" i="2"/>
  <c r="BG279" i="17"/>
  <c r="BH20" i="2"/>
  <c r="BK279" i="17"/>
  <c r="BL20" i="2"/>
  <c r="BO279" i="17"/>
  <c r="BP20" i="2"/>
  <c r="BS279" i="17"/>
  <c r="BT20" i="2"/>
  <c r="BW279" i="17"/>
  <c r="BX20" i="2"/>
  <c r="CA279" i="17"/>
  <c r="CB20" i="2"/>
  <c r="CE279" i="17"/>
  <c r="CF20" i="2"/>
  <c r="CI279" i="17"/>
  <c r="CJ20" i="2"/>
  <c r="CM279" i="17"/>
  <c r="CN20" i="2"/>
  <c r="CQ279" i="17"/>
  <c r="CR20" i="2"/>
  <c r="CU279" i="17"/>
  <c r="CV20" i="2"/>
  <c r="CY279" i="17"/>
  <c r="CZ20" i="2"/>
  <c r="DC279" i="17"/>
  <c r="DD20" i="2"/>
  <c r="DG279" i="17"/>
  <c r="DH20" i="2"/>
  <c r="DK279" i="17"/>
  <c r="DL20" i="2"/>
  <c r="DO279" i="17"/>
  <c r="DP20" i="2"/>
  <c r="DS279" i="17"/>
  <c r="DT20" i="2"/>
  <c r="DW279" i="17"/>
  <c r="DX20" i="2"/>
  <c r="EA279" i="17"/>
  <c r="EB20" i="2"/>
  <c r="EE279" i="17"/>
  <c r="EF20" i="2"/>
  <c r="EI279" i="17"/>
  <c r="EJ20" i="2"/>
  <c r="EM279" i="17"/>
  <c r="EN20" i="2"/>
  <c r="EQ279" i="17"/>
  <c r="ER20" i="2"/>
  <c r="EU279" i="17"/>
  <c r="EV20" i="2"/>
  <c r="EY279" i="17"/>
  <c r="EZ20" i="2"/>
  <c r="FC279" i="17"/>
  <c r="FD20" i="2"/>
  <c r="FG279" i="17"/>
  <c r="FH20" i="2"/>
  <c r="FK279" i="17"/>
  <c r="FL20" i="2"/>
  <c r="FO279" i="17"/>
  <c r="FP20" i="2"/>
  <c r="FS279" i="17"/>
  <c r="FT20" i="2"/>
  <c r="FW279" i="17"/>
  <c r="FX20" i="2"/>
  <c r="FZ80" i="17"/>
  <c r="FZ81" i="17"/>
  <c r="E126" i="17"/>
  <c r="E127" i="17" s="1"/>
  <c r="E130" i="17" s="1"/>
  <c r="E132" i="17" s="1"/>
  <c r="I126" i="17"/>
  <c r="M126" i="17"/>
  <c r="M127" i="17" s="1"/>
  <c r="Q126" i="17"/>
  <c r="U126" i="17"/>
  <c r="U127" i="17" s="1"/>
  <c r="U130" i="17" s="1"/>
  <c r="U132" i="17" s="1"/>
  <c r="Y126" i="17"/>
  <c r="Y127" i="17" s="1"/>
  <c r="Y130" i="17" s="1"/>
  <c r="Y132" i="17" s="1"/>
  <c r="AC126" i="17"/>
  <c r="AC127" i="17" s="1"/>
  <c r="AC130" i="17" s="1"/>
  <c r="AC132" i="17" s="1"/>
  <c r="AG126" i="17"/>
  <c r="AG127" i="17" s="1"/>
  <c r="AG130" i="17" s="1"/>
  <c r="AG132" i="17" s="1"/>
  <c r="AK126" i="17"/>
  <c r="AK127" i="17" s="1"/>
  <c r="AK130" i="17" s="1"/>
  <c r="AO126" i="17"/>
  <c r="AO127" i="17" s="1"/>
  <c r="AO130" i="17" s="1"/>
  <c r="AS126" i="17"/>
  <c r="AW126" i="17"/>
  <c r="AW127" i="17" s="1"/>
  <c r="AW130" i="17" s="1"/>
  <c r="BA126" i="17"/>
  <c r="BA127" i="17" s="1"/>
  <c r="BA130" i="17" s="1"/>
  <c r="BE126" i="17"/>
  <c r="BE127" i="17" s="1"/>
  <c r="BI126" i="17"/>
  <c r="BI127" i="17" s="1"/>
  <c r="BM126" i="17"/>
  <c r="BM127" i="17" s="1"/>
  <c r="BQ126" i="17"/>
  <c r="BQ127" i="17" s="1"/>
  <c r="BU126" i="17"/>
  <c r="BU127" i="17" s="1"/>
  <c r="BY126" i="17"/>
  <c r="BY127" i="17" s="1"/>
  <c r="CC126" i="17"/>
  <c r="CC127" i="17" s="1"/>
  <c r="CG126" i="17"/>
  <c r="CG127" i="17" s="1"/>
  <c r="CK126" i="17"/>
  <c r="CK127" i="17" s="1"/>
  <c r="CO126" i="17"/>
  <c r="CO127" i="17" s="1"/>
  <c r="CS126" i="17"/>
  <c r="CS127" i="17" s="1"/>
  <c r="CW126" i="17"/>
  <c r="CW127" i="17" s="1"/>
  <c r="DA126" i="17"/>
  <c r="DA127" i="17" s="1"/>
  <c r="DE126" i="17"/>
  <c r="DE127" i="17" s="1"/>
  <c r="DI126" i="17"/>
  <c r="DI127" i="17" s="1"/>
  <c r="DM126" i="17"/>
  <c r="DM127" i="17" s="1"/>
  <c r="DQ126" i="17"/>
  <c r="DQ127" i="17" s="1"/>
  <c r="DU126" i="17"/>
  <c r="DU127" i="17" s="1"/>
  <c r="DY126" i="17"/>
  <c r="DY127" i="17" s="1"/>
  <c r="EC126" i="17"/>
  <c r="EC127" i="17" s="1"/>
  <c r="EG126" i="17"/>
  <c r="EG127" i="17" s="1"/>
  <c r="EK126" i="17"/>
  <c r="EK127" i="17" s="1"/>
  <c r="EO126" i="17"/>
  <c r="EO127" i="17" s="1"/>
  <c r="ES126" i="17"/>
  <c r="ES127" i="17" s="1"/>
  <c r="EW126" i="17"/>
  <c r="EW127" i="17" s="1"/>
  <c r="FA126" i="17"/>
  <c r="FA127" i="17" s="1"/>
  <c r="FE126" i="17"/>
  <c r="FE127" i="17" s="1"/>
  <c r="FI126" i="17"/>
  <c r="FI127" i="17" s="1"/>
  <c r="FM126" i="17"/>
  <c r="FM127" i="17" s="1"/>
  <c r="FQ126" i="17"/>
  <c r="FQ127" i="17" s="1"/>
  <c r="FU126" i="17"/>
  <c r="FU127" i="17" s="1"/>
  <c r="D161" i="17"/>
  <c r="G20" i="2"/>
  <c r="W20" i="2"/>
  <c r="AM20" i="2"/>
  <c r="BC20" i="2"/>
  <c r="BS20" i="2"/>
  <c r="CI20" i="2"/>
  <c r="CY20" i="2"/>
  <c r="DO20" i="2"/>
  <c r="EE20" i="2"/>
  <c r="R83" i="17"/>
  <c r="R91" i="17" s="1"/>
  <c r="V83" i="17"/>
  <c r="V91" i="17" s="1"/>
  <c r="Z83" i="17"/>
  <c r="Z91" i="17" s="1"/>
  <c r="AD83" i="17"/>
  <c r="AD91" i="17" s="1"/>
  <c r="AH83" i="17"/>
  <c r="AH91" i="17" s="1"/>
  <c r="AL83" i="17"/>
  <c r="AL91" i="17" s="1"/>
  <c r="AP83" i="17"/>
  <c r="AP91" i="17" s="1"/>
  <c r="AT83" i="17"/>
  <c r="AT91" i="17" s="1"/>
  <c r="AX83" i="17"/>
  <c r="AX91" i="17" s="1"/>
  <c r="BB83" i="17"/>
  <c r="BB91" i="17" s="1"/>
  <c r="BF83" i="17"/>
  <c r="BF91" i="17" s="1"/>
  <c r="BJ83" i="17"/>
  <c r="BJ91" i="17" s="1"/>
  <c r="BN83" i="17"/>
  <c r="BN91" i="17" s="1"/>
  <c r="BR83" i="17"/>
  <c r="BR91" i="17" s="1"/>
  <c r="BV83" i="17"/>
  <c r="BV91" i="17" s="1"/>
  <c r="BZ83" i="17"/>
  <c r="BZ91" i="17" s="1"/>
  <c r="CD83" i="17"/>
  <c r="CD91" i="17" s="1"/>
  <c r="CH83" i="17"/>
  <c r="CL83" i="17"/>
  <c r="CP83" i="17"/>
  <c r="CT83" i="17"/>
  <c r="CX83" i="17"/>
  <c r="DB83" i="17"/>
  <c r="DF83" i="17"/>
  <c r="DJ83" i="17"/>
  <c r="DN83" i="17"/>
  <c r="DR83" i="17"/>
  <c r="DV83" i="17"/>
  <c r="DZ83" i="17"/>
  <c r="ED83" i="17"/>
  <c r="EH83" i="17"/>
  <c r="EL83" i="17"/>
  <c r="EP83" i="17"/>
  <c r="ET83" i="17"/>
  <c r="EX83" i="17"/>
  <c r="FB83" i="17"/>
  <c r="FF83" i="17"/>
  <c r="FJ83" i="17"/>
  <c r="FN83" i="17"/>
  <c r="FR83" i="17"/>
  <c r="FV83" i="17"/>
  <c r="E161" i="17"/>
  <c r="I161" i="17"/>
  <c r="M161" i="17"/>
  <c r="Q161" i="17"/>
  <c r="U161" i="17"/>
  <c r="Y161" i="17"/>
  <c r="AC161" i="17"/>
  <c r="AG161" i="17"/>
  <c r="AK161" i="17"/>
  <c r="AO161" i="17"/>
  <c r="AS161" i="17"/>
  <c r="AW161" i="17"/>
  <c r="BA161" i="17"/>
  <c r="BE161" i="17"/>
  <c r="BI161" i="17"/>
  <c r="BM161" i="17"/>
  <c r="BQ161" i="17"/>
  <c r="BU161" i="17"/>
  <c r="BY161" i="17"/>
  <c r="CC161" i="17"/>
  <c r="CG161" i="17"/>
  <c r="CK161" i="17"/>
  <c r="CO161" i="17"/>
  <c r="CS161" i="17"/>
  <c r="CW161" i="17"/>
  <c r="DA161" i="17"/>
  <c r="DE161" i="17"/>
  <c r="DI161" i="17"/>
  <c r="DM161" i="17"/>
  <c r="DQ161" i="17"/>
  <c r="DU161" i="17"/>
  <c r="DY161" i="17"/>
  <c r="EC161" i="17"/>
  <c r="EG161" i="17"/>
  <c r="EK161" i="17"/>
  <c r="EO161" i="17"/>
  <c r="ES161" i="17"/>
  <c r="EW161" i="17"/>
  <c r="FA161" i="17"/>
  <c r="FE161" i="17"/>
  <c r="FI161" i="17"/>
  <c r="FM161" i="17"/>
  <c r="FQ161" i="17"/>
  <c r="FU161" i="17"/>
  <c r="D164" i="17"/>
  <c r="E12" i="2" s="1"/>
  <c r="H164" i="17"/>
  <c r="I12" i="2" s="1"/>
  <c r="L164" i="17"/>
  <c r="M12" i="2" s="1"/>
  <c r="P164" i="17"/>
  <c r="Q12" i="2" s="1"/>
  <c r="T164" i="17"/>
  <c r="U12" i="2" s="1"/>
  <c r="X164" i="17"/>
  <c r="Y12" i="2" s="1"/>
  <c r="AB164" i="17"/>
  <c r="AC12" i="2" s="1"/>
  <c r="AF164" i="17"/>
  <c r="AG12" i="2" s="1"/>
  <c r="AJ164" i="17"/>
  <c r="AK12" i="2" s="1"/>
  <c r="AN164" i="17"/>
  <c r="AO12" i="2" s="1"/>
  <c r="AR164" i="17"/>
  <c r="AS12" i="2" s="1"/>
  <c r="AV164" i="17"/>
  <c r="AW12" i="2" s="1"/>
  <c r="AZ164" i="17"/>
  <c r="BA12" i="2" s="1"/>
  <c r="BD164" i="17"/>
  <c r="BE12" i="2" s="1"/>
  <c r="BH164" i="17"/>
  <c r="BI12" i="2" s="1"/>
  <c r="BL164" i="17"/>
  <c r="BM12" i="2" s="1"/>
  <c r="BP164" i="17"/>
  <c r="BQ12" i="2" s="1"/>
  <c r="BT164" i="17"/>
  <c r="BU12" i="2" s="1"/>
  <c r="BX164" i="17"/>
  <c r="BY12" i="2" s="1"/>
  <c r="CB164" i="17"/>
  <c r="CC12" i="2" s="1"/>
  <c r="CF164" i="17"/>
  <c r="CG12" i="2" s="1"/>
  <c r="CJ164" i="17"/>
  <c r="CK12" i="2" s="1"/>
  <c r="CN164" i="17"/>
  <c r="CO12" i="2" s="1"/>
  <c r="CR164" i="17"/>
  <c r="CS12" i="2" s="1"/>
  <c r="CV164" i="17"/>
  <c r="CW12" i="2" s="1"/>
  <c r="CZ164" i="17"/>
  <c r="DA12" i="2" s="1"/>
  <c r="DD164" i="17"/>
  <c r="DE12" i="2" s="1"/>
  <c r="DH164" i="17"/>
  <c r="DI12" i="2" s="1"/>
  <c r="DL164" i="17"/>
  <c r="DM12" i="2" s="1"/>
  <c r="DP164" i="17"/>
  <c r="DQ12" i="2" s="1"/>
  <c r="DT164" i="17"/>
  <c r="DU12" i="2" s="1"/>
  <c r="DX164" i="17"/>
  <c r="DY12" i="2" s="1"/>
  <c r="EB164" i="17"/>
  <c r="EC12" i="2" s="1"/>
  <c r="EF164" i="17"/>
  <c r="EG12" i="2" s="1"/>
  <c r="EJ164" i="17"/>
  <c r="EK12" i="2" s="1"/>
  <c r="EN164" i="17"/>
  <c r="EO12" i="2" s="1"/>
  <c r="ER164" i="17"/>
  <c r="ES12" i="2" s="1"/>
  <c r="EV164" i="17"/>
  <c r="EW12" i="2" s="1"/>
  <c r="EZ164" i="17"/>
  <c r="FA12" i="2" s="1"/>
  <c r="FD164" i="17"/>
  <c r="FE12" i="2" s="1"/>
  <c r="FH164" i="17"/>
  <c r="FI12" i="2" s="1"/>
  <c r="FL164" i="17"/>
  <c r="FM12" i="2" s="1"/>
  <c r="FP164" i="17"/>
  <c r="FQ12" i="2" s="1"/>
  <c r="FT164" i="17"/>
  <c r="FU12" i="2" s="1"/>
  <c r="FX164" i="17"/>
  <c r="FY12" i="2" s="1"/>
  <c r="EH279" i="17"/>
  <c r="EI20" i="2"/>
  <c r="EL279" i="17"/>
  <c r="EM20" i="2"/>
  <c r="EP279" i="17"/>
  <c r="EQ20" i="2"/>
  <c r="ET279" i="17"/>
  <c r="EU20" i="2"/>
  <c r="EX279" i="17"/>
  <c r="EY20" i="2"/>
  <c r="FB279" i="17"/>
  <c r="FC20" i="2"/>
  <c r="FF279" i="17"/>
  <c r="FG20" i="2"/>
  <c r="FJ279" i="17"/>
  <c r="FK20" i="2"/>
  <c r="FN279" i="17"/>
  <c r="FO20" i="2"/>
  <c r="FR279" i="17"/>
  <c r="FS20" i="2"/>
  <c r="FV279" i="17"/>
  <c r="FW20" i="2"/>
  <c r="FY280" i="17"/>
  <c r="S20" i="2"/>
  <c r="AI20" i="2"/>
  <c r="AY20" i="2"/>
  <c r="BO20" i="2"/>
  <c r="CE20" i="2"/>
  <c r="CU20" i="2"/>
  <c r="DK20" i="2"/>
  <c r="EA20" i="2"/>
  <c r="L161" i="17"/>
  <c r="T161" i="17"/>
  <c r="AB161" i="17"/>
  <c r="AJ161" i="17"/>
  <c r="AR161" i="17"/>
  <c r="AZ161" i="17"/>
  <c r="BH161" i="17"/>
  <c r="BP161" i="17"/>
  <c r="BX161" i="17"/>
  <c r="CF161" i="17"/>
  <c r="CN161" i="17"/>
  <c r="CV161" i="17"/>
  <c r="DD161" i="17"/>
  <c r="DL161" i="17"/>
  <c r="DT161" i="17"/>
  <c r="EB161" i="17"/>
  <c r="EJ161" i="17"/>
  <c r="ER161" i="17"/>
  <c r="EZ161" i="17"/>
  <c r="FH161" i="17"/>
  <c r="FP161" i="17"/>
  <c r="FX161" i="17"/>
  <c r="EU91" i="17"/>
  <c r="E98" i="17"/>
  <c r="F5" i="2" s="1"/>
  <c r="I98" i="17"/>
  <c r="J5" i="2" s="1"/>
  <c r="M98" i="17"/>
  <c r="N5" i="2" s="1"/>
  <c r="Q98" i="17"/>
  <c r="R5" i="2" s="1"/>
  <c r="U98" i="17"/>
  <c r="V5" i="2" s="1"/>
  <c r="Y98" i="17"/>
  <c r="Z5" i="2" s="1"/>
  <c r="AC98" i="17"/>
  <c r="AD5" i="2" s="1"/>
  <c r="AG98" i="17"/>
  <c r="AH5" i="2" s="1"/>
  <c r="AK98" i="17"/>
  <c r="AL5" i="2" s="1"/>
  <c r="AO98" i="17"/>
  <c r="AP5" i="2" s="1"/>
  <c r="AS98" i="17"/>
  <c r="AT5" i="2" s="1"/>
  <c r="AW98" i="17"/>
  <c r="AX5" i="2" s="1"/>
  <c r="BA98" i="17"/>
  <c r="BB5" i="2" s="1"/>
  <c r="BE98" i="17"/>
  <c r="BF5" i="2" s="1"/>
  <c r="BI98" i="17"/>
  <c r="BJ5" i="2" s="1"/>
  <c r="BM98" i="17"/>
  <c r="BN5" i="2" s="1"/>
  <c r="BQ98" i="17"/>
  <c r="BR5" i="2" s="1"/>
  <c r="BU98" i="17"/>
  <c r="BV5" i="2" s="1"/>
  <c r="BY98" i="17"/>
  <c r="BZ5" i="2" s="1"/>
  <c r="CC98" i="17"/>
  <c r="CD5" i="2" s="1"/>
  <c r="CG98" i="17"/>
  <c r="CH5" i="2" s="1"/>
  <c r="CK98" i="17"/>
  <c r="CL5" i="2" s="1"/>
  <c r="CO98" i="17"/>
  <c r="CP5" i="2" s="1"/>
  <c r="CS98" i="17"/>
  <c r="CT5" i="2" s="1"/>
  <c r="CW98" i="17"/>
  <c r="CX5" i="2" s="1"/>
  <c r="DA98" i="17"/>
  <c r="DB5" i="2" s="1"/>
  <c r="DE98" i="17"/>
  <c r="DF5" i="2" s="1"/>
  <c r="DI98" i="17"/>
  <c r="DJ5" i="2" s="1"/>
  <c r="DM98" i="17"/>
  <c r="DN5" i="2" s="1"/>
  <c r="DQ98" i="17"/>
  <c r="DR5" i="2" s="1"/>
  <c r="DU98" i="17"/>
  <c r="DV5" i="2" s="1"/>
  <c r="DY98" i="17"/>
  <c r="DZ5" i="2" s="1"/>
  <c r="EC98" i="17"/>
  <c r="ED5" i="2" s="1"/>
  <c r="EG98" i="17"/>
  <c r="EH5" i="2" s="1"/>
  <c r="EK98" i="17"/>
  <c r="EL5" i="2" s="1"/>
  <c r="EO98" i="17"/>
  <c r="EP5" i="2" s="1"/>
  <c r="ES98" i="17"/>
  <c r="ET5" i="2" s="1"/>
  <c r="EW98" i="17"/>
  <c r="EX5" i="2" s="1"/>
  <c r="FA98" i="17"/>
  <c r="FB5" i="2" s="1"/>
  <c r="FE98" i="17"/>
  <c r="FF5" i="2" s="1"/>
  <c r="FI98" i="17"/>
  <c r="FJ5" i="2" s="1"/>
  <c r="FM98" i="17"/>
  <c r="FN5" i="2" s="1"/>
  <c r="FQ98" i="17"/>
  <c r="FR5" i="2" s="1"/>
  <c r="FU98" i="17"/>
  <c r="FV5" i="2" s="1"/>
  <c r="FY93" i="17"/>
  <c r="FZ93" i="17"/>
  <c r="X96" i="17"/>
  <c r="D126" i="17"/>
  <c r="D127" i="17" s="1"/>
  <c r="H126" i="17"/>
  <c r="H127" i="17" s="1"/>
  <c r="L126" i="17"/>
  <c r="L127" i="17" s="1"/>
  <c r="P126" i="17"/>
  <c r="P127" i="17" s="1"/>
  <c r="T126" i="17"/>
  <c r="T127" i="17" s="1"/>
  <c r="X126" i="17"/>
  <c r="X127" i="17" s="1"/>
  <c r="AB126" i="17"/>
  <c r="AB127" i="17" s="1"/>
  <c r="AF126" i="17"/>
  <c r="AF127" i="17" s="1"/>
  <c r="AJ126" i="17"/>
  <c r="AJ127" i="17" s="1"/>
  <c r="AN126" i="17"/>
  <c r="AN127" i="17" s="1"/>
  <c r="AR126" i="17"/>
  <c r="AR127" i="17" s="1"/>
  <c r="AR130" i="17" s="1"/>
  <c r="AZ126" i="17"/>
  <c r="AZ127" i="17" s="1"/>
  <c r="BD126" i="17"/>
  <c r="BD127" i="17" s="1"/>
  <c r="BH126" i="17"/>
  <c r="BH127" i="17" s="1"/>
  <c r="BL126" i="17"/>
  <c r="BL127" i="17" s="1"/>
  <c r="BL130" i="17" s="1"/>
  <c r="BP126" i="17"/>
  <c r="BP127" i="17" s="1"/>
  <c r="BT126" i="17"/>
  <c r="BT127" i="17" s="1"/>
  <c r="BX126" i="17"/>
  <c r="BX127" i="17" s="1"/>
  <c r="CB126" i="17"/>
  <c r="CB127" i="17" s="1"/>
  <c r="CB130" i="17" s="1"/>
  <c r="CF126" i="17"/>
  <c r="CF127" i="17" s="1"/>
  <c r="CJ126" i="17"/>
  <c r="CJ127" i="17" s="1"/>
  <c r="CN126" i="17"/>
  <c r="CN127" i="17" s="1"/>
  <c r="CN130" i="17" s="1"/>
  <c r="CR126" i="17"/>
  <c r="CR127" i="17" s="1"/>
  <c r="CV126" i="17"/>
  <c r="CV127" i="17" s="1"/>
  <c r="CZ126" i="17"/>
  <c r="CZ127" i="17" s="1"/>
  <c r="DD126" i="17"/>
  <c r="DD127" i="17" s="1"/>
  <c r="DH126" i="17"/>
  <c r="DH127" i="17" s="1"/>
  <c r="DL126" i="17"/>
  <c r="DL127" i="17" s="1"/>
  <c r="DP126" i="17"/>
  <c r="DP127" i="17" s="1"/>
  <c r="DT126" i="17"/>
  <c r="DT127" i="17" s="1"/>
  <c r="EB126" i="17"/>
  <c r="EB127" i="17" s="1"/>
  <c r="EB130" i="17" s="1"/>
  <c r="EF126" i="17"/>
  <c r="EF127" i="17" s="1"/>
  <c r="EJ126" i="17"/>
  <c r="EJ127" i="17" s="1"/>
  <c r="EN126" i="17"/>
  <c r="EN127" i="17" s="1"/>
  <c r="ER126" i="17"/>
  <c r="ER127" i="17" s="1"/>
  <c r="ER130" i="17" s="1"/>
  <c r="EV126" i="17"/>
  <c r="EV127" i="17" s="1"/>
  <c r="EZ126" i="17"/>
  <c r="EZ127" i="17" s="1"/>
  <c r="FD126" i="17"/>
  <c r="FD127" i="17" s="1"/>
  <c r="FH126" i="17"/>
  <c r="FH127" i="17" s="1"/>
  <c r="FH130" i="17" s="1"/>
  <c r="FL126" i="17"/>
  <c r="FL127" i="17" s="1"/>
  <c r="FP126" i="17"/>
  <c r="FP127" i="17" s="1"/>
  <c r="FX126" i="17"/>
  <c r="FX127" i="17" s="1"/>
  <c r="AV126" i="17"/>
  <c r="AV127" i="17" s="1"/>
  <c r="AV130" i="17" s="1"/>
  <c r="DX126" i="17"/>
  <c r="DX127" i="17" s="1"/>
  <c r="FT126" i="17"/>
  <c r="FT127" i="17" s="1"/>
  <c r="FZ159" i="17"/>
  <c r="CH91" i="17"/>
  <c r="CL91" i="17"/>
  <c r="CL193" i="17" s="1"/>
  <c r="FZ86" i="17"/>
  <c r="J98" i="17"/>
  <c r="K5" i="2" s="1"/>
  <c r="N98" i="17"/>
  <c r="O5" i="2" s="1"/>
  <c r="R98" i="17"/>
  <c r="S5" i="2" s="1"/>
  <c r="CP91" i="17"/>
  <c r="CP193" i="17" s="1"/>
  <c r="CT91" i="17"/>
  <c r="CT119" i="17" s="1"/>
  <c r="CX91" i="17"/>
  <c r="DB91" i="17"/>
  <c r="DB193" i="17" s="1"/>
  <c r="DF91" i="17"/>
  <c r="DF119" i="17" s="1"/>
  <c r="DJ91" i="17"/>
  <c r="DJ96" i="17" s="1"/>
  <c r="DN91" i="17"/>
  <c r="DR91" i="17"/>
  <c r="DR193" i="17" s="1"/>
  <c r="DV91" i="17"/>
  <c r="DV96" i="17" s="1"/>
  <c r="DZ91" i="17"/>
  <c r="DZ193" i="17" s="1"/>
  <c r="ED91" i="17"/>
  <c r="EH91" i="17"/>
  <c r="EH119" i="17" s="1"/>
  <c r="EL91" i="17"/>
  <c r="EL193" i="17" s="1"/>
  <c r="EP91" i="17"/>
  <c r="EP193" i="17" s="1"/>
  <c r="ET91" i="17"/>
  <c r="EX91" i="17"/>
  <c r="EX119" i="17" s="1"/>
  <c r="FB91" i="17"/>
  <c r="FB193" i="17" s="1"/>
  <c r="FF91" i="17"/>
  <c r="FF119" i="17" s="1"/>
  <c r="FJ91" i="17"/>
  <c r="FN91" i="17"/>
  <c r="FN96" i="17" s="1"/>
  <c r="FR91" i="17"/>
  <c r="FR119" i="17" s="1"/>
  <c r="FV91" i="17"/>
  <c r="FV96" i="17" s="1"/>
  <c r="AE91" i="17"/>
  <c r="BK91" i="17"/>
  <c r="BK119" i="17" s="1"/>
  <c r="CQ91" i="17"/>
  <c r="CQ193" i="17" s="1"/>
  <c r="DW91" i="17"/>
  <c r="DW193" i="17" s="1"/>
  <c r="FC91" i="17"/>
  <c r="FC119" i="17" s="1"/>
  <c r="C98" i="17"/>
  <c r="D5" i="2" s="1"/>
  <c r="G98" i="17"/>
  <c r="H5" i="2" s="1"/>
  <c r="K98" i="17"/>
  <c r="L5" i="2" s="1"/>
  <c r="O98" i="17"/>
  <c r="P5" i="2" s="1"/>
  <c r="S98" i="17"/>
  <c r="T5" i="2" s="1"/>
  <c r="W98" i="17"/>
  <c r="X5" i="2" s="1"/>
  <c r="AA98" i="17"/>
  <c r="AB5" i="2" s="1"/>
  <c r="AE98" i="17"/>
  <c r="AF5" i="2" s="1"/>
  <c r="AI98" i="17"/>
  <c r="AJ5" i="2" s="1"/>
  <c r="AM98" i="17"/>
  <c r="AN5" i="2" s="1"/>
  <c r="AQ98" i="17"/>
  <c r="AR5" i="2" s="1"/>
  <c r="AU98" i="17"/>
  <c r="AV5" i="2" s="1"/>
  <c r="AY98" i="17"/>
  <c r="AZ5" i="2" s="1"/>
  <c r="BC98" i="17"/>
  <c r="BD5" i="2" s="1"/>
  <c r="E219" i="3" s="1"/>
  <c r="BG98" i="17"/>
  <c r="BH5" i="2" s="1"/>
  <c r="BK98" i="17"/>
  <c r="BL5" i="2" s="1"/>
  <c r="BO98" i="17"/>
  <c r="BP5" i="2" s="1"/>
  <c r="BS98" i="17"/>
  <c r="BT5" i="2" s="1"/>
  <c r="E283" i="3" s="1"/>
  <c r="BW98" i="17"/>
  <c r="BX5" i="2" s="1"/>
  <c r="CA98" i="17"/>
  <c r="CB5" i="2" s="1"/>
  <c r="CE98" i="17"/>
  <c r="CF5" i="2" s="1"/>
  <c r="CI98" i="17"/>
  <c r="CJ5" i="2" s="1"/>
  <c r="E347" i="3" s="1"/>
  <c r="CM98" i="17"/>
  <c r="CN5" i="2" s="1"/>
  <c r="CQ98" i="17"/>
  <c r="CR5" i="2" s="1"/>
  <c r="CU98" i="17"/>
  <c r="CV5" i="2" s="1"/>
  <c r="CY98" i="17"/>
  <c r="CZ5" i="2" s="1"/>
  <c r="E411" i="3" s="1"/>
  <c r="DC98" i="17"/>
  <c r="DD5" i="2" s="1"/>
  <c r="DG98" i="17"/>
  <c r="DH5" i="2" s="1"/>
  <c r="DK98" i="17"/>
  <c r="DL5" i="2" s="1"/>
  <c r="DO98" i="17"/>
  <c r="DP5" i="2" s="1"/>
  <c r="E475" i="3" s="1"/>
  <c r="DS98" i="17"/>
  <c r="DT5" i="2" s="1"/>
  <c r="DW98" i="17"/>
  <c r="DX5" i="2" s="1"/>
  <c r="EA98" i="17"/>
  <c r="EB5" i="2" s="1"/>
  <c r="EE98" i="17"/>
  <c r="EF5" i="2" s="1"/>
  <c r="E539" i="3" s="1"/>
  <c r="EI98" i="17"/>
  <c r="EJ5" i="2" s="1"/>
  <c r="EM98" i="17"/>
  <c r="EN5" i="2" s="1"/>
  <c r="EQ98" i="17"/>
  <c r="ER5" i="2" s="1"/>
  <c r="EU98" i="17"/>
  <c r="EV5" i="2" s="1"/>
  <c r="E603" i="3" s="1"/>
  <c r="EY98" i="17"/>
  <c r="EZ5" i="2" s="1"/>
  <c r="FC98" i="17"/>
  <c r="FD5" i="2" s="1"/>
  <c r="FG98" i="17"/>
  <c r="FH5" i="2" s="1"/>
  <c r="FK98" i="17"/>
  <c r="FL5" i="2" s="1"/>
  <c r="E667" i="3" s="1"/>
  <c r="FO98" i="17"/>
  <c r="FP5" i="2" s="1"/>
  <c r="FS98" i="17"/>
  <c r="FT5" i="2" s="1"/>
  <c r="FW98" i="17"/>
  <c r="FX5" i="2" s="1"/>
  <c r="FY91" i="17"/>
  <c r="FY312" i="17" s="1"/>
  <c r="FY90" i="17"/>
  <c r="K91" i="17"/>
  <c r="S91" i="17"/>
  <c r="S193" i="17" s="1"/>
  <c r="AA91" i="17"/>
  <c r="AA119" i="17" s="1"/>
  <c r="AI91" i="17"/>
  <c r="AI193" i="17" s="1"/>
  <c r="AQ91" i="17"/>
  <c r="AY91" i="17"/>
  <c r="AY193" i="17" s="1"/>
  <c r="BG91" i="17"/>
  <c r="BG119" i="17" s="1"/>
  <c r="BO91" i="17"/>
  <c r="BO193" i="17" s="1"/>
  <c r="BW91" i="17"/>
  <c r="CE91" i="17"/>
  <c r="CE193" i="17" s="1"/>
  <c r="CM91" i="17"/>
  <c r="CM119" i="17" s="1"/>
  <c r="CU91" i="17"/>
  <c r="CU193" i="17" s="1"/>
  <c r="DC91" i="17"/>
  <c r="DK91" i="17"/>
  <c r="DK193" i="17" s="1"/>
  <c r="DS91" i="17"/>
  <c r="DS119" i="17" s="1"/>
  <c r="EA91" i="17"/>
  <c r="EA193" i="17" s="1"/>
  <c r="EI91" i="17"/>
  <c r="EQ91" i="17"/>
  <c r="EQ193" i="17" s="1"/>
  <c r="EY91" i="17"/>
  <c r="EY119" i="17" s="1"/>
  <c r="FG91" i="17"/>
  <c r="FG193" i="17" s="1"/>
  <c r="FO91" i="17"/>
  <c r="FW91" i="17"/>
  <c r="FW193" i="17" s="1"/>
  <c r="G91" i="17"/>
  <c r="G119" i="17" s="1"/>
  <c r="AM91" i="17"/>
  <c r="AM193" i="17" s="1"/>
  <c r="BS91" i="17"/>
  <c r="CY91" i="17"/>
  <c r="CY193" i="17" s="1"/>
  <c r="EE91" i="17"/>
  <c r="EE119" i="17" s="1"/>
  <c r="FK91" i="17"/>
  <c r="FK96" i="17" s="1"/>
  <c r="D98" i="17"/>
  <c r="E5" i="2" s="1"/>
  <c r="H98" i="17"/>
  <c r="I5" i="2" s="1"/>
  <c r="L98" i="17"/>
  <c r="M5" i="2" s="1"/>
  <c r="E47" i="3" s="1"/>
  <c r="P98" i="17"/>
  <c r="Q5" i="2" s="1"/>
  <c r="T98" i="17"/>
  <c r="U5" i="2" s="1"/>
  <c r="X98" i="17"/>
  <c r="Y5" i="2" s="1"/>
  <c r="AB98" i="17"/>
  <c r="AC5" i="2" s="1"/>
  <c r="E111" i="3" s="1"/>
  <c r="AF98" i="17"/>
  <c r="AG5" i="2" s="1"/>
  <c r="AJ98" i="17"/>
  <c r="AK5" i="2" s="1"/>
  <c r="AN98" i="17"/>
  <c r="AO5" i="2" s="1"/>
  <c r="AR98" i="17"/>
  <c r="AS5" i="2" s="1"/>
  <c r="E175" i="3" s="1"/>
  <c r="AV98" i="17"/>
  <c r="AW5" i="2" s="1"/>
  <c r="AZ98" i="17"/>
  <c r="BA5" i="2" s="1"/>
  <c r="BD98" i="17"/>
  <c r="BE5" i="2" s="1"/>
  <c r="BH98" i="17"/>
  <c r="BI5" i="2" s="1"/>
  <c r="BL98" i="17"/>
  <c r="BM5" i="2" s="1"/>
  <c r="BP98" i="17"/>
  <c r="BQ5" i="2" s="1"/>
  <c r="BT98" i="17"/>
  <c r="BU5" i="2" s="1"/>
  <c r="BX98" i="17"/>
  <c r="BY5" i="2" s="1"/>
  <c r="E303" i="3" s="1"/>
  <c r="CB98" i="17"/>
  <c r="CC5" i="2" s="1"/>
  <c r="CF98" i="17"/>
  <c r="CG5" i="2" s="1"/>
  <c r="CJ98" i="17"/>
  <c r="CK5" i="2" s="1"/>
  <c r="CN98" i="17"/>
  <c r="CO5" i="2" s="1"/>
  <c r="E367" i="3" s="1"/>
  <c r="CR98" i="17"/>
  <c r="CS5" i="2" s="1"/>
  <c r="CV98" i="17"/>
  <c r="CW5" i="2" s="1"/>
  <c r="CZ98" i="17"/>
  <c r="DA5" i="2" s="1"/>
  <c r="DD98" i="17"/>
  <c r="DE5" i="2" s="1"/>
  <c r="E431" i="3" s="1"/>
  <c r="DH98" i="17"/>
  <c r="DI5" i="2" s="1"/>
  <c r="DL98" i="17"/>
  <c r="DM5" i="2" s="1"/>
  <c r="DP98" i="17"/>
  <c r="DQ5" i="2" s="1"/>
  <c r="E479" i="3" s="1"/>
  <c r="DT98" i="17"/>
  <c r="DU5" i="2" s="1"/>
  <c r="E495" i="3" s="1"/>
  <c r="DX98" i="17"/>
  <c r="DY5" i="2" s="1"/>
  <c r="EB98" i="17"/>
  <c r="EC5" i="2" s="1"/>
  <c r="EF98" i="17"/>
  <c r="EG5" i="2" s="1"/>
  <c r="EJ98" i="17"/>
  <c r="EK5" i="2" s="1"/>
  <c r="EN98" i="17"/>
  <c r="EO5" i="2" s="1"/>
  <c r="ER98" i="17"/>
  <c r="ES5" i="2" s="1"/>
  <c r="EV98" i="17"/>
  <c r="EW5" i="2" s="1"/>
  <c r="EZ98" i="17"/>
  <c r="FA5" i="2" s="1"/>
  <c r="E623" i="3" s="1"/>
  <c r="FD98" i="17"/>
  <c r="FE5" i="2" s="1"/>
  <c r="FH98" i="17"/>
  <c r="FI5" i="2" s="1"/>
  <c r="FL98" i="17"/>
  <c r="FM5" i="2" s="1"/>
  <c r="FP98" i="17"/>
  <c r="FQ5" i="2" s="1"/>
  <c r="E687" i="3" s="1"/>
  <c r="FT98" i="17"/>
  <c r="FU5" i="2" s="1"/>
  <c r="FX98" i="17"/>
  <c r="FY5" i="2" s="1"/>
  <c r="V98" i="17"/>
  <c r="W5" i="2" s="1"/>
  <c r="Z98" i="17"/>
  <c r="AA5" i="2" s="1"/>
  <c r="E103" i="3" s="1"/>
  <c r="AD98" i="17"/>
  <c r="AE5" i="2" s="1"/>
  <c r="AH98" i="17"/>
  <c r="AI5" i="2" s="1"/>
  <c r="AL98" i="17"/>
  <c r="AM5" i="2" s="1"/>
  <c r="E151" i="3" s="1"/>
  <c r="AP98" i="17"/>
  <c r="AQ5" i="2" s="1"/>
  <c r="E167" i="3" s="1"/>
  <c r="AT98" i="17"/>
  <c r="AU5" i="2" s="1"/>
  <c r="AX98" i="17"/>
  <c r="AY5" i="2" s="1"/>
  <c r="BB98" i="17"/>
  <c r="BC5" i="2" s="1"/>
  <c r="BF98" i="17"/>
  <c r="BG5" i="2" s="1"/>
  <c r="E231" i="3" s="1"/>
  <c r="BJ98" i="17"/>
  <c r="BK5" i="2" s="1"/>
  <c r="BN98" i="17"/>
  <c r="BO5" i="2" s="1"/>
  <c r="BR98" i="17"/>
  <c r="BS5" i="2" s="1"/>
  <c r="BV98" i="17"/>
  <c r="BW5" i="2" s="1"/>
  <c r="E295" i="3" s="1"/>
  <c r="BZ98" i="17"/>
  <c r="CA5" i="2" s="1"/>
  <c r="CD98" i="17"/>
  <c r="CE5" i="2" s="1"/>
  <c r="CH98" i="17"/>
  <c r="CI5" i="2" s="1"/>
  <c r="CL98" i="17"/>
  <c r="CM5" i="2" s="1"/>
  <c r="E359" i="3" s="1"/>
  <c r="CP98" i="17"/>
  <c r="CQ5" i="2" s="1"/>
  <c r="CT98" i="17"/>
  <c r="CU5" i="2" s="1"/>
  <c r="CX98" i="17"/>
  <c r="CY5" i="2" s="1"/>
  <c r="DB98" i="17"/>
  <c r="DC5" i="2" s="1"/>
  <c r="E423" i="3" s="1"/>
  <c r="DF98" i="17"/>
  <c r="DG5" i="2" s="1"/>
  <c r="DJ98" i="17"/>
  <c r="DK5" i="2" s="1"/>
  <c r="DN98" i="17"/>
  <c r="DO5" i="2" s="1"/>
  <c r="DR98" i="17"/>
  <c r="DS5" i="2" s="1"/>
  <c r="E487" i="3" s="1"/>
  <c r="DV98" i="17"/>
  <c r="DW5" i="2" s="1"/>
  <c r="DZ98" i="17"/>
  <c r="EA5" i="2" s="1"/>
  <c r="ED98" i="17"/>
  <c r="EE5" i="2" s="1"/>
  <c r="EH98" i="17"/>
  <c r="EI5" i="2" s="1"/>
  <c r="E551" i="3" s="1"/>
  <c r="EL98" i="17"/>
  <c r="EM5" i="2" s="1"/>
  <c r="EP98" i="17"/>
  <c r="EQ5" i="2" s="1"/>
  <c r="ET98" i="17"/>
  <c r="EU5" i="2" s="1"/>
  <c r="EX98" i="17"/>
  <c r="EY5" i="2" s="1"/>
  <c r="FB98" i="17"/>
  <c r="FC5" i="2" s="1"/>
  <c r="FF98" i="17"/>
  <c r="FG5" i="2" s="1"/>
  <c r="FJ98" i="17"/>
  <c r="FK5" i="2" s="1"/>
  <c r="E663" i="3" s="1"/>
  <c r="FN98" i="17"/>
  <c r="FO5" i="2" s="1"/>
  <c r="E679" i="3" s="1"/>
  <c r="FR98" i="17"/>
  <c r="FS5" i="2" s="1"/>
  <c r="FV98" i="17"/>
  <c r="FW5" i="2" s="1"/>
  <c r="FZ87" i="17"/>
  <c r="E91" i="17"/>
  <c r="E193" i="17" s="1"/>
  <c r="I91" i="17"/>
  <c r="I193" i="17" s="1"/>
  <c r="M91" i="17"/>
  <c r="M96" i="17" s="1"/>
  <c r="Q91" i="17"/>
  <c r="Q119" i="17" s="1"/>
  <c r="U91" i="17"/>
  <c r="U119" i="17" s="1"/>
  <c r="Y91" i="17"/>
  <c r="Y193" i="17" s="1"/>
  <c r="AC91" i="17"/>
  <c r="AC96" i="17" s="1"/>
  <c r="AK91" i="17"/>
  <c r="AK193" i="17" s="1"/>
  <c r="AO91" i="17"/>
  <c r="AO119" i="17" s="1"/>
  <c r="AW91" i="17"/>
  <c r="AW119" i="17" s="1"/>
  <c r="BA91" i="17"/>
  <c r="BA96" i="17" s="1"/>
  <c r="BE91" i="17"/>
  <c r="BE193" i="17" s="1"/>
  <c r="BI91" i="17"/>
  <c r="BI96" i="17" s="1"/>
  <c r="BM91" i="17"/>
  <c r="BM193" i="17" s="1"/>
  <c r="BQ91" i="17"/>
  <c r="BQ193" i="17" s="1"/>
  <c r="BU91" i="17"/>
  <c r="BU193" i="17" s="1"/>
  <c r="BY91" i="17"/>
  <c r="BY96" i="17" s="1"/>
  <c r="CC91" i="17"/>
  <c r="CC193" i="17" s="1"/>
  <c r="CG91" i="17"/>
  <c r="CG96" i="17" s="1"/>
  <c r="CK91" i="17"/>
  <c r="CK96" i="17" s="1"/>
  <c r="CO91" i="17"/>
  <c r="CO96" i="17" s="1"/>
  <c r="CS91" i="17"/>
  <c r="CS193" i="17" s="1"/>
  <c r="CW91" i="17"/>
  <c r="CW193" i="17" s="1"/>
  <c r="DA91" i="17"/>
  <c r="DA96" i="17" s="1"/>
  <c r="DE91" i="17"/>
  <c r="DE96" i="17" s="1"/>
  <c r="DI91" i="17"/>
  <c r="DI119" i="17" s="1"/>
  <c r="DM91" i="17"/>
  <c r="DM119" i="17" s="1"/>
  <c r="DQ91" i="17"/>
  <c r="DQ96" i="17" s="1"/>
  <c r="DU91" i="17"/>
  <c r="DU119" i="17" s="1"/>
  <c r="DY91" i="17"/>
  <c r="DY193" i="17" s="1"/>
  <c r="EC91" i="17"/>
  <c r="EC119" i="17" s="1"/>
  <c r="EG91" i="17"/>
  <c r="EG119" i="17" s="1"/>
  <c r="EK91" i="17"/>
  <c r="EK193" i="17" s="1"/>
  <c r="EO91" i="17"/>
  <c r="EO119" i="17" s="1"/>
  <c r="ES91" i="17"/>
  <c r="ES119" i="17" s="1"/>
  <c r="EW91" i="17"/>
  <c r="EW119" i="17" s="1"/>
  <c r="FA91" i="17"/>
  <c r="FA119" i="17" s="1"/>
  <c r="FE91" i="17"/>
  <c r="FE193" i="17" s="1"/>
  <c r="FI91" i="17"/>
  <c r="FI119" i="17" s="1"/>
  <c r="FM91" i="17"/>
  <c r="FM193" i="17" s="1"/>
  <c r="FQ91" i="17"/>
  <c r="FQ193" i="17" s="1"/>
  <c r="FU91" i="17"/>
  <c r="FU119" i="17" s="1"/>
  <c r="AD8" i="2"/>
  <c r="D130" i="17"/>
  <c r="D132" i="17" s="1"/>
  <c r="F126" i="17"/>
  <c r="F127" i="17" s="1"/>
  <c r="F130" i="17" s="1"/>
  <c r="J126" i="17"/>
  <c r="J127" i="17" s="1"/>
  <c r="N126" i="17"/>
  <c r="N127" i="17" s="1"/>
  <c r="N130" i="17" s="1"/>
  <c r="R126" i="17"/>
  <c r="R127" i="17" s="1"/>
  <c r="V126" i="17"/>
  <c r="V127" i="17" s="1"/>
  <c r="V130" i="17" s="1"/>
  <c r="Z126" i="17"/>
  <c r="Z127" i="17" s="1"/>
  <c r="AD126" i="17"/>
  <c r="AD127" i="17" s="1"/>
  <c r="AD130" i="17" s="1"/>
  <c r="AH126" i="17"/>
  <c r="AH127" i="17" s="1"/>
  <c r="AH130" i="17" s="1"/>
  <c r="AL126" i="17"/>
  <c r="AL127" i="17" s="1"/>
  <c r="AL130" i="17" s="1"/>
  <c r="AP126" i="17"/>
  <c r="AP127" i="17" s="1"/>
  <c r="AT126" i="17"/>
  <c r="AT127" i="17" s="1"/>
  <c r="AT130" i="17" s="1"/>
  <c r="AT132" i="17" s="1"/>
  <c r="AX126" i="17"/>
  <c r="AX127" i="17" s="1"/>
  <c r="AX130" i="17" s="1"/>
  <c r="AY8" i="2" s="1"/>
  <c r="H199" i="3" s="1"/>
  <c r="BB126" i="17"/>
  <c r="BB127" i="17" s="1"/>
  <c r="BB130" i="17" s="1"/>
  <c r="BB132" i="17" s="1"/>
  <c r="BF126" i="17"/>
  <c r="BF127" i="17" s="1"/>
  <c r="BF130" i="17" s="1"/>
  <c r="BJ126" i="17"/>
  <c r="BJ127" i="17" s="1"/>
  <c r="BJ130" i="17" s="1"/>
  <c r="BJ132" i="17" s="1"/>
  <c r="BN126" i="17"/>
  <c r="BN127" i="17" s="1"/>
  <c r="BN130" i="17" s="1"/>
  <c r="BR126" i="17"/>
  <c r="BR127" i="17" s="1"/>
  <c r="BR130" i="17" s="1"/>
  <c r="BR132" i="17" s="1"/>
  <c r="BR170" i="17" s="1"/>
  <c r="BV126" i="17"/>
  <c r="BV127" i="17" s="1"/>
  <c r="BV130" i="17" s="1"/>
  <c r="BV132" i="17" s="1"/>
  <c r="BZ126" i="17"/>
  <c r="BZ127" i="17" s="1"/>
  <c r="BZ130" i="17" s="1"/>
  <c r="BZ132" i="17" s="1"/>
  <c r="BZ170" i="17" s="1"/>
  <c r="CD126" i="17"/>
  <c r="CD127" i="17" s="1"/>
  <c r="CD130" i="17" s="1"/>
  <c r="CE8" i="2" s="1"/>
  <c r="H327" i="3" s="1"/>
  <c r="CH126" i="17"/>
  <c r="CH127" i="17" s="1"/>
  <c r="CH130" i="17" s="1"/>
  <c r="CH132" i="17" s="1"/>
  <c r="CH170" i="17" s="1"/>
  <c r="CL126" i="17"/>
  <c r="CL127" i="17" s="1"/>
  <c r="CL130" i="17" s="1"/>
  <c r="CP126" i="17"/>
  <c r="CP127" i="17" s="1"/>
  <c r="CP130" i="17" s="1"/>
  <c r="CT126" i="17"/>
  <c r="CT127" i="17" s="1"/>
  <c r="CT130" i="17" s="1"/>
  <c r="CX126" i="17"/>
  <c r="CX127" i="17" s="1"/>
  <c r="CX130" i="17" s="1"/>
  <c r="DB126" i="17"/>
  <c r="DB127" i="17" s="1"/>
  <c r="DF126" i="17"/>
  <c r="DF127" i="17" s="1"/>
  <c r="DF130" i="17" s="1"/>
  <c r="DJ126" i="17"/>
  <c r="DJ127" i="17" s="1"/>
  <c r="DN126" i="17"/>
  <c r="DN127" i="17" s="1"/>
  <c r="DN130" i="17" s="1"/>
  <c r="DR126" i="17"/>
  <c r="DR127" i="17" s="1"/>
  <c r="DV126" i="17"/>
  <c r="DV127" i="17" s="1"/>
  <c r="DV130" i="17" s="1"/>
  <c r="DZ126" i="17"/>
  <c r="DZ127" i="17" s="1"/>
  <c r="DZ130" i="17" s="1"/>
  <c r="ED126" i="17"/>
  <c r="ED127" i="17" s="1"/>
  <c r="ED130" i="17" s="1"/>
  <c r="EH126" i="17"/>
  <c r="EH127" i="17" s="1"/>
  <c r="EL126" i="17"/>
  <c r="EL127" i="17" s="1"/>
  <c r="EL130" i="17" s="1"/>
  <c r="EP126" i="17"/>
  <c r="EP127" i="17" s="1"/>
  <c r="EP130" i="17" s="1"/>
  <c r="ET126" i="17"/>
  <c r="ET127" i="17" s="1"/>
  <c r="ET130" i="17" s="1"/>
  <c r="EX126" i="17"/>
  <c r="EX127" i="17" s="1"/>
  <c r="FB126" i="17"/>
  <c r="FB127" i="17" s="1"/>
  <c r="FB130" i="17" s="1"/>
  <c r="FF126" i="17"/>
  <c r="FF127" i="17" s="1"/>
  <c r="FF130" i="17" s="1"/>
  <c r="FJ126" i="17"/>
  <c r="FJ127" i="17" s="1"/>
  <c r="FJ130" i="17" s="1"/>
  <c r="FN126" i="17"/>
  <c r="FN127" i="17" s="1"/>
  <c r="FR126" i="17"/>
  <c r="FR127" i="17" s="1"/>
  <c r="FR130" i="17" s="1"/>
  <c r="FV126" i="17"/>
  <c r="FV127" i="17" s="1"/>
  <c r="FV130" i="17" s="1"/>
  <c r="F8" i="2"/>
  <c r="C126" i="17"/>
  <c r="C127" i="17" s="1"/>
  <c r="G126" i="17"/>
  <c r="G127" i="17" s="1"/>
  <c r="G130" i="17" s="1"/>
  <c r="K126" i="17"/>
  <c r="K127" i="17" s="1"/>
  <c r="K130" i="17" s="1"/>
  <c r="O126" i="17"/>
  <c r="O127" i="17" s="1"/>
  <c r="S126" i="17"/>
  <c r="S127" i="17" s="1"/>
  <c r="W126" i="17"/>
  <c r="W127" i="17" s="1"/>
  <c r="AA126" i="17"/>
  <c r="AA127" i="17" s="1"/>
  <c r="AE126" i="17"/>
  <c r="AE127" i="17" s="1"/>
  <c r="AE130" i="17" s="1"/>
  <c r="AI126" i="17"/>
  <c r="AI127" i="17" s="1"/>
  <c r="AM126" i="17"/>
  <c r="AM127" i="17" s="1"/>
  <c r="AQ126" i="17"/>
  <c r="AQ127" i="17" s="1"/>
  <c r="AU126" i="17"/>
  <c r="AU127" i="17" s="1"/>
  <c r="AU130" i="17" s="1"/>
  <c r="AY126" i="17"/>
  <c r="AY127" i="17" s="1"/>
  <c r="BC126" i="17"/>
  <c r="BG126" i="17"/>
  <c r="BG127" i="17" s="1"/>
  <c r="BK126" i="17"/>
  <c r="BK127" i="17" s="1"/>
  <c r="BK130" i="17" s="1"/>
  <c r="BO126" i="17"/>
  <c r="BO127" i="17" s="1"/>
  <c r="BS126" i="17"/>
  <c r="BS127" i="17" s="1"/>
  <c r="BS130" i="17" s="1"/>
  <c r="BW126" i="17"/>
  <c r="BW127" i="17" s="1"/>
  <c r="CA126" i="17"/>
  <c r="CA127" i="17" s="1"/>
  <c r="CA130" i="17" s="1"/>
  <c r="CE126" i="17"/>
  <c r="CE127" i="17" s="1"/>
  <c r="CI126" i="17"/>
  <c r="CI127" i="17" s="1"/>
  <c r="CI130" i="17" s="1"/>
  <c r="CM126" i="17"/>
  <c r="CM127" i="17" s="1"/>
  <c r="CQ126" i="17"/>
  <c r="CQ127" i="17" s="1"/>
  <c r="CQ130" i="17" s="1"/>
  <c r="CU126" i="17"/>
  <c r="CU127" i="17" s="1"/>
  <c r="CY126" i="17"/>
  <c r="CY127" i="17" s="1"/>
  <c r="CY130" i="17" s="1"/>
  <c r="DC126" i="17"/>
  <c r="DC127" i="17" s="1"/>
  <c r="DG126" i="17"/>
  <c r="DG127" i="17" s="1"/>
  <c r="DG130" i="17" s="1"/>
  <c r="DK126" i="17"/>
  <c r="DK127" i="17" s="1"/>
  <c r="DO126" i="17"/>
  <c r="DO127" i="17" s="1"/>
  <c r="DO130" i="17" s="1"/>
  <c r="DS126" i="17"/>
  <c r="DS127" i="17" s="1"/>
  <c r="DW126" i="17"/>
  <c r="DW127" i="17" s="1"/>
  <c r="DW130" i="17" s="1"/>
  <c r="EA126" i="17"/>
  <c r="EA127" i="17" s="1"/>
  <c r="EE126" i="17"/>
  <c r="EE127" i="17" s="1"/>
  <c r="EE130" i="17" s="1"/>
  <c r="EI126" i="17"/>
  <c r="EI127" i="17" s="1"/>
  <c r="EM126" i="17"/>
  <c r="EM127" i="17" s="1"/>
  <c r="EM130" i="17" s="1"/>
  <c r="EQ126" i="17"/>
  <c r="EQ127" i="17" s="1"/>
  <c r="EU126" i="17"/>
  <c r="EU127" i="17" s="1"/>
  <c r="EU130" i="17" s="1"/>
  <c r="EY126" i="17"/>
  <c r="EY127" i="17" s="1"/>
  <c r="FC126" i="17"/>
  <c r="FC127" i="17" s="1"/>
  <c r="FC130" i="17" s="1"/>
  <c r="FG126" i="17"/>
  <c r="FG127" i="17" s="1"/>
  <c r="FK126" i="17"/>
  <c r="FK127" i="17" s="1"/>
  <c r="FK130" i="17" s="1"/>
  <c r="FO126" i="17"/>
  <c r="FO127" i="17" s="1"/>
  <c r="FS126" i="17"/>
  <c r="FS127" i="17" s="1"/>
  <c r="FS130" i="17" s="1"/>
  <c r="FW126" i="17"/>
  <c r="FW127" i="17" s="1"/>
  <c r="V8" i="2"/>
  <c r="M130" i="17"/>
  <c r="AK132" i="17"/>
  <c r="AK170" i="17" s="1"/>
  <c r="AL8" i="2"/>
  <c r="H147" i="3" s="1"/>
  <c r="AO132" i="17"/>
  <c r="AP8" i="2"/>
  <c r="AW132" i="17"/>
  <c r="AW137" i="17" s="1"/>
  <c r="AX8" i="2"/>
  <c r="H195" i="3" s="1"/>
  <c r="BA132" i="17"/>
  <c r="BA170" i="17" s="1"/>
  <c r="BB8" i="2"/>
  <c r="BE130" i="17"/>
  <c r="BI130" i="17"/>
  <c r="BM130" i="17"/>
  <c r="BQ130" i="17"/>
  <c r="BU130" i="17"/>
  <c r="BY130" i="17"/>
  <c r="CC130" i="17"/>
  <c r="CG130" i="17"/>
  <c r="CK130" i="17"/>
  <c r="CO130" i="17"/>
  <c r="CS130" i="17"/>
  <c r="CW130" i="17"/>
  <c r="DA130" i="17"/>
  <c r="DE130" i="17"/>
  <c r="DI130" i="17"/>
  <c r="DM130" i="17"/>
  <c r="DQ130" i="17"/>
  <c r="DU130" i="17"/>
  <c r="DY130" i="17"/>
  <c r="EC130" i="17"/>
  <c r="EG130" i="17"/>
  <c r="EK130" i="17"/>
  <c r="EO130" i="17"/>
  <c r="ES130" i="17"/>
  <c r="EW130" i="17"/>
  <c r="FA130" i="17"/>
  <c r="FE130" i="17"/>
  <c r="FI130" i="17"/>
  <c r="FM130" i="17"/>
  <c r="FQ130" i="17"/>
  <c r="FU130" i="17"/>
  <c r="Z8" i="2"/>
  <c r="AH8" i="2"/>
  <c r="J130" i="17"/>
  <c r="R130" i="17"/>
  <c r="Z130" i="17"/>
  <c r="AP130" i="17"/>
  <c r="AU8" i="2"/>
  <c r="AX132" i="17"/>
  <c r="AX170" i="17" s="1"/>
  <c r="BC8" i="2"/>
  <c r="BF132" i="17"/>
  <c r="BF137" i="17" s="1"/>
  <c r="BG8" i="2"/>
  <c r="H231" i="3" s="1"/>
  <c r="BK8" i="2"/>
  <c r="BN132" i="17"/>
  <c r="BN170" i="17" s="1"/>
  <c r="BO8" i="2"/>
  <c r="H263" i="3" s="1"/>
  <c r="BS8" i="2"/>
  <c r="BW8" i="2"/>
  <c r="H295" i="3" s="1"/>
  <c r="CA8" i="2"/>
  <c r="CD132" i="17"/>
  <c r="CI8" i="2"/>
  <c r="CL132" i="17"/>
  <c r="CM8" i="2"/>
  <c r="H359" i="3" s="1"/>
  <c r="DB130" i="17"/>
  <c r="DJ130" i="17"/>
  <c r="DR130" i="17"/>
  <c r="EH130" i="17"/>
  <c r="EX130" i="17"/>
  <c r="FN130" i="17"/>
  <c r="E8" i="2"/>
  <c r="H15" i="3" s="1"/>
  <c r="O130" i="17"/>
  <c r="DA166" i="17"/>
  <c r="DA202" i="17" s="1"/>
  <c r="DB11" i="2"/>
  <c r="K419" i="3" s="1"/>
  <c r="BI166" i="17"/>
  <c r="BI202" i="17" s="1"/>
  <c r="BJ11" i="2"/>
  <c r="EG166" i="17"/>
  <c r="EG202" i="17" s="1"/>
  <c r="EH11" i="2"/>
  <c r="I166" i="17"/>
  <c r="I202" i="17" s="1"/>
  <c r="J11" i="2"/>
  <c r="K35" i="3" s="1"/>
  <c r="AC166" i="17"/>
  <c r="AC202" i="17" s="1"/>
  <c r="AD11" i="2"/>
  <c r="K115" i="3" s="1"/>
  <c r="BU166" i="17"/>
  <c r="BU202" i="17" s="1"/>
  <c r="BV11" i="2"/>
  <c r="CO166" i="17"/>
  <c r="CO202" i="17" s="1"/>
  <c r="CP11" i="2"/>
  <c r="K371" i="3" s="1"/>
  <c r="T166" i="17"/>
  <c r="T202" i="17" s="1"/>
  <c r="U11" i="2"/>
  <c r="K79" i="3" s="1"/>
  <c r="AZ166" i="17"/>
  <c r="AZ202" i="17" s="1"/>
  <c r="BA11" i="2"/>
  <c r="K207" i="3" s="1"/>
  <c r="DL166" i="17"/>
  <c r="DL202" i="17" s="1"/>
  <c r="DM11" i="2"/>
  <c r="K463" i="3" s="1"/>
  <c r="ER166" i="17"/>
  <c r="ER202" i="17" s="1"/>
  <c r="ES11" i="2"/>
  <c r="K591" i="3" s="1"/>
  <c r="FX166" i="17"/>
  <c r="FX202" i="17" s="1"/>
  <c r="FY11" i="2"/>
  <c r="K719" i="3" s="1"/>
  <c r="AO166" i="17"/>
  <c r="AO202" i="17" s="1"/>
  <c r="AP11" i="2"/>
  <c r="FM166" i="17"/>
  <c r="FM202" i="17" s="1"/>
  <c r="FN11" i="2"/>
  <c r="K675" i="3" s="1"/>
  <c r="D166" i="17"/>
  <c r="D202" i="17" s="1"/>
  <c r="E11" i="2"/>
  <c r="K15" i="3" s="1"/>
  <c r="L166" i="17"/>
  <c r="L202" i="17" s="1"/>
  <c r="M11" i="2"/>
  <c r="AB166" i="17"/>
  <c r="AB202" i="17" s="1"/>
  <c r="AC11" i="2"/>
  <c r="K111" i="3" s="1"/>
  <c r="AJ166" i="17"/>
  <c r="AJ202" i="17" s="1"/>
  <c r="AK11" i="2"/>
  <c r="K143" i="3" s="1"/>
  <c r="AR166" i="17"/>
  <c r="AR202" i="17" s="1"/>
  <c r="AS11" i="2"/>
  <c r="K175" i="3" s="1"/>
  <c r="BH166" i="17"/>
  <c r="BH202" i="17" s="1"/>
  <c r="BI11" i="2"/>
  <c r="K239" i="3" s="1"/>
  <c r="BP166" i="17"/>
  <c r="BP202" i="17" s="1"/>
  <c r="BQ11" i="2"/>
  <c r="K271" i="3" s="1"/>
  <c r="BX166" i="17"/>
  <c r="BX202" i="17" s="1"/>
  <c r="BY11" i="2"/>
  <c r="K303" i="3" s="1"/>
  <c r="CN166" i="17"/>
  <c r="CN202" i="17" s="1"/>
  <c r="CO11" i="2"/>
  <c r="K367" i="3" s="1"/>
  <c r="CV166" i="17"/>
  <c r="CV202" i="17" s="1"/>
  <c r="CW11" i="2"/>
  <c r="K399" i="3" s="1"/>
  <c r="DD166" i="17"/>
  <c r="DD202" i="17" s="1"/>
  <c r="DE11" i="2"/>
  <c r="K431" i="3" s="1"/>
  <c r="DT166" i="17"/>
  <c r="DT202" i="17" s="1"/>
  <c r="DU11" i="2"/>
  <c r="K495" i="3" s="1"/>
  <c r="EB166" i="17"/>
  <c r="EB202" i="17" s="1"/>
  <c r="EC11" i="2"/>
  <c r="K527" i="3" s="1"/>
  <c r="EJ166" i="17"/>
  <c r="EJ202" i="17" s="1"/>
  <c r="EK11" i="2"/>
  <c r="K559" i="3" s="1"/>
  <c r="EZ166" i="17"/>
  <c r="EZ202" i="17" s="1"/>
  <c r="FA11" i="2"/>
  <c r="K623" i="3" s="1"/>
  <c r="FH166" i="17"/>
  <c r="FH202" i="17" s="1"/>
  <c r="FI11" i="2"/>
  <c r="FP166" i="17"/>
  <c r="FP202" i="17" s="1"/>
  <c r="FQ11" i="2"/>
  <c r="K687" i="3" s="1"/>
  <c r="F161" i="17"/>
  <c r="G11" i="2" s="1"/>
  <c r="J161" i="17"/>
  <c r="K11" i="2" s="1"/>
  <c r="N161" i="17"/>
  <c r="O11" i="2" s="1"/>
  <c r="R161" i="17"/>
  <c r="S11" i="2" s="1"/>
  <c r="V161" i="17"/>
  <c r="W11" i="2" s="1"/>
  <c r="Z161" i="17"/>
  <c r="AA11" i="2" s="1"/>
  <c r="K103" i="3" s="1"/>
  <c r="AD161" i="17"/>
  <c r="AE11" i="2" s="1"/>
  <c r="AH161" i="17"/>
  <c r="AI11" i="2" s="1"/>
  <c r="K135" i="3" s="1"/>
  <c r="AL161" i="17"/>
  <c r="AM11" i="2" s="1"/>
  <c r="AP161" i="17"/>
  <c r="AQ11" i="2" s="1"/>
  <c r="K167" i="3" s="1"/>
  <c r="AT161" i="17"/>
  <c r="AU11" i="2" s="1"/>
  <c r="AX161" i="17"/>
  <c r="AY11" i="2" s="1"/>
  <c r="BB161" i="17"/>
  <c r="BC11" i="2" s="1"/>
  <c r="BF161" i="17"/>
  <c r="BG11" i="2" s="1"/>
  <c r="BJ161" i="17"/>
  <c r="BK11" i="2" s="1"/>
  <c r="BN161" i="17"/>
  <c r="BO11" i="2" s="1"/>
  <c r="BR161" i="17"/>
  <c r="BS11" i="2" s="1"/>
  <c r="BV161" i="17"/>
  <c r="BW11" i="2" s="1"/>
  <c r="K295" i="3" s="1"/>
  <c r="BZ161" i="17"/>
  <c r="CA11" i="2" s="1"/>
  <c r="CD161" i="17"/>
  <c r="CE11" i="2" s="1"/>
  <c r="CH161" i="17"/>
  <c r="CI11" i="2" s="1"/>
  <c r="CL161" i="17"/>
  <c r="CM11" i="2" s="1"/>
  <c r="CP161" i="17"/>
  <c r="CQ11" i="2" s="1"/>
  <c r="K375" i="3" s="1"/>
  <c r="CT161" i="17"/>
  <c r="CU11" i="2" s="1"/>
  <c r="CX161" i="17"/>
  <c r="CY11" i="2" s="1"/>
  <c r="CF166" i="17"/>
  <c r="CF202" i="17" s="1"/>
  <c r="CG11" i="2"/>
  <c r="DU166" i="17"/>
  <c r="DU202" i="17" s="1"/>
  <c r="DV11" i="2"/>
  <c r="E166" i="17"/>
  <c r="E202" i="17" s="1"/>
  <c r="F11" i="2"/>
  <c r="M166" i="17"/>
  <c r="M202" i="17" s="1"/>
  <c r="N11" i="2"/>
  <c r="Q166" i="17"/>
  <c r="Q202" i="17" s="1"/>
  <c r="R11" i="2"/>
  <c r="U166" i="17"/>
  <c r="U202" i="17" s="1"/>
  <c r="V11" i="2"/>
  <c r="Y166" i="17"/>
  <c r="Y202" i="17" s="1"/>
  <c r="Z11" i="2"/>
  <c r="AG166" i="17"/>
  <c r="AG202" i="17" s="1"/>
  <c r="AH11" i="2"/>
  <c r="AK166" i="17"/>
  <c r="AK202" i="17" s="1"/>
  <c r="AL11" i="2"/>
  <c r="AS166" i="17"/>
  <c r="AS202" i="17" s="1"/>
  <c r="AT11" i="2"/>
  <c r="AW166" i="17"/>
  <c r="AW202" i="17" s="1"/>
  <c r="AX11" i="2"/>
  <c r="BA166" i="17"/>
  <c r="BA202" i="17" s="1"/>
  <c r="BB11" i="2"/>
  <c r="BE166" i="17"/>
  <c r="BE202" i="17" s="1"/>
  <c r="BF11" i="2"/>
  <c r="BM166" i="17"/>
  <c r="BM202" i="17" s="1"/>
  <c r="BN11" i="2"/>
  <c r="BQ166" i="17"/>
  <c r="BQ202" i="17" s="1"/>
  <c r="BR11" i="2"/>
  <c r="BY166" i="17"/>
  <c r="BY202" i="17" s="1"/>
  <c r="BZ11" i="2"/>
  <c r="CC166" i="17"/>
  <c r="CC202" i="17" s="1"/>
  <c r="CD11" i="2"/>
  <c r="CG166" i="17"/>
  <c r="CG202" i="17" s="1"/>
  <c r="CH11" i="2"/>
  <c r="CK166" i="17"/>
  <c r="CK202" i="17" s="1"/>
  <c r="CL11" i="2"/>
  <c r="CS166" i="17"/>
  <c r="CS202" i="17" s="1"/>
  <c r="CT11" i="2"/>
  <c r="CW166" i="17"/>
  <c r="CW202" i="17" s="1"/>
  <c r="CX11" i="2"/>
  <c r="DE166" i="17"/>
  <c r="DE202" i="17" s="1"/>
  <c r="DF11" i="2"/>
  <c r="DI166" i="17"/>
  <c r="DI202" i="17" s="1"/>
  <c r="DJ11" i="2"/>
  <c r="DM166" i="17"/>
  <c r="DM202" i="17" s="1"/>
  <c r="DN11" i="2"/>
  <c r="DQ166" i="17"/>
  <c r="DQ202" i="17" s="1"/>
  <c r="DR11" i="2"/>
  <c r="DY166" i="17"/>
  <c r="DY202" i="17" s="1"/>
  <c r="DZ11" i="2"/>
  <c r="EC166" i="17"/>
  <c r="EC202" i="17" s="1"/>
  <c r="ED11" i="2"/>
  <c r="EK166" i="17"/>
  <c r="EK202" i="17" s="1"/>
  <c r="EL11" i="2"/>
  <c r="EO166" i="17"/>
  <c r="EO202" i="17" s="1"/>
  <c r="EP11" i="2"/>
  <c r="ES166" i="17"/>
  <c r="ES202" i="17" s="1"/>
  <c r="ET11" i="2"/>
  <c r="EW166" i="17"/>
  <c r="EW202" i="17" s="1"/>
  <c r="EX11" i="2"/>
  <c r="FE166" i="17"/>
  <c r="FE202" i="17" s="1"/>
  <c r="FF11" i="2"/>
  <c r="FI166" i="17"/>
  <c r="FI202" i="17" s="1"/>
  <c r="FJ11" i="2"/>
  <c r="FQ166" i="17"/>
  <c r="FQ202" i="17" s="1"/>
  <c r="FR11" i="2"/>
  <c r="FU166" i="17"/>
  <c r="FU202" i="17" s="1"/>
  <c r="FV11" i="2"/>
  <c r="FA166" i="17"/>
  <c r="FA202" i="17" s="1"/>
  <c r="FB11" i="2"/>
  <c r="DB161" i="17"/>
  <c r="DC11" i="2" s="1"/>
  <c r="K423" i="3" s="1"/>
  <c r="DF161" i="17"/>
  <c r="DG11" i="2" s="1"/>
  <c r="DJ161" i="17"/>
  <c r="DK11" i="2" s="1"/>
  <c r="DN161" i="17"/>
  <c r="DO11" i="2" s="1"/>
  <c r="DR161" i="17"/>
  <c r="DS11" i="2" s="1"/>
  <c r="K487" i="3" s="1"/>
  <c r="DV161" i="17"/>
  <c r="DW11" i="2" s="1"/>
  <c r="DZ161" i="17"/>
  <c r="EA11" i="2" s="1"/>
  <c r="K519" i="3" s="1"/>
  <c r="ED161" i="17"/>
  <c r="EE11" i="2" s="1"/>
  <c r="EH161" i="17"/>
  <c r="EI11" i="2" s="1"/>
  <c r="EL161" i="17"/>
  <c r="EM11" i="2" s="1"/>
  <c r="EP161" i="17"/>
  <c r="EQ11" i="2" s="1"/>
  <c r="K583" i="3" s="1"/>
  <c r="ET161" i="17"/>
  <c r="EU11" i="2" s="1"/>
  <c r="EX161" i="17"/>
  <c r="EY11" i="2" s="1"/>
  <c r="FB161" i="17"/>
  <c r="FC11" i="2" s="1"/>
  <c r="FF161" i="17"/>
  <c r="FG11" i="2" s="1"/>
  <c r="K647" i="3" s="1"/>
  <c r="FJ161" i="17"/>
  <c r="FK11" i="2" s="1"/>
  <c r="FN161" i="17"/>
  <c r="FO11" i="2" s="1"/>
  <c r="FR161" i="17"/>
  <c r="FS11" i="2" s="1"/>
  <c r="FV161" i="17"/>
  <c r="FW11" i="2" s="1"/>
  <c r="FZ6" i="17"/>
  <c r="C9" i="17"/>
  <c r="C78" i="17" s="1"/>
  <c r="H193" i="17"/>
  <c r="H96" i="17"/>
  <c r="H119" i="17"/>
  <c r="AB193" i="17"/>
  <c r="AB96" i="17"/>
  <c r="AB119" i="17"/>
  <c r="M119" i="17"/>
  <c r="AW193" i="17"/>
  <c r="CG119" i="17"/>
  <c r="CS119" i="17"/>
  <c r="K193" i="17"/>
  <c r="K119" i="17"/>
  <c r="K96" i="17"/>
  <c r="AA193" i="17"/>
  <c r="AI96" i="17"/>
  <c r="AQ193" i="17"/>
  <c r="AQ119" i="17"/>
  <c r="AQ96" i="17"/>
  <c r="AY96" i="17"/>
  <c r="BG193" i="17"/>
  <c r="BO96" i="17"/>
  <c r="BW193" i="17"/>
  <c r="BW119" i="17"/>
  <c r="BW96" i="17"/>
  <c r="CM193" i="17"/>
  <c r="CU96" i="17"/>
  <c r="DC193" i="17"/>
  <c r="DC119" i="17"/>
  <c r="DC96" i="17"/>
  <c r="DK96" i="17"/>
  <c r="DS193" i="17"/>
  <c r="EA96" i="17"/>
  <c r="EI193" i="17"/>
  <c r="EI119" i="17"/>
  <c r="EI96" i="17"/>
  <c r="EY193" i="17"/>
  <c r="FG96" i="17"/>
  <c r="FO193" i="17"/>
  <c r="FO119" i="17"/>
  <c r="FO96" i="17"/>
  <c r="FW96" i="17"/>
  <c r="R193" i="17"/>
  <c r="R119" i="17"/>
  <c r="R96" i="17"/>
  <c r="AH193" i="17"/>
  <c r="AH119" i="17"/>
  <c r="AH96" i="17"/>
  <c r="AX193" i="17"/>
  <c r="AX119" i="17"/>
  <c r="AX96" i="17"/>
  <c r="AX135" i="17" s="1"/>
  <c r="BN193" i="17"/>
  <c r="BN119" i="17"/>
  <c r="BN96" i="17"/>
  <c r="CD193" i="17"/>
  <c r="CD119" i="17"/>
  <c r="CD96" i="17"/>
  <c r="CT193" i="17"/>
  <c r="DJ119" i="17"/>
  <c r="DZ96" i="17"/>
  <c r="FF193" i="17"/>
  <c r="FV119" i="17"/>
  <c r="L193" i="17"/>
  <c r="L96" i="17"/>
  <c r="L119" i="17"/>
  <c r="AF193" i="17"/>
  <c r="AF119" i="17"/>
  <c r="AF96" i="17"/>
  <c r="AJ193" i="17"/>
  <c r="AJ96" i="17"/>
  <c r="AJ119" i="17"/>
  <c r="AN193" i="17"/>
  <c r="AN119" i="17"/>
  <c r="AN96" i="17"/>
  <c r="AR193" i="17"/>
  <c r="AR119" i="17"/>
  <c r="AR96" i="17"/>
  <c r="AV193" i="17"/>
  <c r="AV96" i="17"/>
  <c r="AV119" i="17"/>
  <c r="AZ193" i="17"/>
  <c r="AZ119" i="17"/>
  <c r="AZ96" i="17"/>
  <c r="BD193" i="17"/>
  <c r="BD96" i="17"/>
  <c r="BD119" i="17"/>
  <c r="BH193" i="17"/>
  <c r="BH96" i="17"/>
  <c r="BH119" i="17"/>
  <c r="BL193" i="17"/>
  <c r="BL119" i="17"/>
  <c r="BL96" i="17"/>
  <c r="BP193" i="17"/>
  <c r="BP119" i="17"/>
  <c r="BP96" i="17"/>
  <c r="BT193" i="17"/>
  <c r="BT96" i="17"/>
  <c r="BT119" i="17"/>
  <c r="BX193" i="17"/>
  <c r="BX119" i="17"/>
  <c r="BX96" i="17"/>
  <c r="CB193" i="17"/>
  <c r="CB119" i="17"/>
  <c r="CB96" i="17"/>
  <c r="CF193" i="17"/>
  <c r="CF96" i="17"/>
  <c r="CF119" i="17"/>
  <c r="CJ193" i="17"/>
  <c r="CJ119" i="17"/>
  <c r="CJ96" i="17"/>
  <c r="CN193" i="17"/>
  <c r="CN119" i="17"/>
  <c r="CN96" i="17"/>
  <c r="CR193" i="17"/>
  <c r="CR119" i="17"/>
  <c r="CR96" i="17"/>
  <c r="CV193" i="17"/>
  <c r="CV119" i="17"/>
  <c r="CV96" i="17"/>
  <c r="CZ193" i="17"/>
  <c r="CZ96" i="17"/>
  <c r="CZ119" i="17"/>
  <c r="DD193" i="17"/>
  <c r="DD96" i="17"/>
  <c r="DD119" i="17"/>
  <c r="DH193" i="17"/>
  <c r="DH119" i="17"/>
  <c r="DH96" i="17"/>
  <c r="DL193" i="17"/>
  <c r="DL119" i="17"/>
  <c r="DL96" i="17"/>
  <c r="DP193" i="17"/>
  <c r="DP96" i="17"/>
  <c r="DP119" i="17"/>
  <c r="DT193" i="17"/>
  <c r="DT119" i="17"/>
  <c r="DT96" i="17"/>
  <c r="DX193" i="17"/>
  <c r="DX119" i="17"/>
  <c r="DX96" i="17"/>
  <c r="EB193" i="17"/>
  <c r="EB119" i="17"/>
  <c r="EB96" i="17"/>
  <c r="EF193" i="17"/>
  <c r="EF119" i="17"/>
  <c r="EF96" i="17"/>
  <c r="EJ193" i="17"/>
  <c r="EJ119" i="17"/>
  <c r="EJ96" i="17"/>
  <c r="EN193" i="17"/>
  <c r="EN119" i="17"/>
  <c r="EN96" i="17"/>
  <c r="ER193" i="17"/>
  <c r="ER119" i="17"/>
  <c r="ER96" i="17"/>
  <c r="EV193" i="17"/>
  <c r="EV119" i="17"/>
  <c r="EV96" i="17"/>
  <c r="EZ193" i="17"/>
  <c r="EZ96" i="17"/>
  <c r="EZ119" i="17"/>
  <c r="FD193" i="17"/>
  <c r="FD119" i="17"/>
  <c r="FD96" i="17"/>
  <c r="FH193" i="17"/>
  <c r="FH119" i="17"/>
  <c r="FH96" i="17"/>
  <c r="FL193" i="17"/>
  <c r="FL96" i="17"/>
  <c r="FL119" i="17"/>
  <c r="FP193" i="17"/>
  <c r="FP119" i="17"/>
  <c r="FP96" i="17"/>
  <c r="FT193" i="17"/>
  <c r="FT96" i="17"/>
  <c r="FT119" i="17"/>
  <c r="FX193" i="17"/>
  <c r="FX119" i="17"/>
  <c r="FX96" i="17"/>
  <c r="F193" i="17"/>
  <c r="F119" i="17"/>
  <c r="F96" i="17"/>
  <c r="V193" i="17"/>
  <c r="V119" i="17"/>
  <c r="V96" i="17"/>
  <c r="AL193" i="17"/>
  <c r="AL119" i="17"/>
  <c r="AL96" i="17"/>
  <c r="BB193" i="17"/>
  <c r="BB119" i="17"/>
  <c r="BB96" i="17"/>
  <c r="BR193" i="17"/>
  <c r="BR119" i="17"/>
  <c r="BR96" i="17"/>
  <c r="CH193" i="17"/>
  <c r="CH119" i="17"/>
  <c r="CH96" i="17"/>
  <c r="CX193" i="17"/>
  <c r="CX119" i="17"/>
  <c r="CX96" i="17"/>
  <c r="DN193" i="17"/>
  <c r="DN119" i="17"/>
  <c r="DN96" i="17"/>
  <c r="ED193" i="17"/>
  <c r="ED119" i="17"/>
  <c r="ED96" i="17"/>
  <c r="ET193" i="17"/>
  <c r="ET119" i="17"/>
  <c r="ET96" i="17"/>
  <c r="FJ193" i="17"/>
  <c r="FJ119" i="17"/>
  <c r="FJ96" i="17"/>
  <c r="P193" i="17"/>
  <c r="P96" i="17"/>
  <c r="P119" i="17"/>
  <c r="AC119" i="17"/>
  <c r="BA119" i="17"/>
  <c r="BY119" i="17"/>
  <c r="CK119" i="17"/>
  <c r="DY119" i="17"/>
  <c r="O193" i="17"/>
  <c r="O119" i="17"/>
  <c r="O96" i="17"/>
  <c r="AE193" i="17"/>
  <c r="AE119" i="17"/>
  <c r="AE96" i="17"/>
  <c r="AU193" i="17"/>
  <c r="AU119" i="17"/>
  <c r="AU96" i="17"/>
  <c r="CA193" i="17"/>
  <c r="CA119" i="17"/>
  <c r="CA96" i="17"/>
  <c r="CQ96" i="17"/>
  <c r="DG193" i="17"/>
  <c r="DG119" i="17"/>
  <c r="DG96" i="17"/>
  <c r="DW96" i="17"/>
  <c r="EM193" i="17"/>
  <c r="EM119" i="17"/>
  <c r="EM96" i="17"/>
  <c r="FS193" i="17"/>
  <c r="FS119" i="17"/>
  <c r="FS96" i="17"/>
  <c r="Z193" i="17"/>
  <c r="Z119" i="17"/>
  <c r="Z96" i="17"/>
  <c r="BF193" i="17"/>
  <c r="BF119" i="17"/>
  <c r="BF96" i="17"/>
  <c r="CL96" i="17"/>
  <c r="DR96" i="17"/>
  <c r="BF170" i="17"/>
  <c r="D193" i="17"/>
  <c r="D119" i="17"/>
  <c r="D96" i="17"/>
  <c r="T193" i="17"/>
  <c r="T119" i="17"/>
  <c r="T96" i="17"/>
  <c r="U193" i="17"/>
  <c r="BQ96" i="17"/>
  <c r="CC96" i="17"/>
  <c r="DM193" i="17"/>
  <c r="DU193" i="17"/>
  <c r="EC193" i="17"/>
  <c r="FA193" i="17"/>
  <c r="FI193" i="17"/>
  <c r="G193" i="17"/>
  <c r="W193" i="17"/>
  <c r="W119" i="17"/>
  <c r="W96" i="17"/>
  <c r="AM96" i="17"/>
  <c r="BC193" i="17"/>
  <c r="BC119" i="17"/>
  <c r="BC96" i="17"/>
  <c r="BS193" i="17"/>
  <c r="BS119" i="17"/>
  <c r="BS96" i="17"/>
  <c r="CI193" i="17"/>
  <c r="CI119" i="17"/>
  <c r="CI96" i="17"/>
  <c r="DO193" i="17"/>
  <c r="DO119" i="17"/>
  <c r="DO96" i="17"/>
  <c r="EE193" i="17"/>
  <c r="EU193" i="17"/>
  <c r="EU119" i="17"/>
  <c r="EU96" i="17"/>
  <c r="FK119" i="17"/>
  <c r="D170" i="17"/>
  <c r="D137" i="17"/>
  <c r="D135" i="17"/>
  <c r="J193" i="17"/>
  <c r="J119" i="17"/>
  <c r="J96" i="17"/>
  <c r="AP193" i="17"/>
  <c r="AP119" i="17"/>
  <c r="AP96" i="17"/>
  <c r="BV193" i="17"/>
  <c r="BV119" i="17"/>
  <c r="BV96" i="17"/>
  <c r="DB96" i="17"/>
  <c r="EH193" i="17"/>
  <c r="AD193" i="17"/>
  <c r="AD119" i="17"/>
  <c r="AD96" i="17"/>
  <c r="AT193" i="17"/>
  <c r="AT119" i="17"/>
  <c r="AT96" i="17"/>
  <c r="BJ193" i="17"/>
  <c r="BJ119" i="17"/>
  <c r="BJ96" i="17"/>
  <c r="BZ193" i="17"/>
  <c r="BZ119" i="17"/>
  <c r="BZ96" i="17"/>
  <c r="DF193" i="17"/>
  <c r="DV119" i="17"/>
  <c r="EL96" i="17"/>
  <c r="FR193" i="17"/>
  <c r="F195" i="17"/>
  <c r="V195" i="17"/>
  <c r="AH195" i="17"/>
  <c r="AT195" i="17"/>
  <c r="BN195" i="17"/>
  <c r="CD195" i="17"/>
  <c r="CT195" i="17"/>
  <c r="DF195" i="17"/>
  <c r="DZ195" i="17"/>
  <c r="EX195" i="17"/>
  <c r="FV195" i="17"/>
  <c r="X186" i="17"/>
  <c r="X188" i="17" s="1"/>
  <c r="X169" i="17"/>
  <c r="X145" i="17"/>
  <c r="F98" i="17"/>
  <c r="AF130" i="17"/>
  <c r="FZ23" i="17"/>
  <c r="FZ56" i="17"/>
  <c r="FZ88" i="17"/>
  <c r="C195" i="17"/>
  <c r="G195" i="17"/>
  <c r="K195" i="17"/>
  <c r="K196" i="17" s="1"/>
  <c r="K204" i="17" s="1"/>
  <c r="O195" i="17"/>
  <c r="S195" i="17"/>
  <c r="W195" i="17"/>
  <c r="AA195" i="17"/>
  <c r="AE195" i="17"/>
  <c r="AI195" i="17"/>
  <c r="AM195" i="17"/>
  <c r="AQ195" i="17"/>
  <c r="AQ196" i="17" s="1"/>
  <c r="AQ204" i="17" s="1"/>
  <c r="AU195" i="17"/>
  <c r="AY195" i="17"/>
  <c r="BC195" i="17"/>
  <c r="BG195" i="17"/>
  <c r="BK195" i="17"/>
  <c r="BO195" i="17"/>
  <c r="BS195" i="17"/>
  <c r="BW195" i="17"/>
  <c r="CA195" i="17"/>
  <c r="CE195" i="17"/>
  <c r="CI195" i="17"/>
  <c r="CM195" i="17"/>
  <c r="CQ195" i="17"/>
  <c r="CU195" i="17"/>
  <c r="CY195" i="17"/>
  <c r="DC195" i="17"/>
  <c r="DG195" i="17"/>
  <c r="DK195" i="17"/>
  <c r="DO195" i="17"/>
  <c r="DS195" i="17"/>
  <c r="DW195" i="17"/>
  <c r="EA195" i="17"/>
  <c r="EE195" i="17"/>
  <c r="EI195" i="17"/>
  <c r="EM195" i="17"/>
  <c r="EQ195" i="17"/>
  <c r="EU195" i="17"/>
  <c r="EY195" i="17"/>
  <c r="FC195" i="17"/>
  <c r="FG195" i="17"/>
  <c r="FK195" i="17"/>
  <c r="FO195" i="17"/>
  <c r="FO196" i="17" s="1"/>
  <c r="FO204" i="17" s="1"/>
  <c r="FS195" i="17"/>
  <c r="FW195" i="17"/>
  <c r="FY95" i="17"/>
  <c r="X101" i="17"/>
  <c r="X103" i="17" s="1"/>
  <c r="X104" i="17"/>
  <c r="X107" i="17"/>
  <c r="Y26" i="2" s="1"/>
  <c r="BC127" i="17"/>
  <c r="BC130" i="17" s="1"/>
  <c r="L130" i="17"/>
  <c r="P130" i="17"/>
  <c r="BG130" i="17"/>
  <c r="BO130" i="17"/>
  <c r="BW130" i="17"/>
  <c r="CE130" i="17"/>
  <c r="CM130" i="17"/>
  <c r="CU130" i="17"/>
  <c r="DC130" i="17"/>
  <c r="DK130" i="17"/>
  <c r="DS130" i="17"/>
  <c r="EA130" i="17"/>
  <c r="EI130" i="17"/>
  <c r="EQ130" i="17"/>
  <c r="EY130" i="17"/>
  <c r="FG130" i="17"/>
  <c r="FO130" i="17"/>
  <c r="FW130" i="17"/>
  <c r="FY88" i="17"/>
  <c r="J195" i="17"/>
  <c r="R195" i="17"/>
  <c r="AD195" i="17"/>
  <c r="AL195" i="17"/>
  <c r="AX195" i="17"/>
  <c r="BF195" i="17"/>
  <c r="BR195" i="17"/>
  <c r="BZ195" i="17"/>
  <c r="CL195" i="17"/>
  <c r="CX195" i="17"/>
  <c r="DJ195" i="17"/>
  <c r="DV195" i="17"/>
  <c r="EH195" i="17"/>
  <c r="EP195" i="17"/>
  <c r="FB195" i="17"/>
  <c r="FJ195" i="17"/>
  <c r="FN195" i="17"/>
  <c r="T130" i="17"/>
  <c r="X130" i="17"/>
  <c r="AJ130" i="17"/>
  <c r="D195" i="17"/>
  <c r="H195" i="17"/>
  <c r="L195" i="17"/>
  <c r="P195" i="17"/>
  <c r="T195" i="17"/>
  <c r="X195" i="17"/>
  <c r="X196" i="17" s="1"/>
  <c r="X204" i="17" s="1"/>
  <c r="AB195" i="17"/>
  <c r="AF195" i="17"/>
  <c r="AJ195" i="17"/>
  <c r="AN195" i="17"/>
  <c r="AN196" i="17" s="1"/>
  <c r="AN204" i="17" s="1"/>
  <c r="AR195" i="17"/>
  <c r="AV195" i="17"/>
  <c r="AZ195" i="17"/>
  <c r="BD195" i="17"/>
  <c r="BD196" i="17" s="1"/>
  <c r="BD204" i="17" s="1"/>
  <c r="BH195" i="17"/>
  <c r="BL195" i="17"/>
  <c r="BP195" i="17"/>
  <c r="BT195" i="17"/>
  <c r="BT196" i="17" s="1"/>
  <c r="BT204" i="17" s="1"/>
  <c r="BX195" i="17"/>
  <c r="CB195" i="17"/>
  <c r="CF195" i="17"/>
  <c r="CJ195" i="17"/>
  <c r="CN195" i="17"/>
  <c r="CR195" i="17"/>
  <c r="CV195" i="17"/>
  <c r="CZ195" i="17"/>
  <c r="CZ196" i="17" s="1"/>
  <c r="CZ204" i="17" s="1"/>
  <c r="DD195" i="17"/>
  <c r="DH195" i="17"/>
  <c r="DL195" i="17"/>
  <c r="DP195" i="17"/>
  <c r="DP196" i="17" s="1"/>
  <c r="DP204" i="17" s="1"/>
  <c r="DT195" i="17"/>
  <c r="DX195" i="17"/>
  <c r="EB195" i="17"/>
  <c r="EF195" i="17"/>
  <c r="EF196" i="17" s="1"/>
  <c r="EF204" i="17" s="1"/>
  <c r="EJ195" i="17"/>
  <c r="EN195" i="17"/>
  <c r="ER195" i="17"/>
  <c r="EV195" i="17"/>
  <c r="EZ195" i="17"/>
  <c r="FD195" i="17"/>
  <c r="FH195" i="17"/>
  <c r="FL195" i="17"/>
  <c r="FL196" i="17" s="1"/>
  <c r="FL204" i="17" s="1"/>
  <c r="FP195" i="17"/>
  <c r="FT195" i="17"/>
  <c r="FX195" i="17"/>
  <c r="C130" i="17"/>
  <c r="D8" i="2" s="1"/>
  <c r="H130" i="17"/>
  <c r="AY130" i="17"/>
  <c r="BD130" i="17"/>
  <c r="BH130" i="17"/>
  <c r="BP130" i="17"/>
  <c r="BT130" i="17"/>
  <c r="BX130" i="17"/>
  <c r="CF130" i="17"/>
  <c r="CJ130" i="17"/>
  <c r="CR130" i="17"/>
  <c r="CV130" i="17"/>
  <c r="CZ130" i="17"/>
  <c r="DD130" i="17"/>
  <c r="DH130" i="17"/>
  <c r="DL130" i="17"/>
  <c r="DP130" i="17"/>
  <c r="DT130" i="17"/>
  <c r="DX130" i="17"/>
  <c r="EF130" i="17"/>
  <c r="EJ130" i="17"/>
  <c r="EN130" i="17"/>
  <c r="EV130" i="17"/>
  <c r="EZ130" i="17"/>
  <c r="FD130" i="17"/>
  <c r="FL130" i="17"/>
  <c r="FP130" i="17"/>
  <c r="FT130" i="17"/>
  <c r="FX130" i="17"/>
  <c r="N195" i="17"/>
  <c r="Z195" i="17"/>
  <c r="AP195" i="17"/>
  <c r="BB195" i="17"/>
  <c r="BB196" i="17" s="1"/>
  <c r="BB204" i="17" s="1"/>
  <c r="BJ195" i="17"/>
  <c r="BV195" i="17"/>
  <c r="CH195" i="17"/>
  <c r="CP195" i="17"/>
  <c r="DB195" i="17"/>
  <c r="DN195" i="17"/>
  <c r="DN196" i="17" s="1"/>
  <c r="DN204" i="17" s="1"/>
  <c r="DR195" i="17"/>
  <c r="ED195" i="17"/>
  <c r="EL195" i="17"/>
  <c r="ET195" i="17"/>
  <c r="FF195" i="17"/>
  <c r="FR195" i="17"/>
  <c r="AB130" i="17"/>
  <c r="AN130" i="17"/>
  <c r="FZ73" i="17"/>
  <c r="E195" i="17"/>
  <c r="I195" i="17"/>
  <c r="M195" i="17"/>
  <c r="Q195" i="17"/>
  <c r="U195" i="17"/>
  <c r="Y195" i="17"/>
  <c r="AC195" i="17"/>
  <c r="AG195" i="17"/>
  <c r="AK195" i="17"/>
  <c r="AO195" i="17"/>
  <c r="AS195" i="17"/>
  <c r="AW195" i="17"/>
  <c r="BA195" i="17"/>
  <c r="BE195" i="17"/>
  <c r="BI195" i="17"/>
  <c r="BM195" i="17"/>
  <c r="BQ195" i="17"/>
  <c r="BU195" i="17"/>
  <c r="BY195" i="17"/>
  <c r="CC195" i="17"/>
  <c r="CG195" i="17"/>
  <c r="CK195" i="17"/>
  <c r="CO195" i="17"/>
  <c r="CS195" i="17"/>
  <c r="CW195" i="17"/>
  <c r="DA195" i="17"/>
  <c r="DE195" i="17"/>
  <c r="DI195" i="17"/>
  <c r="DM195" i="17"/>
  <c r="DQ195" i="17"/>
  <c r="DU195" i="17"/>
  <c r="DY195" i="17"/>
  <c r="EC195" i="17"/>
  <c r="EG195" i="17"/>
  <c r="EK195" i="17"/>
  <c r="EO195" i="17"/>
  <c r="ES195" i="17"/>
  <c r="EW195" i="17"/>
  <c r="FA195" i="17"/>
  <c r="FE195" i="17"/>
  <c r="FI195" i="17"/>
  <c r="FM195" i="17"/>
  <c r="FQ195" i="17"/>
  <c r="FU195" i="17"/>
  <c r="FZ94" i="17"/>
  <c r="E170" i="17"/>
  <c r="I127" i="17"/>
  <c r="I130" i="17" s="1"/>
  <c r="Q127" i="17"/>
  <c r="Q130" i="17" s="1"/>
  <c r="U170" i="17"/>
  <c r="Y170" i="17"/>
  <c r="AC170" i="17"/>
  <c r="AC135" i="17"/>
  <c r="AC137" i="17"/>
  <c r="AG170" i="17"/>
  <c r="AG135" i="17"/>
  <c r="AG137" i="17"/>
  <c r="AS127" i="17"/>
  <c r="AS130" i="17" s="1"/>
  <c r="AW135" i="17"/>
  <c r="S130" i="17"/>
  <c r="W130" i="17"/>
  <c r="AA130" i="17"/>
  <c r="AI130" i="17"/>
  <c r="AM130" i="17"/>
  <c r="AQ130" i="17"/>
  <c r="AZ130" i="17"/>
  <c r="F166" i="17"/>
  <c r="F202" i="17" s="1"/>
  <c r="N166" i="17"/>
  <c r="N202" i="17" s="1"/>
  <c r="V166" i="17"/>
  <c r="V202" i="17" s="1"/>
  <c r="AD166" i="17"/>
  <c r="AD202" i="17" s="1"/>
  <c r="AH166" i="17"/>
  <c r="AH202" i="17" s="1"/>
  <c r="AL166" i="17"/>
  <c r="AL202" i="17" s="1"/>
  <c r="BB166" i="17"/>
  <c r="BB202" i="17" s="1"/>
  <c r="BR166" i="17"/>
  <c r="BR202" i="17" s="1"/>
  <c r="BZ166" i="17"/>
  <c r="BZ202" i="17" s="1"/>
  <c r="CH166" i="17"/>
  <c r="CH202" i="17" s="1"/>
  <c r="CP166" i="17"/>
  <c r="CP202" i="17" s="1"/>
  <c r="CX166" i="17"/>
  <c r="CX202" i="17" s="1"/>
  <c r="DN166" i="17"/>
  <c r="DN202" i="17" s="1"/>
  <c r="ED166" i="17"/>
  <c r="ED202" i="17" s="1"/>
  <c r="EL166" i="17"/>
  <c r="EL202" i="17" s="1"/>
  <c r="ET166" i="17"/>
  <c r="ET202" i="17" s="1"/>
  <c r="FB166" i="17"/>
  <c r="FB202" i="17" s="1"/>
  <c r="FJ166" i="17"/>
  <c r="FJ202" i="17" s="1"/>
  <c r="FZ163" i="17"/>
  <c r="C161" i="17"/>
  <c r="D11" i="2" s="1"/>
  <c r="G161" i="17"/>
  <c r="K161" i="17"/>
  <c r="O161" i="17"/>
  <c r="S161" i="17"/>
  <c r="W161" i="17"/>
  <c r="AA161" i="17"/>
  <c r="AB11" i="2" s="1"/>
  <c r="K107" i="3" s="1"/>
  <c r="AE161" i="17"/>
  <c r="AI161" i="17"/>
  <c r="AM161" i="17"/>
  <c r="AQ161" i="17"/>
  <c r="AU161" i="17"/>
  <c r="AY161" i="17"/>
  <c r="BC161" i="17"/>
  <c r="BG161" i="17"/>
  <c r="BH11" i="2" s="1"/>
  <c r="K235" i="3" s="1"/>
  <c r="BK161" i="17"/>
  <c r="BO161" i="17"/>
  <c r="BS161" i="17"/>
  <c r="BW161" i="17"/>
  <c r="CA161" i="17"/>
  <c r="CE161" i="17"/>
  <c r="CI161" i="17"/>
  <c r="CM161" i="17"/>
  <c r="CN11" i="2" s="1"/>
  <c r="K363" i="3" s="1"/>
  <c r="CQ161" i="17"/>
  <c r="CU161" i="17"/>
  <c r="CY161" i="17"/>
  <c r="DC161" i="17"/>
  <c r="DG161" i="17"/>
  <c r="DK161" i="17"/>
  <c r="DO161" i="17"/>
  <c r="DS161" i="17"/>
  <c r="DT11" i="2" s="1"/>
  <c r="K491" i="3" s="1"/>
  <c r="DW161" i="17"/>
  <c r="EA161" i="17"/>
  <c r="EE161" i="17"/>
  <c r="EI161" i="17"/>
  <c r="EM161" i="17"/>
  <c r="EQ161" i="17"/>
  <c r="EU161" i="17"/>
  <c r="EY161" i="17"/>
  <c r="EZ11" i="2" s="1"/>
  <c r="K619" i="3" s="1"/>
  <c r="FC161" i="17"/>
  <c r="FG161" i="17"/>
  <c r="FK161" i="17"/>
  <c r="FO161" i="17"/>
  <c r="FS161" i="17"/>
  <c r="FW161" i="17"/>
  <c r="C164" i="17"/>
  <c r="D12" i="2" s="1"/>
  <c r="K164" i="17"/>
  <c r="L12" i="2" s="1"/>
  <c r="S164" i="17"/>
  <c r="T12" i="2" s="1"/>
  <c r="AA164" i="17"/>
  <c r="AB12" i="2" s="1"/>
  <c r="AI164" i="17"/>
  <c r="AJ12" i="2" s="1"/>
  <c r="AQ164" i="17"/>
  <c r="AR12" i="2" s="1"/>
  <c r="AY164" i="17"/>
  <c r="AZ12" i="2" s="1"/>
  <c r="BG164" i="17"/>
  <c r="BH12" i="2" s="1"/>
  <c r="BO164" i="17"/>
  <c r="BP12" i="2" s="1"/>
  <c r="BW164" i="17"/>
  <c r="BX12" i="2" s="1"/>
  <c r="CE164" i="17"/>
  <c r="CF12" i="2" s="1"/>
  <c r="CM164" i="17"/>
  <c r="CN12" i="2" s="1"/>
  <c r="CU164" i="17"/>
  <c r="CV12" i="2" s="1"/>
  <c r="DC164" i="17"/>
  <c r="DD12" i="2" s="1"/>
  <c r="DK164" i="17"/>
  <c r="DL12" i="2" s="1"/>
  <c r="DS164" i="17"/>
  <c r="DT12" i="2" s="1"/>
  <c r="EA164" i="17"/>
  <c r="EB12" i="2" s="1"/>
  <c r="EI164" i="17"/>
  <c r="EJ12" i="2" s="1"/>
  <c r="EQ164" i="17"/>
  <c r="ER12" i="2" s="1"/>
  <c r="EY164" i="17"/>
  <c r="EZ12" i="2" s="1"/>
  <c r="FG164" i="17"/>
  <c r="FH12" i="2" s="1"/>
  <c r="FO164" i="17"/>
  <c r="FP12" i="2" s="1"/>
  <c r="FW164" i="17"/>
  <c r="FX12" i="2" s="1"/>
  <c r="H161" i="17"/>
  <c r="P161" i="17"/>
  <c r="X161" i="17"/>
  <c r="AF161" i="17"/>
  <c r="AN161" i="17"/>
  <c r="AV161" i="17"/>
  <c r="BD161" i="17"/>
  <c r="BL161" i="17"/>
  <c r="BT161" i="17"/>
  <c r="CB161" i="17"/>
  <c r="CJ161" i="17"/>
  <c r="CR161" i="17"/>
  <c r="CZ161" i="17"/>
  <c r="DH161" i="17"/>
  <c r="DP161" i="17"/>
  <c r="DX161" i="17"/>
  <c r="EF161" i="17"/>
  <c r="EN161" i="17"/>
  <c r="EV161" i="17"/>
  <c r="FD161" i="17"/>
  <c r="FL161" i="17"/>
  <c r="FT161" i="17"/>
  <c r="H196" i="17"/>
  <c r="H204" i="17" s="1"/>
  <c r="DC196" i="17"/>
  <c r="DC204" i="17" s="1"/>
  <c r="CJ196" i="17"/>
  <c r="CJ204" i="17" s="1"/>
  <c r="EV196" i="17"/>
  <c r="EV204" i="17" s="1"/>
  <c r="C279" i="17"/>
  <c r="FZ266" i="17"/>
  <c r="D42" i="16"/>
  <c r="D19" i="16" s="1"/>
  <c r="C254" i="14"/>
  <c r="C255" i="14" s="1"/>
  <c r="D47" i="14"/>
  <c r="C79" i="14"/>
  <c r="C80" i="14"/>
  <c r="H9" i="14" s="1"/>
  <c r="C81" i="14"/>
  <c r="H10" i="14" s="1"/>
  <c r="C82" i="14"/>
  <c r="H11" i="14" s="1"/>
  <c r="C83" i="14"/>
  <c r="H12" i="14"/>
  <c r="C87" i="14"/>
  <c r="H14" i="14" s="1"/>
  <c r="C88" i="14"/>
  <c r="H15" i="14" s="1"/>
  <c r="C89" i="14"/>
  <c r="C90" i="14"/>
  <c r="H16" i="14" s="1"/>
  <c r="C91" i="14"/>
  <c r="C93" i="14"/>
  <c r="C94" i="14"/>
  <c r="C95" i="14"/>
  <c r="C96" i="14"/>
  <c r="C111" i="14"/>
  <c r="C113" i="14"/>
  <c r="C114" i="14"/>
  <c r="C125" i="14"/>
  <c r="C126" i="14"/>
  <c r="C130" i="14"/>
  <c r="H26" i="14" s="1"/>
  <c r="C135" i="14"/>
  <c r="C160" i="14"/>
  <c r="C161" i="14"/>
  <c r="C164" i="14"/>
  <c r="C165" i="14" s="1"/>
  <c r="C185" i="14"/>
  <c r="C186" i="14"/>
  <c r="C193" i="14"/>
  <c r="C195" i="14"/>
  <c r="C239" i="14"/>
  <c r="C267" i="14"/>
  <c r="C280" i="14" s="1"/>
  <c r="C303" i="14"/>
  <c r="C305" i="14"/>
  <c r="C307" i="14"/>
  <c r="D75" i="14"/>
  <c r="D74" i="14"/>
  <c r="D73" i="14"/>
  <c r="D305" i="14" s="1"/>
  <c r="D17" i="16" s="1"/>
  <c r="D72" i="14"/>
  <c r="D67" i="14"/>
  <c r="D62" i="14"/>
  <c r="D61" i="14"/>
  <c r="D186" i="14" s="1"/>
  <c r="D56" i="14"/>
  <c r="D55" i="14"/>
  <c r="D54" i="14"/>
  <c r="D53" i="14"/>
  <c r="D52" i="14"/>
  <c r="D51" i="14"/>
  <c r="D50" i="14"/>
  <c r="D46" i="14"/>
  <c r="D185" i="14" s="1"/>
  <c r="D43" i="14"/>
  <c r="D42" i="14"/>
  <c r="D239" i="14" s="1"/>
  <c r="D41" i="14"/>
  <c r="I40" i="14" s="1"/>
  <c r="H40" i="14"/>
  <c r="D40" i="14"/>
  <c r="D267" i="14" s="1"/>
  <c r="D37" i="14"/>
  <c r="D36" i="14"/>
  <c r="D135" i="14" s="1"/>
  <c r="D35" i="14"/>
  <c r="D113" i="14" s="1"/>
  <c r="D34" i="14"/>
  <c r="D161" i="14" s="1"/>
  <c r="D33" i="14"/>
  <c r="D193" i="14" s="1"/>
  <c r="D32" i="14"/>
  <c r="D114" i="14" s="1"/>
  <c r="D29" i="14"/>
  <c r="D94" i="14" s="1"/>
  <c r="D28" i="14"/>
  <c r="D89" i="14" s="1"/>
  <c r="D27" i="14"/>
  <c r="D96" i="14" s="1"/>
  <c r="I19" i="14" s="1"/>
  <c r="D26" i="14"/>
  <c r="D91" i="14" s="1"/>
  <c r="D99" i="14" s="1"/>
  <c r="I23" i="14" s="1"/>
  <c r="D25" i="14"/>
  <c r="D90" i="14"/>
  <c r="I16" i="14" s="1"/>
  <c r="D24" i="14"/>
  <c r="D23" i="14"/>
  <c r="D88" i="14" s="1"/>
  <c r="I15" i="14" s="1"/>
  <c r="D22" i="14"/>
  <c r="D21" i="14"/>
  <c r="D83" i="14"/>
  <c r="I12" i="14" s="1"/>
  <c r="D20" i="14"/>
  <c r="D82" i="14" s="1"/>
  <c r="I11" i="14" s="1"/>
  <c r="H19" i="14"/>
  <c r="D19" i="14"/>
  <c r="D81" i="14" s="1"/>
  <c r="I10" i="14" s="1"/>
  <c r="D18" i="14"/>
  <c r="D80" i="14" s="1"/>
  <c r="I9" i="14" s="1"/>
  <c r="D17" i="14"/>
  <c r="D16" i="14"/>
  <c r="D15" i="14"/>
  <c r="D14" i="14"/>
  <c r="D126" i="14" s="1"/>
  <c r="D13" i="14"/>
  <c r="D12" i="14"/>
  <c r="D11" i="14"/>
  <c r="D125" i="14" s="1"/>
  <c r="D127" i="14" s="1"/>
  <c r="D128" i="14" s="1"/>
  <c r="D9" i="14"/>
  <c r="D8" i="14"/>
  <c r="G6" i="14"/>
  <c r="D6" i="14"/>
  <c r="D5" i="14"/>
  <c r="D87" i="14"/>
  <c r="I14" i="14" s="1"/>
  <c r="D4" i="14"/>
  <c r="D7" i="14" s="1"/>
  <c r="D10" i="14" s="1"/>
  <c r="D79" i="14" s="1"/>
  <c r="Y216" i="2"/>
  <c r="X216" i="2"/>
  <c r="W216" i="2"/>
  <c r="S217" i="2"/>
  <c r="V726" i="3" s="1"/>
  <c r="W722" i="3"/>
  <c r="U722" i="3"/>
  <c r="S722" i="3"/>
  <c r="R722" i="3"/>
  <c r="R719" i="3"/>
  <c r="R711" i="3"/>
  <c r="R707" i="3"/>
  <c r="R703" i="3"/>
  <c r="R699" i="3"/>
  <c r="R695" i="3"/>
  <c r="R691" i="3"/>
  <c r="R687" i="3"/>
  <c r="R679" i="3"/>
  <c r="R675" i="3"/>
  <c r="R671" i="3"/>
  <c r="R667" i="3"/>
  <c r="R663" i="3"/>
  <c r="R659" i="3"/>
  <c r="R655" i="3"/>
  <c r="R651" i="3"/>
  <c r="R647" i="3"/>
  <c r="R643" i="3"/>
  <c r="R639" i="3"/>
  <c r="R635" i="3"/>
  <c r="R631" i="3"/>
  <c r="R627" i="3"/>
  <c r="R623" i="3"/>
  <c r="R619" i="3"/>
  <c r="R615" i="3"/>
  <c r="R611" i="3"/>
  <c r="R607" i="3"/>
  <c r="R599" i="3"/>
  <c r="R595" i="3"/>
  <c r="R591" i="3"/>
  <c r="R587" i="3"/>
  <c r="R583" i="3"/>
  <c r="R579" i="3"/>
  <c r="R575" i="3"/>
  <c r="R571" i="3"/>
  <c r="R567" i="3"/>
  <c r="R563" i="3"/>
  <c r="R559" i="3"/>
  <c r="R555" i="3"/>
  <c r="R551" i="3"/>
  <c r="R547" i="3"/>
  <c r="R543" i="3"/>
  <c r="R535" i="3"/>
  <c r="R531" i="3"/>
  <c r="R527" i="3"/>
  <c r="R523" i="3"/>
  <c r="R519" i="3"/>
  <c r="R515" i="3"/>
  <c r="R511" i="3"/>
  <c r="R507" i="3"/>
  <c r="R503" i="3"/>
  <c r="R499" i="3"/>
  <c r="R495" i="3"/>
  <c r="R491" i="3"/>
  <c r="R487" i="3"/>
  <c r="R483" i="3"/>
  <c r="R479" i="3"/>
  <c r="R475" i="3"/>
  <c r="R471" i="3"/>
  <c r="R467" i="3"/>
  <c r="R463" i="3"/>
  <c r="R459" i="3"/>
  <c r="R455" i="3"/>
  <c r="R451" i="3"/>
  <c r="R447" i="3"/>
  <c r="R443" i="3"/>
  <c r="R439" i="3"/>
  <c r="R435" i="3"/>
  <c r="R431" i="3"/>
  <c r="R427" i="3"/>
  <c r="R423" i="3"/>
  <c r="R419" i="3"/>
  <c r="R415" i="3"/>
  <c r="R411" i="3"/>
  <c r="R407" i="3"/>
  <c r="R403" i="3"/>
  <c r="R399" i="3"/>
  <c r="R395" i="3"/>
  <c r="R391" i="3"/>
  <c r="R387" i="3"/>
  <c r="R383" i="3"/>
  <c r="R379" i="3"/>
  <c r="R375" i="3"/>
  <c r="R371" i="3"/>
  <c r="R367" i="3"/>
  <c r="R359" i="3"/>
  <c r="R355" i="3"/>
  <c r="R351" i="3"/>
  <c r="R347" i="3"/>
  <c r="R343" i="3"/>
  <c r="R339" i="3"/>
  <c r="R335" i="3"/>
  <c r="R327" i="3"/>
  <c r="R323" i="3"/>
  <c r="R319" i="3"/>
  <c r="R315" i="3"/>
  <c r="R311" i="3"/>
  <c r="R307" i="3"/>
  <c r="R303" i="3"/>
  <c r="R299" i="3"/>
  <c r="R295" i="3"/>
  <c r="R291" i="3"/>
  <c r="R287" i="3"/>
  <c r="R283" i="3"/>
  <c r="R279" i="3"/>
  <c r="R275" i="3"/>
  <c r="R271" i="3"/>
  <c r="R267" i="3"/>
  <c r="R263" i="3"/>
  <c r="R259" i="3"/>
  <c r="R255" i="3"/>
  <c r="R251" i="3"/>
  <c r="R247" i="3"/>
  <c r="R243" i="3"/>
  <c r="R239" i="3"/>
  <c r="R235" i="3"/>
  <c r="R231" i="3"/>
  <c r="R227" i="3"/>
  <c r="R223" i="3"/>
  <c r="R219" i="3"/>
  <c r="R215" i="3"/>
  <c r="R211" i="3"/>
  <c r="R207" i="3"/>
  <c r="R203" i="3"/>
  <c r="R199" i="3"/>
  <c r="R195" i="3"/>
  <c r="R191" i="3"/>
  <c r="R187" i="3"/>
  <c r="R183" i="3"/>
  <c r="R179" i="3"/>
  <c r="R175" i="3"/>
  <c r="R171" i="3"/>
  <c r="R167" i="3"/>
  <c r="R163" i="3"/>
  <c r="R159" i="3"/>
  <c r="R155" i="3"/>
  <c r="R151" i="3"/>
  <c r="R147" i="3"/>
  <c r="R143" i="3"/>
  <c r="R139" i="3"/>
  <c r="R135" i="3"/>
  <c r="R131" i="3"/>
  <c r="R127" i="3"/>
  <c r="R123" i="3"/>
  <c r="R119" i="3"/>
  <c r="R115" i="3"/>
  <c r="R111" i="3"/>
  <c r="R107" i="3"/>
  <c r="R103" i="3"/>
  <c r="R99" i="3"/>
  <c r="R95" i="3"/>
  <c r="R91" i="3"/>
  <c r="R87" i="3"/>
  <c r="R83" i="3"/>
  <c r="R79" i="3"/>
  <c r="R75" i="3"/>
  <c r="R71" i="3"/>
  <c r="R67" i="3"/>
  <c r="R63" i="3"/>
  <c r="R59" i="3"/>
  <c r="R55" i="3"/>
  <c r="R51" i="3"/>
  <c r="R47" i="3"/>
  <c r="R43" i="3"/>
  <c r="R39" i="3"/>
  <c r="R35" i="3"/>
  <c r="R31" i="3"/>
  <c r="R27" i="3"/>
  <c r="R23" i="3"/>
  <c r="R19" i="3"/>
  <c r="R15" i="3"/>
  <c r="N722" i="3"/>
  <c r="L722" i="3"/>
  <c r="K722" i="3"/>
  <c r="J722" i="3"/>
  <c r="I722" i="3"/>
  <c r="H722" i="3"/>
  <c r="G715" i="3"/>
  <c r="G711" i="3"/>
  <c r="G699" i="3"/>
  <c r="G695" i="3"/>
  <c r="G683" i="3"/>
  <c r="G679" i="3"/>
  <c r="G663" i="3"/>
  <c r="G659" i="3"/>
  <c r="G651" i="3"/>
  <c r="G647" i="3"/>
  <c r="G639" i="3"/>
  <c r="G631" i="3"/>
  <c r="G623" i="3"/>
  <c r="G619" i="3"/>
  <c r="G615" i="3"/>
  <c r="G599" i="3"/>
  <c r="G595" i="3"/>
  <c r="G587" i="3"/>
  <c r="G583" i="3"/>
  <c r="G575" i="3"/>
  <c r="G567" i="3"/>
  <c r="G555" i="3"/>
  <c r="G551" i="3"/>
  <c r="G539" i="3"/>
  <c r="G527" i="3"/>
  <c r="G523" i="3"/>
  <c r="G519" i="3"/>
  <c r="G511" i="3"/>
  <c r="G503" i="3"/>
  <c r="G495" i="3"/>
  <c r="G491" i="3"/>
  <c r="G483" i="3"/>
  <c r="G479" i="3"/>
  <c r="G471" i="3"/>
  <c r="G463" i="3"/>
  <c r="G459" i="3"/>
  <c r="G451" i="3"/>
  <c r="G447" i="3"/>
  <c r="G443" i="3"/>
  <c r="G435" i="3"/>
  <c r="G427" i="3"/>
  <c r="G419" i="3"/>
  <c r="G415" i="3"/>
  <c r="G403" i="3"/>
  <c r="G399" i="3"/>
  <c r="G395" i="3"/>
  <c r="G391" i="3"/>
  <c r="G383" i="3"/>
  <c r="G379" i="3"/>
  <c r="G371" i="3"/>
  <c r="G367" i="3"/>
  <c r="G363" i="3"/>
  <c r="G359" i="3"/>
  <c r="G351" i="3"/>
  <c r="G339" i="3"/>
  <c r="G335" i="3"/>
  <c r="G331" i="3"/>
  <c r="G327" i="3"/>
  <c r="G323" i="3"/>
  <c r="G319" i="3"/>
  <c r="G311" i="3"/>
  <c r="G303" i="3"/>
  <c r="G299" i="3"/>
  <c r="G295" i="3"/>
  <c r="G291" i="3"/>
  <c r="G283" i="3"/>
  <c r="G275" i="3"/>
  <c r="G271" i="3"/>
  <c r="G267" i="3"/>
  <c r="G263" i="3"/>
  <c r="G255" i="3"/>
  <c r="G247" i="3"/>
  <c r="G239" i="3"/>
  <c r="G231" i="3"/>
  <c r="G227" i="3"/>
  <c r="G223" i="3"/>
  <c r="G211" i="3"/>
  <c r="G207" i="3"/>
  <c r="G199" i="3"/>
  <c r="G191" i="3"/>
  <c r="G183" i="3"/>
  <c r="G175" i="3"/>
  <c r="G171" i="3"/>
  <c r="G167" i="3"/>
  <c r="G159" i="3"/>
  <c r="G155" i="3"/>
  <c r="G151" i="3"/>
  <c r="G143" i="3"/>
  <c r="G135" i="3"/>
  <c r="G127" i="3"/>
  <c r="G119" i="3"/>
  <c r="G111" i="3"/>
  <c r="G107" i="3"/>
  <c r="G103" i="3"/>
  <c r="G95" i="3"/>
  <c r="G91" i="3"/>
  <c r="G83" i="3"/>
  <c r="G71" i="3"/>
  <c r="G67" i="3"/>
  <c r="G63" i="3"/>
  <c r="G59" i="3"/>
  <c r="G51" i="3"/>
  <c r="G47" i="3"/>
  <c r="G43" i="3"/>
  <c r="G35" i="3"/>
  <c r="G15" i="3"/>
  <c r="F719" i="3"/>
  <c r="F715" i="3"/>
  <c r="F711" i="3"/>
  <c r="F707" i="3"/>
  <c r="F703" i="3"/>
  <c r="F699" i="3"/>
  <c r="F695" i="3"/>
  <c r="F687" i="3"/>
  <c r="F683" i="3"/>
  <c r="F679" i="3"/>
  <c r="F675" i="3"/>
  <c r="F671" i="3"/>
  <c r="F667" i="3"/>
  <c r="F663" i="3"/>
  <c r="F659" i="3"/>
  <c r="F655" i="3"/>
  <c r="F651" i="3"/>
  <c r="F643" i="3"/>
  <c r="F639" i="3"/>
  <c r="F635" i="3"/>
  <c r="F627" i="3"/>
  <c r="F623" i="3"/>
  <c r="F619" i="3"/>
  <c r="F615" i="3"/>
  <c r="F607" i="3"/>
  <c r="F603" i="3"/>
  <c r="F591" i="3"/>
  <c r="F587" i="3"/>
  <c r="F583" i="3"/>
  <c r="F579" i="3"/>
  <c r="F575" i="3"/>
  <c r="F571" i="3"/>
  <c r="F567" i="3"/>
  <c r="F563" i="3"/>
  <c r="F555" i="3"/>
  <c r="F547" i="3"/>
  <c r="F539" i="3"/>
  <c r="F535" i="3"/>
  <c r="F531" i="3"/>
  <c r="F527" i="3"/>
  <c r="F523" i="3"/>
  <c r="F519" i="3"/>
  <c r="F515" i="3"/>
  <c r="F511" i="3"/>
  <c r="F507" i="3"/>
  <c r="F503" i="3"/>
  <c r="F499" i="3"/>
  <c r="F495" i="3"/>
  <c r="F491" i="3"/>
  <c r="F487" i="3"/>
  <c r="F483" i="3"/>
  <c r="F479" i="3"/>
  <c r="F475" i="3"/>
  <c r="F471" i="3"/>
  <c r="F467" i="3"/>
  <c r="F463" i="3"/>
  <c r="F459" i="3"/>
  <c r="F455" i="3"/>
  <c r="F451" i="3"/>
  <c r="F447" i="3"/>
  <c r="F443" i="3"/>
  <c r="F439" i="3"/>
  <c r="F435" i="3"/>
  <c r="F431" i="3"/>
  <c r="F427" i="3"/>
  <c r="F423" i="3"/>
  <c r="F419" i="3"/>
  <c r="F415" i="3"/>
  <c r="F411" i="3"/>
  <c r="F407" i="3"/>
  <c r="F399" i="3"/>
  <c r="F395" i="3"/>
  <c r="F391" i="3"/>
  <c r="F387" i="3"/>
  <c r="F383" i="3"/>
  <c r="F379" i="3"/>
  <c r="F375" i="3"/>
  <c r="F367" i="3"/>
  <c r="F363" i="3"/>
  <c r="F355" i="3"/>
  <c r="F351" i="3"/>
  <c r="F347" i="3"/>
  <c r="F343" i="3"/>
  <c r="F335" i="3"/>
  <c r="F331" i="3"/>
  <c r="F327" i="3"/>
  <c r="F323" i="3"/>
  <c r="F319" i="3"/>
  <c r="F311" i="3"/>
  <c r="F307" i="3"/>
  <c r="F303" i="3"/>
  <c r="F299" i="3"/>
  <c r="F295" i="3"/>
  <c r="F291" i="3"/>
  <c r="F287" i="3"/>
  <c r="F283" i="3"/>
  <c r="F279" i="3"/>
  <c r="F275" i="3"/>
  <c r="F271" i="3"/>
  <c r="F267" i="3"/>
  <c r="F263" i="3"/>
  <c r="F259" i="3"/>
  <c r="F255" i="3"/>
  <c r="F251" i="3"/>
  <c r="F247" i="3"/>
  <c r="F243" i="3"/>
  <c r="F239" i="3"/>
  <c r="F235" i="3"/>
  <c r="F231" i="3"/>
  <c r="F227" i="3"/>
  <c r="F223" i="3"/>
  <c r="F219" i="3"/>
  <c r="F215" i="3"/>
  <c r="F211" i="3"/>
  <c r="F207" i="3"/>
  <c r="F199" i="3"/>
  <c r="F195" i="3"/>
  <c r="F191" i="3"/>
  <c r="F187" i="3"/>
  <c r="F183" i="3"/>
  <c r="F179" i="3"/>
  <c r="F175" i="3"/>
  <c r="F171" i="3"/>
  <c r="F167" i="3"/>
  <c r="F163" i="3"/>
  <c r="F159" i="3"/>
  <c r="F155" i="3"/>
  <c r="F151" i="3"/>
  <c r="F147" i="3"/>
  <c r="F143" i="3"/>
  <c r="F139" i="3"/>
  <c r="F135" i="3"/>
  <c r="F131" i="3"/>
  <c r="F127" i="3"/>
  <c r="F123" i="3"/>
  <c r="F119" i="3"/>
  <c r="F115" i="3"/>
  <c r="F111" i="3"/>
  <c r="F103" i="3"/>
  <c r="F99" i="3"/>
  <c r="F95" i="3"/>
  <c r="F87" i="3"/>
  <c r="F83" i="3"/>
  <c r="F79" i="3"/>
  <c r="F71" i="3"/>
  <c r="F67" i="3"/>
  <c r="F59" i="3"/>
  <c r="F55" i="3"/>
  <c r="F51" i="3"/>
  <c r="F47" i="3"/>
  <c r="F43" i="3"/>
  <c r="F39" i="3"/>
  <c r="F35" i="3"/>
  <c r="F31" i="3"/>
  <c r="F27" i="3"/>
  <c r="F19" i="3"/>
  <c r="F15" i="3"/>
  <c r="GB6" i="2"/>
  <c r="E722" i="3"/>
  <c r="D722" i="3"/>
  <c r="Q722" i="3"/>
  <c r="O722" i="3"/>
  <c r="T715" i="3"/>
  <c r="T703" i="3"/>
  <c r="T691" i="3"/>
  <c r="T683" i="3"/>
  <c r="T675" i="3"/>
  <c r="T667" i="3"/>
  <c r="T659" i="3"/>
  <c r="T651" i="3"/>
  <c r="T635" i="3"/>
  <c r="T631" i="3"/>
  <c r="T627" i="3"/>
  <c r="T615" i="3"/>
  <c r="T611" i="3"/>
  <c r="T595" i="3"/>
  <c r="T591" i="3"/>
  <c r="T587" i="3"/>
  <c r="T579" i="3"/>
  <c r="T571" i="3"/>
  <c r="T563" i="3"/>
  <c r="T559" i="3"/>
  <c r="T555" i="3"/>
  <c r="T543" i="3"/>
  <c r="T531" i="3"/>
  <c r="T527" i="3"/>
  <c r="T523" i="3"/>
  <c r="T515" i="3"/>
  <c r="T511" i="3"/>
  <c r="T491" i="3"/>
  <c r="T479" i="3"/>
  <c r="T475" i="3"/>
  <c r="T467" i="3"/>
  <c r="T463" i="3"/>
  <c r="T451" i="3"/>
  <c r="T447" i="3"/>
  <c r="T443" i="3"/>
  <c r="T403" i="3"/>
  <c r="T387" i="3"/>
  <c r="T383" i="3"/>
  <c r="T371" i="3"/>
  <c r="T363" i="3"/>
  <c r="T351" i="3"/>
  <c r="T347" i="3"/>
  <c r="T339" i="3"/>
  <c r="T335" i="3"/>
  <c r="T331" i="3"/>
  <c r="T323" i="3"/>
  <c r="T319" i="3"/>
  <c r="T315" i="3"/>
  <c r="T307" i="3"/>
  <c r="T303" i="3"/>
  <c r="T299" i="3"/>
  <c r="T287" i="3"/>
  <c r="T283" i="3"/>
  <c r="T275" i="3"/>
  <c r="T271" i="3"/>
  <c r="T267" i="3"/>
  <c r="T255" i="3"/>
  <c r="T251" i="3"/>
  <c r="T243" i="3"/>
  <c r="T239" i="3"/>
  <c r="T235" i="3"/>
  <c r="T227" i="3"/>
  <c r="T223" i="3"/>
  <c r="T219" i="3"/>
  <c r="T211" i="3"/>
  <c r="T207" i="3"/>
  <c r="T203" i="3"/>
  <c r="T195" i="3"/>
  <c r="T187" i="3"/>
  <c r="T175" i="3"/>
  <c r="T171" i="3"/>
  <c r="T163" i="3"/>
  <c r="T159" i="3"/>
  <c r="T155" i="3"/>
  <c r="T147" i="3"/>
  <c r="T139" i="3"/>
  <c r="T131" i="3"/>
  <c r="T123" i="3"/>
  <c r="T115" i="3"/>
  <c r="T107" i="3"/>
  <c r="T91" i="3"/>
  <c r="T83" i="3"/>
  <c r="T75" i="3"/>
  <c r="T67" i="3"/>
  <c r="T59" i="3"/>
  <c r="T51" i="3"/>
  <c r="T43" i="3"/>
  <c r="T39" i="3"/>
  <c r="T19" i="3"/>
  <c r="T15" i="3"/>
  <c r="L719" i="3"/>
  <c r="L675" i="3"/>
  <c r="L599" i="3"/>
  <c r="L579" i="3"/>
  <c r="L515" i="3"/>
  <c r="L451" i="3"/>
  <c r="L431" i="3"/>
  <c r="L419" i="3"/>
  <c r="L415" i="3"/>
  <c r="L403" i="3"/>
  <c r="L387" i="3"/>
  <c r="L375" i="3"/>
  <c r="L339" i="3"/>
  <c r="L327" i="3"/>
  <c r="L323" i="3"/>
  <c r="L319" i="3"/>
  <c r="L307" i="3"/>
  <c r="L303" i="3"/>
  <c r="L291" i="3"/>
  <c r="L279" i="3"/>
  <c r="L275" i="3"/>
  <c r="L271" i="3"/>
  <c r="L259" i="3"/>
  <c r="L247" i="3"/>
  <c r="L239" i="3"/>
  <c r="L223" i="3"/>
  <c r="L211" i="3"/>
  <c r="L191" i="3"/>
  <c r="L179" i="3"/>
  <c r="L167" i="3"/>
  <c r="L163" i="3"/>
  <c r="L151" i="3"/>
  <c r="L147" i="3"/>
  <c r="L131" i="3"/>
  <c r="L119" i="3"/>
  <c r="L115" i="3"/>
  <c r="L111" i="3"/>
  <c r="L95" i="3"/>
  <c r="L87" i="3"/>
  <c r="L83" i="3"/>
  <c r="L63" i="3"/>
  <c r="L55" i="3"/>
  <c r="L47" i="3"/>
  <c r="L15" i="3"/>
  <c r="L707" i="3"/>
  <c r="L703" i="3"/>
  <c r="L691" i="3"/>
  <c r="L659" i="3"/>
  <c r="L643" i="3"/>
  <c r="L627" i="3"/>
  <c r="L607" i="3"/>
  <c r="L583" i="3"/>
  <c r="L559" i="3"/>
  <c r="L531" i="3"/>
  <c r="L519" i="3"/>
  <c r="L499" i="3"/>
  <c r="L487" i="3"/>
  <c r="L467" i="3"/>
  <c r="L435" i="3"/>
  <c r="L371" i="3"/>
  <c r="L367" i="3"/>
  <c r="L355" i="3"/>
  <c r="L351" i="3"/>
  <c r="L335" i="3"/>
  <c r="L287" i="3"/>
  <c r="L207" i="3"/>
  <c r="L195" i="3"/>
  <c r="L175" i="3"/>
  <c r="L159" i="3"/>
  <c r="L143" i="3"/>
  <c r="L103" i="3"/>
  <c r="L79" i="3"/>
  <c r="K663" i="3"/>
  <c r="K439" i="3"/>
  <c r="K407" i="3"/>
  <c r="K343" i="3"/>
  <c r="K311" i="3"/>
  <c r="K263" i="3"/>
  <c r="K87" i="3"/>
  <c r="K55" i="3"/>
  <c r="K23" i="3"/>
  <c r="E463" i="3"/>
  <c r="E415" i="3"/>
  <c r="E399" i="3"/>
  <c r="E699" i="3"/>
  <c r="E587" i="3"/>
  <c r="E91" i="3"/>
  <c r="E531" i="3"/>
  <c r="E499" i="3"/>
  <c r="E467" i="3"/>
  <c r="E419" i="3"/>
  <c r="E403" i="3"/>
  <c r="E371" i="3"/>
  <c r="E323" i="3"/>
  <c r="E307" i="3"/>
  <c r="E291" i="3"/>
  <c r="E275" i="3"/>
  <c r="E259" i="3"/>
  <c r="E211" i="3"/>
  <c r="E163" i="3"/>
  <c r="E99" i="3"/>
  <c r="E67" i="3"/>
  <c r="E711" i="3"/>
  <c r="E695" i="3"/>
  <c r="E691" i="3"/>
  <c r="E671" i="3"/>
  <c r="E659" i="3"/>
  <c r="E635" i="3"/>
  <c r="E615" i="3"/>
  <c r="E611" i="3"/>
  <c r="E599" i="3"/>
  <c r="E583" i="3"/>
  <c r="E547" i="3"/>
  <c r="E519" i="3"/>
  <c r="E503" i="3"/>
  <c r="E483" i="3"/>
  <c r="E471" i="3"/>
  <c r="E455" i="3"/>
  <c r="E439" i="3"/>
  <c r="E391" i="3"/>
  <c r="E343" i="3"/>
  <c r="E327" i="3"/>
  <c r="E319" i="3"/>
  <c r="E287" i="3"/>
  <c r="E263" i="3"/>
  <c r="E255" i="3"/>
  <c r="E247" i="3"/>
  <c r="E235" i="3"/>
  <c r="E227" i="3"/>
  <c r="E215" i="3"/>
  <c r="E207" i="3"/>
  <c r="E199" i="3"/>
  <c r="E191" i="3"/>
  <c r="E183" i="3"/>
  <c r="E159" i="3"/>
  <c r="E143" i="3"/>
  <c r="E139" i="3"/>
  <c r="E131" i="3"/>
  <c r="E127" i="3"/>
  <c r="E123" i="3"/>
  <c r="E119" i="3"/>
  <c r="E107" i="3"/>
  <c r="E95" i="3"/>
  <c r="E87" i="3"/>
  <c r="E79" i="3"/>
  <c r="E63" i="3"/>
  <c r="E51" i="3"/>
  <c r="E35" i="3"/>
  <c r="E27" i="3"/>
  <c r="E19" i="3"/>
  <c r="V47" i="3"/>
  <c r="V51" i="3"/>
  <c r="V55" i="3"/>
  <c r="V59" i="3"/>
  <c r="V63" i="3"/>
  <c r="V67" i="3"/>
  <c r="V71" i="3"/>
  <c r="V75" i="3"/>
  <c r="V79" i="3"/>
  <c r="V83" i="3"/>
  <c r="V87" i="3"/>
  <c r="V91" i="3"/>
  <c r="V95" i="3"/>
  <c r="V99" i="3"/>
  <c r="V103" i="3"/>
  <c r="V107" i="3"/>
  <c r="V111" i="3"/>
  <c r="V115" i="3"/>
  <c r="V119" i="3"/>
  <c r="V123" i="3"/>
  <c r="V127" i="3"/>
  <c r="V131" i="3"/>
  <c r="V135" i="3"/>
  <c r="V139" i="3"/>
  <c r="V143" i="3"/>
  <c r="V147" i="3"/>
  <c r="V151" i="3"/>
  <c r="V155" i="3"/>
  <c r="V159" i="3"/>
  <c r="V163" i="3"/>
  <c r="V167" i="3"/>
  <c r="V171" i="3"/>
  <c r="V175" i="3"/>
  <c r="V179" i="3"/>
  <c r="V183" i="3"/>
  <c r="V187" i="3"/>
  <c r="V191" i="3"/>
  <c r="V195" i="3"/>
  <c r="V199" i="3"/>
  <c r="V203" i="3"/>
  <c r="V207" i="3"/>
  <c r="V211" i="3"/>
  <c r="V215" i="3"/>
  <c r="V219" i="3"/>
  <c r="V223" i="3"/>
  <c r="V227" i="3"/>
  <c r="V231" i="3"/>
  <c r="V235" i="3"/>
  <c r="V239" i="3"/>
  <c r="V243" i="3"/>
  <c r="V247" i="3"/>
  <c r="V251" i="3"/>
  <c r="V255" i="3"/>
  <c r="V259" i="3"/>
  <c r="V263" i="3"/>
  <c r="V267" i="3"/>
  <c r="V271" i="3"/>
  <c r="V275" i="3"/>
  <c r="V279" i="3"/>
  <c r="V283" i="3"/>
  <c r="V287" i="3"/>
  <c r="V291" i="3"/>
  <c r="V295" i="3"/>
  <c r="V299" i="3"/>
  <c r="V303" i="3"/>
  <c r="V307" i="3"/>
  <c r="V311" i="3"/>
  <c r="V315" i="3"/>
  <c r="V319" i="3"/>
  <c r="V323" i="3"/>
  <c r="V327" i="3"/>
  <c r="V331" i="3"/>
  <c r="V335" i="3"/>
  <c r="V339" i="3"/>
  <c r="V343" i="3"/>
  <c r="V347" i="3"/>
  <c r="V351" i="3"/>
  <c r="V355" i="3"/>
  <c r="V359" i="3"/>
  <c r="V363" i="3"/>
  <c r="V367" i="3"/>
  <c r="V371" i="3"/>
  <c r="V375" i="3"/>
  <c r="V379" i="3"/>
  <c r="V383" i="3"/>
  <c r="V387" i="3"/>
  <c r="V391" i="3"/>
  <c r="V395" i="3"/>
  <c r="V399" i="3"/>
  <c r="V403" i="3"/>
  <c r="V407" i="3"/>
  <c r="V411" i="3"/>
  <c r="V415" i="3"/>
  <c r="V419" i="3"/>
  <c r="V423" i="3"/>
  <c r="V427" i="3"/>
  <c r="V431" i="3"/>
  <c r="V435" i="3"/>
  <c r="V439" i="3"/>
  <c r="V443" i="3"/>
  <c r="V447" i="3"/>
  <c r="V451" i="3"/>
  <c r="V455" i="3"/>
  <c r="V459" i="3"/>
  <c r="V463" i="3"/>
  <c r="V467" i="3"/>
  <c r="V471" i="3"/>
  <c r="V475" i="3"/>
  <c r="V479" i="3"/>
  <c r="V483" i="3"/>
  <c r="V487" i="3"/>
  <c r="V491" i="3"/>
  <c r="V495" i="3"/>
  <c r="V499" i="3"/>
  <c r="V503" i="3"/>
  <c r="V507" i="3"/>
  <c r="V511" i="3"/>
  <c r="V515" i="3"/>
  <c r="V519" i="3"/>
  <c r="V523" i="3"/>
  <c r="V527" i="3"/>
  <c r="V531" i="3"/>
  <c r="V535" i="3"/>
  <c r="V539" i="3"/>
  <c r="V543" i="3"/>
  <c r="V547" i="3"/>
  <c r="V551" i="3"/>
  <c r="V555" i="3"/>
  <c r="V559" i="3"/>
  <c r="V563" i="3"/>
  <c r="V567" i="3"/>
  <c r="V571" i="3"/>
  <c r="V575" i="3"/>
  <c r="V579" i="3"/>
  <c r="V583" i="3"/>
  <c r="V587" i="3"/>
  <c r="V591" i="3"/>
  <c r="V595" i="3"/>
  <c r="V599" i="3"/>
  <c r="V603" i="3"/>
  <c r="V607" i="3"/>
  <c r="V611" i="3"/>
  <c r="V615" i="3"/>
  <c r="V619" i="3"/>
  <c r="V623" i="3"/>
  <c r="V627" i="3"/>
  <c r="V631" i="3"/>
  <c r="V635" i="3"/>
  <c r="V639" i="3"/>
  <c r="V643" i="3"/>
  <c r="V647" i="3"/>
  <c r="V651" i="3"/>
  <c r="V655" i="3"/>
  <c r="V659" i="3"/>
  <c r="V663" i="3"/>
  <c r="V667" i="3"/>
  <c r="V671" i="3"/>
  <c r="V675" i="3"/>
  <c r="V679" i="3"/>
  <c r="V683" i="3"/>
  <c r="V687" i="3"/>
  <c r="V691" i="3"/>
  <c r="V695" i="3"/>
  <c r="V699" i="3"/>
  <c r="V703" i="3"/>
  <c r="V707" i="3"/>
  <c r="V711" i="3"/>
  <c r="V715" i="3"/>
  <c r="V719" i="3"/>
  <c r="V722" i="3"/>
  <c r="V35" i="3"/>
  <c r="V39" i="3"/>
  <c r="V43" i="3"/>
  <c r="V31" i="3"/>
  <c r="V27" i="3"/>
  <c r="V23" i="3"/>
  <c r="V19" i="3"/>
  <c r="V15" i="3"/>
  <c r="V11" i="3"/>
  <c r="D401" i="2"/>
  <c r="E401" i="2"/>
  <c r="R715" i="3"/>
  <c r="R683" i="3"/>
  <c r="R603" i="3"/>
  <c r="R539" i="3"/>
  <c r="R363" i="3"/>
  <c r="R331" i="3"/>
  <c r="R11" i="3"/>
  <c r="L483" i="3"/>
  <c r="L463" i="3"/>
  <c r="L399" i="3"/>
  <c r="L383" i="3"/>
  <c r="L127" i="3"/>
  <c r="L99" i="3"/>
  <c r="L51" i="3"/>
  <c r="F722" i="3"/>
  <c r="T722" i="3"/>
  <c r="T719" i="3"/>
  <c r="T687" i="3"/>
  <c r="T671" i="3"/>
  <c r="T603" i="3"/>
  <c r="T599" i="3"/>
  <c r="T575" i="3"/>
  <c r="T547" i="3"/>
  <c r="T539" i="3"/>
  <c r="T507" i="3"/>
  <c r="T499" i="3"/>
  <c r="T495" i="3"/>
  <c r="T483" i="3"/>
  <c r="T435" i="3"/>
  <c r="T431" i="3"/>
  <c r="T427" i="3"/>
  <c r="T419" i="3"/>
  <c r="T415" i="3"/>
  <c r="T411" i="3"/>
  <c r="T399" i="3"/>
  <c r="T395" i="3"/>
  <c r="T343" i="3"/>
  <c r="T191" i="3"/>
  <c r="T127" i="3"/>
  <c r="T95" i="3"/>
  <c r="G722" i="3"/>
  <c r="C15" i="3"/>
  <c r="C16" i="3"/>
  <c r="C19" i="3"/>
  <c r="G19" i="3"/>
  <c r="C20" i="3"/>
  <c r="C23" i="3"/>
  <c r="G23" i="3"/>
  <c r="C24" i="3"/>
  <c r="C27" i="3"/>
  <c r="C28" i="3"/>
  <c r="C31" i="3"/>
  <c r="G31" i="3"/>
  <c r="C32" i="3"/>
  <c r="C35" i="3"/>
  <c r="C36" i="3"/>
  <c r="C39" i="3"/>
  <c r="G39" i="3"/>
  <c r="C40" i="3"/>
  <c r="C43" i="3"/>
  <c r="C44" i="3"/>
  <c r="C47" i="3"/>
  <c r="C48" i="3"/>
  <c r="C51" i="3"/>
  <c r="C52" i="3"/>
  <c r="C55" i="3"/>
  <c r="G55" i="3"/>
  <c r="C56" i="3"/>
  <c r="C59" i="3"/>
  <c r="C60" i="3"/>
  <c r="C63" i="3"/>
  <c r="F63" i="3"/>
  <c r="C64" i="3"/>
  <c r="C67" i="3"/>
  <c r="C68" i="3"/>
  <c r="C71" i="3"/>
  <c r="C72" i="3"/>
  <c r="C75" i="3"/>
  <c r="F75" i="3"/>
  <c r="G75" i="3"/>
  <c r="C76" i="3"/>
  <c r="C79" i="3"/>
  <c r="G79" i="3"/>
  <c r="C80" i="3"/>
  <c r="C83" i="3"/>
  <c r="C84" i="3"/>
  <c r="C87" i="3"/>
  <c r="G87" i="3"/>
  <c r="C88" i="3"/>
  <c r="C91" i="3"/>
  <c r="F91" i="3"/>
  <c r="C92" i="3"/>
  <c r="C95" i="3"/>
  <c r="C96" i="3"/>
  <c r="C99" i="3"/>
  <c r="C100" i="3"/>
  <c r="C103" i="3"/>
  <c r="C104" i="3"/>
  <c r="C107" i="3"/>
  <c r="F107" i="3"/>
  <c r="C108" i="3"/>
  <c r="C111" i="3"/>
  <c r="C112" i="3"/>
  <c r="C115" i="3"/>
  <c r="G115" i="3"/>
  <c r="C116" i="3"/>
  <c r="C119" i="3"/>
  <c r="C120" i="3"/>
  <c r="C123" i="3"/>
  <c r="G123" i="3"/>
  <c r="C124" i="3"/>
  <c r="C127" i="3"/>
  <c r="C128" i="3"/>
  <c r="C131" i="3"/>
  <c r="G131" i="3"/>
  <c r="C132" i="3"/>
  <c r="C135" i="3"/>
  <c r="C136" i="3"/>
  <c r="C139" i="3"/>
  <c r="G139" i="3"/>
  <c r="C140" i="3"/>
  <c r="C143" i="3"/>
  <c r="C144" i="3"/>
  <c r="C147" i="3"/>
  <c r="G147" i="3"/>
  <c r="C148" i="3"/>
  <c r="C151" i="3"/>
  <c r="C152" i="3"/>
  <c r="C155" i="3"/>
  <c r="C156" i="3"/>
  <c r="C159" i="3"/>
  <c r="C160" i="3"/>
  <c r="C163" i="3"/>
  <c r="G163" i="3"/>
  <c r="C164" i="3"/>
  <c r="C167" i="3"/>
  <c r="C168" i="3"/>
  <c r="C171" i="3"/>
  <c r="C172" i="3"/>
  <c r="C175" i="3"/>
  <c r="C176" i="3"/>
  <c r="C179" i="3"/>
  <c r="G179" i="3"/>
  <c r="C180" i="3"/>
  <c r="C183" i="3"/>
  <c r="C184" i="3"/>
  <c r="C187" i="3"/>
  <c r="G187" i="3"/>
  <c r="C188" i="3"/>
  <c r="C191" i="3"/>
  <c r="C192" i="3"/>
  <c r="C195" i="3"/>
  <c r="G195" i="3"/>
  <c r="C196" i="3"/>
  <c r="C199" i="3"/>
  <c r="C200" i="3"/>
  <c r="C203" i="3"/>
  <c r="F203" i="3"/>
  <c r="G203" i="3"/>
  <c r="C204" i="3"/>
  <c r="C207" i="3"/>
  <c r="C208" i="3"/>
  <c r="C211" i="3"/>
  <c r="C212" i="3"/>
  <c r="C215" i="3"/>
  <c r="G215" i="3"/>
  <c r="C216" i="3"/>
  <c r="C219" i="3"/>
  <c r="G219" i="3"/>
  <c r="C220" i="3"/>
  <c r="C223" i="3"/>
  <c r="C224" i="3"/>
  <c r="C227" i="3"/>
  <c r="C228" i="3"/>
  <c r="C231" i="3"/>
  <c r="C232" i="3"/>
  <c r="C235" i="3"/>
  <c r="G235" i="3"/>
  <c r="C236" i="3"/>
  <c r="C239" i="3"/>
  <c r="C240" i="3"/>
  <c r="C243" i="3"/>
  <c r="G243" i="3"/>
  <c r="C244" i="3"/>
  <c r="C247" i="3"/>
  <c r="C248" i="3"/>
  <c r="C251" i="3"/>
  <c r="G251" i="3"/>
  <c r="C252" i="3"/>
  <c r="C255" i="3"/>
  <c r="C256" i="3"/>
  <c r="C259" i="3"/>
  <c r="G259" i="3"/>
  <c r="C260" i="3"/>
  <c r="C263" i="3"/>
  <c r="C264" i="3"/>
  <c r="C267" i="3"/>
  <c r="C268" i="3"/>
  <c r="C271" i="3"/>
  <c r="C272" i="3"/>
  <c r="C275" i="3"/>
  <c r="C276" i="3"/>
  <c r="C279" i="3"/>
  <c r="G279" i="3"/>
  <c r="C280" i="3"/>
  <c r="C283" i="3"/>
  <c r="C284" i="3"/>
  <c r="C287" i="3"/>
  <c r="G287" i="3"/>
  <c r="C288" i="3"/>
  <c r="C291" i="3"/>
  <c r="C292" i="3"/>
  <c r="C295" i="3"/>
  <c r="C296" i="3"/>
  <c r="C299" i="3"/>
  <c r="C300" i="3"/>
  <c r="C303" i="3"/>
  <c r="C304" i="3"/>
  <c r="C307" i="3"/>
  <c r="G307" i="3"/>
  <c r="C308" i="3"/>
  <c r="C311" i="3"/>
  <c r="C312" i="3"/>
  <c r="C315" i="3"/>
  <c r="F315" i="3"/>
  <c r="G315" i="3"/>
  <c r="C316" i="3"/>
  <c r="C319" i="3"/>
  <c r="C320" i="3"/>
  <c r="C323" i="3"/>
  <c r="C324" i="3"/>
  <c r="C327" i="3"/>
  <c r="C328" i="3"/>
  <c r="C331" i="3"/>
  <c r="C332" i="3"/>
  <c r="C335" i="3"/>
  <c r="C336" i="3"/>
  <c r="C339" i="3"/>
  <c r="F339" i="3"/>
  <c r="C340" i="3"/>
  <c r="C343" i="3"/>
  <c r="G343" i="3"/>
  <c r="C344" i="3"/>
  <c r="C347" i="3"/>
  <c r="G347" i="3"/>
  <c r="C348" i="3"/>
  <c r="C351" i="3"/>
  <c r="C352" i="3"/>
  <c r="C355" i="3"/>
  <c r="G355" i="3"/>
  <c r="C356" i="3"/>
  <c r="C359" i="3"/>
  <c r="F359" i="3"/>
  <c r="C360" i="3"/>
  <c r="C363" i="3"/>
  <c r="C364" i="3"/>
  <c r="C367" i="3"/>
  <c r="C368" i="3"/>
  <c r="C371" i="3"/>
  <c r="F371" i="3"/>
  <c r="C372" i="3"/>
  <c r="C375" i="3"/>
  <c r="G375" i="3"/>
  <c r="C376" i="3"/>
  <c r="C379" i="3"/>
  <c r="C380" i="3"/>
  <c r="C383" i="3"/>
  <c r="C384" i="3"/>
  <c r="C387" i="3"/>
  <c r="G387" i="3"/>
  <c r="C388" i="3"/>
  <c r="C391" i="3"/>
  <c r="C392" i="3"/>
  <c r="C395" i="3"/>
  <c r="C396" i="3"/>
  <c r="C399" i="3"/>
  <c r="C400" i="3"/>
  <c r="C403" i="3"/>
  <c r="F403" i="3"/>
  <c r="C404" i="3"/>
  <c r="C407" i="3"/>
  <c r="G407" i="3"/>
  <c r="C408" i="3"/>
  <c r="C411" i="3"/>
  <c r="G411" i="3"/>
  <c r="C412" i="3"/>
  <c r="C415" i="3"/>
  <c r="C416" i="3"/>
  <c r="C419" i="3"/>
  <c r="C420" i="3"/>
  <c r="C423" i="3"/>
  <c r="G423" i="3"/>
  <c r="C424" i="3"/>
  <c r="C427" i="3"/>
  <c r="C428" i="3"/>
  <c r="C431" i="3"/>
  <c r="G431" i="3"/>
  <c r="C432" i="3"/>
  <c r="C435" i="3"/>
  <c r="C436" i="3"/>
  <c r="C439" i="3"/>
  <c r="G439" i="3"/>
  <c r="C440" i="3"/>
  <c r="C443" i="3"/>
  <c r="C444" i="3"/>
  <c r="C447" i="3"/>
  <c r="C448" i="3"/>
  <c r="C451" i="3"/>
  <c r="C452" i="3"/>
  <c r="C455" i="3"/>
  <c r="G455" i="3"/>
  <c r="C456" i="3"/>
  <c r="C459" i="3"/>
  <c r="C460" i="3"/>
  <c r="C463" i="3"/>
  <c r="C464" i="3"/>
  <c r="C467" i="3"/>
  <c r="G467" i="3"/>
  <c r="C468" i="3"/>
  <c r="C471" i="3"/>
  <c r="C472" i="3"/>
  <c r="C475" i="3"/>
  <c r="G475" i="3"/>
  <c r="C476" i="3"/>
  <c r="C479" i="3"/>
  <c r="C480" i="3"/>
  <c r="C483" i="3"/>
  <c r="C484" i="3"/>
  <c r="C487" i="3"/>
  <c r="G487" i="3"/>
  <c r="C488" i="3"/>
  <c r="C491" i="3"/>
  <c r="C492" i="3"/>
  <c r="C495" i="3"/>
  <c r="C496" i="3"/>
  <c r="C499" i="3"/>
  <c r="G499" i="3"/>
  <c r="C500" i="3"/>
  <c r="C503" i="3"/>
  <c r="C504" i="3"/>
  <c r="C507" i="3"/>
  <c r="G507" i="3"/>
  <c r="C508" i="3"/>
  <c r="C511" i="3"/>
  <c r="C512" i="3"/>
  <c r="C515" i="3"/>
  <c r="G515" i="3"/>
  <c r="C516" i="3"/>
  <c r="C519" i="3"/>
  <c r="C520" i="3"/>
  <c r="C523" i="3"/>
  <c r="C524" i="3"/>
  <c r="C527" i="3"/>
  <c r="C528" i="3"/>
  <c r="C531" i="3"/>
  <c r="G531" i="3"/>
  <c r="C532" i="3"/>
  <c r="C535" i="3"/>
  <c r="G535" i="3"/>
  <c r="C536" i="3"/>
  <c r="C539" i="3"/>
  <c r="C540" i="3"/>
  <c r="C543" i="3"/>
  <c r="F543" i="3"/>
  <c r="G543" i="3"/>
  <c r="C544" i="3"/>
  <c r="C547" i="3"/>
  <c r="G547" i="3"/>
  <c r="C548" i="3"/>
  <c r="C551" i="3"/>
  <c r="F551" i="3"/>
  <c r="C552" i="3"/>
  <c r="C555" i="3"/>
  <c r="C556" i="3"/>
  <c r="C559" i="3"/>
  <c r="F559" i="3"/>
  <c r="G559" i="3"/>
  <c r="C560" i="3"/>
  <c r="C563" i="3"/>
  <c r="G563" i="3"/>
  <c r="C564" i="3"/>
  <c r="C567" i="3"/>
  <c r="C568" i="3"/>
  <c r="C571" i="3"/>
  <c r="G571" i="3"/>
  <c r="C572" i="3"/>
  <c r="C575" i="3"/>
  <c r="C576" i="3"/>
  <c r="C579" i="3"/>
  <c r="G579" i="3"/>
  <c r="C580" i="3"/>
  <c r="C583" i="3"/>
  <c r="C584" i="3"/>
  <c r="C587" i="3"/>
  <c r="C588" i="3"/>
  <c r="C591" i="3"/>
  <c r="G591" i="3"/>
  <c r="C592" i="3"/>
  <c r="C595" i="3"/>
  <c r="F595" i="3"/>
  <c r="C596" i="3"/>
  <c r="C599" i="3"/>
  <c r="F599" i="3"/>
  <c r="C600" i="3"/>
  <c r="C603" i="3"/>
  <c r="G603" i="3"/>
  <c r="C604" i="3"/>
  <c r="C607" i="3"/>
  <c r="G607" i="3"/>
  <c r="C608" i="3"/>
  <c r="C611" i="3"/>
  <c r="F611" i="3"/>
  <c r="G611" i="3"/>
  <c r="C612" i="3"/>
  <c r="C615" i="3"/>
  <c r="C616" i="3"/>
  <c r="C619" i="3"/>
  <c r="C620" i="3"/>
  <c r="C623" i="3"/>
  <c r="C624" i="3"/>
  <c r="C627" i="3"/>
  <c r="G627" i="3"/>
  <c r="C628" i="3"/>
  <c r="C631" i="3"/>
  <c r="F631" i="3"/>
  <c r="C632" i="3"/>
  <c r="C635" i="3"/>
  <c r="G635" i="3"/>
  <c r="C636" i="3"/>
  <c r="C639" i="3"/>
  <c r="C640" i="3"/>
  <c r="C643" i="3"/>
  <c r="G643" i="3"/>
  <c r="C644" i="3"/>
  <c r="C647" i="3"/>
  <c r="F647" i="3"/>
  <c r="C648" i="3"/>
  <c r="C651" i="3"/>
  <c r="C652" i="3"/>
  <c r="C655" i="3"/>
  <c r="G655" i="3"/>
  <c r="C656" i="3"/>
  <c r="C659" i="3"/>
  <c r="C660" i="3"/>
  <c r="C663" i="3"/>
  <c r="C664" i="3"/>
  <c r="C667" i="3"/>
  <c r="G667" i="3"/>
  <c r="C668" i="3"/>
  <c r="C671" i="3"/>
  <c r="G671" i="3"/>
  <c r="C672" i="3"/>
  <c r="C675" i="3"/>
  <c r="G675" i="3"/>
  <c r="C676" i="3"/>
  <c r="C679" i="3"/>
  <c r="C680" i="3"/>
  <c r="C683" i="3"/>
  <c r="C684" i="3"/>
  <c r="C687" i="3"/>
  <c r="G687" i="3"/>
  <c r="C688" i="3"/>
  <c r="C691" i="3"/>
  <c r="F691" i="3"/>
  <c r="G691" i="3"/>
  <c r="C692" i="3"/>
  <c r="C695" i="3"/>
  <c r="C696" i="3"/>
  <c r="C699" i="3"/>
  <c r="C700" i="3"/>
  <c r="C703" i="3"/>
  <c r="G703" i="3"/>
  <c r="C704" i="3"/>
  <c r="C707" i="3"/>
  <c r="G707" i="3"/>
  <c r="C708" i="3"/>
  <c r="C711" i="3"/>
  <c r="C712" i="3"/>
  <c r="C715" i="3"/>
  <c r="C716" i="3"/>
  <c r="G719" i="3"/>
  <c r="C720" i="3"/>
  <c r="C726" i="3"/>
  <c r="C727" i="3"/>
  <c r="GB22" i="2"/>
  <c r="E559" i="3"/>
  <c r="E703" i="3"/>
  <c r="E719" i="3"/>
  <c r="H19" i="3"/>
  <c r="H131" i="3"/>
  <c r="K11" i="3"/>
  <c r="L27" i="3"/>
  <c r="L59" i="3"/>
  <c r="L75" i="3"/>
  <c r="L91" i="3"/>
  <c r="L107" i="3"/>
  <c r="L123" i="3"/>
  <c r="L139" i="3"/>
  <c r="L155" i="3"/>
  <c r="L171" i="3"/>
  <c r="L187" i="3"/>
  <c r="L203" i="3"/>
  <c r="L219" i="3"/>
  <c r="L251" i="3"/>
  <c r="L267" i="3"/>
  <c r="L283" i="3"/>
  <c r="L299" i="3"/>
  <c r="L315" i="3"/>
  <c r="L347" i="3"/>
  <c r="L379" i="3"/>
  <c r="L395" i="3"/>
  <c r="L411" i="3"/>
  <c r="L427" i="3"/>
  <c r="L443" i="3"/>
  <c r="L459" i="3"/>
  <c r="L507" i="3"/>
  <c r="L523" i="3"/>
  <c r="L539" i="3"/>
  <c r="L571" i="3"/>
  <c r="L587" i="3"/>
  <c r="L603" i="3"/>
  <c r="L635" i="3"/>
  <c r="L667" i="3"/>
  <c r="L699" i="3"/>
  <c r="E351" i="3"/>
  <c r="E383" i="3"/>
  <c r="E447" i="3"/>
  <c r="E527" i="3"/>
  <c r="E543" i="3"/>
  <c r="E575" i="3"/>
  <c r="E607" i="3"/>
  <c r="E655" i="3"/>
  <c r="L619" i="3"/>
  <c r="L555" i="3"/>
  <c r="L363" i="3"/>
  <c r="L235" i="3"/>
  <c r="E511" i="3"/>
  <c r="E639" i="3"/>
  <c r="E223" i="3"/>
  <c r="L331" i="3"/>
  <c r="E591" i="3"/>
  <c r="E647" i="3"/>
  <c r="E335" i="3"/>
  <c r="E535" i="3"/>
  <c r="E407" i="3"/>
  <c r="L199" i="3"/>
  <c r="L295" i="3"/>
  <c r="E571" i="3"/>
  <c r="E675" i="3"/>
  <c r="E203" i="3"/>
  <c r="E395" i="3"/>
  <c r="E555" i="3"/>
  <c r="E715" i="3"/>
  <c r="E71" i="3"/>
  <c r="E271" i="3"/>
  <c r="E115" i="3"/>
  <c r="E83" i="3"/>
  <c r="E267" i="3"/>
  <c r="E279" i="3"/>
  <c r="E339" i="3"/>
  <c r="E355" i="3"/>
  <c r="E55" i="3"/>
  <c r="E75" i="3"/>
  <c r="E135" i="3"/>
  <c r="E147" i="3"/>
  <c r="E239" i="3"/>
  <c r="E311" i="3"/>
  <c r="E331" i="3"/>
  <c r="E375" i="3"/>
  <c r="E387" i="3"/>
  <c r="E451" i="3"/>
  <c r="E515" i="3"/>
  <c r="E567" i="3"/>
  <c r="E579" i="3"/>
  <c r="E631" i="3"/>
  <c r="E643" i="3"/>
  <c r="E707" i="3"/>
  <c r="K67" i="3"/>
  <c r="K83" i="3"/>
  <c r="K339" i="3"/>
  <c r="K451" i="3"/>
  <c r="K467" i="3"/>
  <c r="K643" i="3"/>
  <c r="K659" i="3"/>
  <c r="K99" i="3"/>
  <c r="K227" i="3"/>
  <c r="K355" i="3"/>
  <c r="K547" i="3"/>
  <c r="K563" i="3"/>
  <c r="K691" i="3"/>
  <c r="K47" i="3"/>
  <c r="K259" i="3"/>
  <c r="K275" i="3"/>
  <c r="K403" i="3"/>
  <c r="K483" i="3"/>
  <c r="K499" i="3"/>
  <c r="K579" i="3"/>
  <c r="K51" i="3"/>
  <c r="K163" i="3"/>
  <c r="K179" i="3"/>
  <c r="K291" i="3"/>
  <c r="K307" i="3"/>
  <c r="K335" i="3"/>
  <c r="K435" i="3"/>
  <c r="K515" i="3"/>
  <c r="K531" i="3"/>
  <c r="K611" i="3"/>
  <c r="K627" i="3"/>
  <c r="K199" i="3"/>
  <c r="K211" i="3"/>
  <c r="K387" i="3"/>
  <c r="L35" i="3"/>
  <c r="L243" i="3"/>
  <c r="G11" i="3"/>
  <c r="E195" i="3"/>
  <c r="E243" i="3"/>
  <c r="E435" i="3"/>
  <c r="E299" i="3"/>
  <c r="E459" i="3"/>
  <c r="E491" i="3"/>
  <c r="E651" i="3"/>
  <c r="E683" i="3"/>
  <c r="H343" i="3"/>
  <c r="F11" i="3"/>
  <c r="E523" i="3"/>
  <c r="E427" i="3"/>
  <c r="E179" i="3"/>
  <c r="E363" i="3"/>
  <c r="E619" i="3"/>
  <c r="E379" i="3"/>
  <c r="H311" i="3"/>
  <c r="F23" i="3"/>
  <c r="E11" i="3"/>
  <c r="D93" i="14"/>
  <c r="D196" i="14" s="1"/>
  <c r="H18" i="14"/>
  <c r="D195" i="14"/>
  <c r="L19" i="3"/>
  <c r="K711" i="3"/>
  <c r="E39" i="3"/>
  <c r="K195" i="3"/>
  <c r="K183" i="3"/>
  <c r="K695" i="3"/>
  <c r="K707" i="3"/>
  <c r="H215" i="3"/>
  <c r="H115" i="3"/>
  <c r="E15" i="3"/>
  <c r="H183" i="3"/>
  <c r="H163" i="3"/>
  <c r="H99" i="3"/>
  <c r="L67" i="3"/>
  <c r="L215" i="3"/>
  <c r="L227" i="3"/>
  <c r="L255" i="3"/>
  <c r="L311" i="3"/>
  <c r="L447" i="3"/>
  <c r="L495" i="3"/>
  <c r="L563" i="3"/>
  <c r="L647" i="3"/>
  <c r="L687" i="3"/>
  <c r="GB7" i="2"/>
  <c r="L475" i="3"/>
  <c r="L23" i="3"/>
  <c r="L31" i="3"/>
  <c r="L491" i="3"/>
  <c r="T23" i="3"/>
  <c r="T35" i="3"/>
  <c r="G27" i="3"/>
  <c r="H279" i="3"/>
  <c r="H211" i="3"/>
  <c r="H247" i="3"/>
  <c r="K151" i="3"/>
  <c r="K243" i="3"/>
  <c r="K323" i="3"/>
  <c r="K359" i="3"/>
  <c r="K131" i="3"/>
  <c r="K147" i="3"/>
  <c r="K595" i="3"/>
  <c r="H11" i="3"/>
  <c r="T647" i="3"/>
  <c r="T367" i="3"/>
  <c r="T27" i="3"/>
  <c r="T63" i="3"/>
  <c r="T71" i="3"/>
  <c r="T111" i="3"/>
  <c r="T143" i="3"/>
  <c r="T503" i="3"/>
  <c r="T55" i="3"/>
  <c r="T79" i="3"/>
  <c r="T87" i="3"/>
  <c r="T103" i="3"/>
  <c r="T119" i="3"/>
  <c r="T135" i="3"/>
  <c r="T151" i="3"/>
  <c r="T167" i="3"/>
  <c r="T183" i="3"/>
  <c r="T199" i="3"/>
  <c r="T215" i="3"/>
  <c r="T231" i="3"/>
  <c r="T247" i="3"/>
  <c r="T263" i="3"/>
  <c r="T279" i="3"/>
  <c r="T295" i="3"/>
  <c r="T311" i="3"/>
  <c r="T327" i="3"/>
  <c r="T391" i="3"/>
  <c r="T471" i="3"/>
  <c r="T695" i="3"/>
  <c r="T375" i="3"/>
  <c r="T439" i="3"/>
  <c r="T567" i="3"/>
  <c r="T623" i="3"/>
  <c r="T663" i="3"/>
  <c r="T359" i="3"/>
  <c r="T407" i="3"/>
  <c r="T535" i="3"/>
  <c r="T423" i="3"/>
  <c r="T455" i="3"/>
  <c r="T487" i="3"/>
  <c r="T519" i="3"/>
  <c r="T551" i="3"/>
  <c r="T583" i="3"/>
  <c r="T607" i="3"/>
  <c r="T639" i="3"/>
  <c r="T655" i="3"/>
  <c r="T679" i="3"/>
  <c r="T711" i="3"/>
  <c r="GB18" i="2"/>
  <c r="D164" i="14"/>
  <c r="D165" i="14" s="1"/>
  <c r="H20" i="14"/>
  <c r="C294" i="14"/>
  <c r="H58" i="14" s="1"/>
  <c r="H43" i="14"/>
  <c r="C127" i="14"/>
  <c r="C128" i="14" s="1"/>
  <c r="D95" i="14"/>
  <c r="D160" i="14"/>
  <c r="D162" i="14"/>
  <c r="I20" i="14"/>
  <c r="D111" i="14" l="1"/>
  <c r="D307" i="14"/>
  <c r="D13" i="16" s="1"/>
  <c r="C162" i="14"/>
  <c r="C167" i="14" s="1"/>
  <c r="C203" i="14" s="1"/>
  <c r="H32" i="14" s="1"/>
  <c r="I18" i="14"/>
  <c r="D303" i="14"/>
  <c r="D15" i="16" s="1"/>
  <c r="C196" i="14"/>
  <c r="AG96" i="17"/>
  <c r="AG193" i="17"/>
  <c r="ES193" i="17"/>
  <c r="AS96" i="17"/>
  <c r="AS119" i="17"/>
  <c r="N96" i="17"/>
  <c r="N119" i="17"/>
  <c r="BV137" i="17"/>
  <c r="BV135" i="17"/>
  <c r="H8" i="14"/>
  <c r="C84" i="14"/>
  <c r="I43" i="14"/>
  <c r="D280" i="14"/>
  <c r="D294" i="14" s="1"/>
  <c r="I58" i="14" s="1"/>
  <c r="AE196" i="17"/>
  <c r="AE204" i="17" s="1"/>
  <c r="D167" i="14"/>
  <c r="D203" i="14" s="1"/>
  <c r="I32" i="14" s="1"/>
  <c r="C99" i="14"/>
  <c r="H23" i="14" s="1"/>
  <c r="EI196" i="17"/>
  <c r="EI204" i="17" s="1"/>
  <c r="O217" i="2"/>
  <c r="R726" i="3" s="1"/>
  <c r="FC193" i="17"/>
  <c r="FC96" i="17"/>
  <c r="X243" i="17"/>
  <c r="FF166" i="17"/>
  <c r="FF202" i="17" s="1"/>
  <c r="EW193" i="17"/>
  <c r="EW196" i="17" s="1"/>
  <c r="EW204" i="17" s="1"/>
  <c r="BN196" i="17"/>
  <c r="BN204" i="17" s="1"/>
  <c r="I96" i="17"/>
  <c r="EG193" i="17"/>
  <c r="BW196" i="17"/>
  <c r="BW204" i="17" s="1"/>
  <c r="CT166" i="17"/>
  <c r="CT202" i="17" s="1"/>
  <c r="N196" i="17"/>
  <c r="N204" i="17" s="1"/>
  <c r="DA119" i="17"/>
  <c r="DQ119" i="17"/>
  <c r="AO193" i="17"/>
  <c r="BU96" i="17"/>
  <c r="FU193" i="17"/>
  <c r="EO193" i="17"/>
  <c r="BM96" i="17"/>
  <c r="T196" i="17"/>
  <c r="T204" i="17" s="1"/>
  <c r="EH196" i="17"/>
  <c r="EH204" i="17" s="1"/>
  <c r="AX196" i="17"/>
  <c r="AX204" i="17" s="1"/>
  <c r="FN119" i="17"/>
  <c r="CY96" i="17"/>
  <c r="FQ96" i="17"/>
  <c r="EK96" i="17"/>
  <c r="CL119" i="17"/>
  <c r="FE96" i="17"/>
  <c r="DI193" i="17"/>
  <c r="BM119" i="17"/>
  <c r="Q193" i="17"/>
  <c r="EQ96" i="17"/>
  <c r="CE96" i="17"/>
  <c r="S96" i="17"/>
  <c r="DE119" i="17"/>
  <c r="BV196" i="17"/>
  <c r="BV204" i="17" s="1"/>
  <c r="FN193" i="17"/>
  <c r="FN196" i="17" s="1"/>
  <c r="FN204" i="17" s="1"/>
  <c r="CY119" i="17"/>
  <c r="CO119" i="17"/>
  <c r="AG119" i="17"/>
  <c r="EX193" i="17"/>
  <c r="EX196" i="17" s="1"/>
  <c r="EX204" i="17" s="1"/>
  <c r="BK193" i="17"/>
  <c r="FE119" i="17"/>
  <c r="DY96" i="17"/>
  <c r="CS96" i="17"/>
  <c r="BI119" i="17"/>
  <c r="BB135" i="17"/>
  <c r="BB137" i="17"/>
  <c r="BB170" i="17"/>
  <c r="CN132" i="17"/>
  <c r="CO8" i="2"/>
  <c r="H367" i="3" s="1"/>
  <c r="BJ135" i="17"/>
  <c r="BJ137" i="17"/>
  <c r="BJ170" i="17"/>
  <c r="AT170" i="17"/>
  <c r="AT135" i="17"/>
  <c r="AT137" i="17"/>
  <c r="BZ135" i="17"/>
  <c r="AW170" i="17"/>
  <c r="BR137" i="17"/>
  <c r="CH135" i="17"/>
  <c r="BQ196" i="17"/>
  <c r="BQ204" i="17" s="1"/>
  <c r="AK196" i="17"/>
  <c r="AK204" i="17" s="1"/>
  <c r="FB196" i="17"/>
  <c r="FB204" i="17" s="1"/>
  <c r="CP196" i="17"/>
  <c r="CP204" i="17" s="1"/>
  <c r="FR196" i="17"/>
  <c r="FR204" i="17" s="1"/>
  <c r="FI196" i="17"/>
  <c r="FI204" i="17" s="1"/>
  <c r="EC196" i="17"/>
  <c r="EC204" i="17" s="1"/>
  <c r="BF196" i="17"/>
  <c r="BF204" i="17" s="1"/>
  <c r="EM196" i="17"/>
  <c r="EM204" i="17" s="1"/>
  <c r="CA196" i="17"/>
  <c r="CA204" i="17" s="1"/>
  <c r="R196" i="17"/>
  <c r="R204" i="17" s="1"/>
  <c r="DS196" i="17"/>
  <c r="DS204" i="17" s="1"/>
  <c r="BK196" i="17"/>
  <c r="BK204" i="17" s="1"/>
  <c r="ET196" i="17"/>
  <c r="ET204" i="17" s="1"/>
  <c r="J196" i="17"/>
  <c r="J204" i="17" s="1"/>
  <c r="CH137" i="17"/>
  <c r="O196" i="17"/>
  <c r="O204" i="17" s="1"/>
  <c r="CX196" i="17"/>
  <c r="CX204" i="17" s="1"/>
  <c r="FF196" i="17"/>
  <c r="FF204" i="17" s="1"/>
  <c r="EY196" i="17"/>
  <c r="EY204" i="17" s="1"/>
  <c r="CM196" i="17"/>
  <c r="CM204" i="17" s="1"/>
  <c r="BO196" i="17"/>
  <c r="BO204" i="17" s="1"/>
  <c r="DW196" i="17"/>
  <c r="DW204" i="17" s="1"/>
  <c r="EP196" i="17"/>
  <c r="EP204" i="17" s="1"/>
  <c r="FK193" i="17"/>
  <c r="FK196" i="17" s="1"/>
  <c r="FK204" i="17" s="1"/>
  <c r="AM119" i="17"/>
  <c r="DA193" i="17"/>
  <c r="DA196" i="17" s="1"/>
  <c r="DA204" i="17" s="1"/>
  <c r="BE96" i="17"/>
  <c r="I119" i="17"/>
  <c r="DW119" i="17"/>
  <c r="FM96" i="17"/>
  <c r="FM186" i="17" s="1"/>
  <c r="DQ193" i="17"/>
  <c r="DQ196" i="17" s="1"/>
  <c r="DQ204" i="17" s="1"/>
  <c r="CK193" i="17"/>
  <c r="FV193" i="17"/>
  <c r="FV196" i="17" s="1"/>
  <c r="FV204" i="17" s="1"/>
  <c r="EP96" i="17"/>
  <c r="EP169" i="17" s="1"/>
  <c r="DZ119" i="17"/>
  <c r="DJ193" i="17"/>
  <c r="DJ196" i="17" s="1"/>
  <c r="DJ204" i="17" s="1"/>
  <c r="FG119" i="17"/>
  <c r="EA119" i="17"/>
  <c r="CU119" i="17"/>
  <c r="BO119" i="17"/>
  <c r="AI119" i="17"/>
  <c r="BU119" i="17"/>
  <c r="Y96" i="17"/>
  <c r="Y135" i="17" s="1"/>
  <c r="AM196" i="17"/>
  <c r="AM204" i="17" s="1"/>
  <c r="BE119" i="17"/>
  <c r="FM119" i="17"/>
  <c r="EW96" i="17"/>
  <c r="EG96" i="17"/>
  <c r="AO96" i="17"/>
  <c r="AO137" i="17" s="1"/>
  <c r="FF96" i="17"/>
  <c r="FF186" i="17" s="1"/>
  <c r="EP119" i="17"/>
  <c r="CT96" i="17"/>
  <c r="Y119" i="17"/>
  <c r="EL196" i="17"/>
  <c r="EL204" i="17" s="1"/>
  <c r="BS196" i="17"/>
  <c r="BS204" i="17" s="1"/>
  <c r="G196" i="17"/>
  <c r="G204" i="17" s="1"/>
  <c r="DM196" i="17"/>
  <c r="DM204" i="17" s="1"/>
  <c r="U196" i="17"/>
  <c r="U204" i="17" s="1"/>
  <c r="CD196" i="17"/>
  <c r="CD204" i="17" s="1"/>
  <c r="FV166" i="17"/>
  <c r="FV202" i="17" s="1"/>
  <c r="DJ166" i="17"/>
  <c r="DJ202" i="17" s="1"/>
  <c r="AX166" i="17"/>
  <c r="AX202" i="17" s="1"/>
  <c r="FU196" i="17"/>
  <c r="FU204" i="17" s="1"/>
  <c r="FE196" i="17"/>
  <c r="FE204" i="17" s="1"/>
  <c r="EO196" i="17"/>
  <c r="EO204" i="17" s="1"/>
  <c r="DY196" i="17"/>
  <c r="DY204" i="17" s="1"/>
  <c r="DI196" i="17"/>
  <c r="DI204" i="17" s="1"/>
  <c r="CS196" i="17"/>
  <c r="CS204" i="17" s="1"/>
  <c r="BM196" i="17"/>
  <c r="BM204" i="17" s="1"/>
  <c r="AW196" i="17"/>
  <c r="AW204" i="17" s="1"/>
  <c r="Q196" i="17"/>
  <c r="Q204" i="17" s="1"/>
  <c r="FT196" i="17"/>
  <c r="FT204" i="17" s="1"/>
  <c r="FD196" i="17"/>
  <c r="FD204" i="17" s="1"/>
  <c r="EN196" i="17"/>
  <c r="EN204" i="17" s="1"/>
  <c r="DX196" i="17"/>
  <c r="DX204" i="17" s="1"/>
  <c r="DH196" i="17"/>
  <c r="DH204" i="17" s="1"/>
  <c r="CR196" i="17"/>
  <c r="CR204" i="17" s="1"/>
  <c r="CB196" i="17"/>
  <c r="CB204" i="17" s="1"/>
  <c r="BL196" i="17"/>
  <c r="BL204" i="17" s="1"/>
  <c r="AV196" i="17"/>
  <c r="AV204" i="17" s="1"/>
  <c r="AF196" i="17"/>
  <c r="AF204" i="17" s="1"/>
  <c r="FB96" i="17"/>
  <c r="EL119" i="17"/>
  <c r="DV193" i="17"/>
  <c r="DV196" i="17" s="1"/>
  <c r="DV204" i="17" s="1"/>
  <c r="CP96" i="17"/>
  <c r="CP186" i="17" s="1"/>
  <c r="BQ119" i="17"/>
  <c r="CQ119" i="17"/>
  <c r="CW96" i="17"/>
  <c r="CW186" i="17" s="1"/>
  <c r="BA193" i="17"/>
  <c r="BA196" i="17" s="1"/>
  <c r="BA204" i="17" s="1"/>
  <c r="E96" i="17"/>
  <c r="FJ196" i="17"/>
  <c r="FJ204" i="17" s="1"/>
  <c r="FG196" i="17"/>
  <c r="FG204" i="17" s="1"/>
  <c r="EA196" i="17"/>
  <c r="EA204" i="17" s="1"/>
  <c r="CU196" i="17"/>
  <c r="CU204" i="17" s="1"/>
  <c r="AI196" i="17"/>
  <c r="AI204" i="17" s="1"/>
  <c r="CG193" i="17"/>
  <c r="CG196" i="17" s="1"/>
  <c r="CG204" i="17" s="1"/>
  <c r="AK96" i="17"/>
  <c r="AK169" i="17" s="1"/>
  <c r="CY196" i="17"/>
  <c r="CY204" i="17" s="1"/>
  <c r="EE196" i="17"/>
  <c r="EE204" i="17" s="1"/>
  <c r="ES196" i="17"/>
  <c r="ES204" i="17" s="1"/>
  <c r="FR166" i="17"/>
  <c r="FR202" i="17" s="1"/>
  <c r="DZ166" i="17"/>
  <c r="DZ202" i="17" s="1"/>
  <c r="DF166" i="17"/>
  <c r="DF202" i="17" s="1"/>
  <c r="BN166" i="17"/>
  <c r="BN202" i="17" s="1"/>
  <c r="AT166" i="17"/>
  <c r="AT202" i="17" s="1"/>
  <c r="DR196" i="17"/>
  <c r="DR204" i="17" s="1"/>
  <c r="FR96" i="17"/>
  <c r="FB119" i="17"/>
  <c r="DF96" i="17"/>
  <c r="DF169" i="17" s="1"/>
  <c r="CP119" i="17"/>
  <c r="EH96" i="17"/>
  <c r="DB119" i="17"/>
  <c r="EE96" i="17"/>
  <c r="G96" i="17"/>
  <c r="FI96" i="17"/>
  <c r="ES96" i="17"/>
  <c r="ES186" i="17" s="1"/>
  <c r="EC96" i="17"/>
  <c r="EC186" i="17" s="1"/>
  <c r="DM96" i="17"/>
  <c r="CC119" i="17"/>
  <c r="U96" i="17"/>
  <c r="EX96" i="17"/>
  <c r="DR119" i="17"/>
  <c r="BK96" i="17"/>
  <c r="FU96" i="17"/>
  <c r="FU107" i="17" s="1"/>
  <c r="FV26" i="2" s="1"/>
  <c r="W212" i="2" s="1"/>
  <c r="EO96" i="17"/>
  <c r="EO186" i="17" s="1"/>
  <c r="DI96" i="17"/>
  <c r="CW119" i="17"/>
  <c r="Q96" i="17"/>
  <c r="Q107" i="17" s="1"/>
  <c r="R26" i="2" s="1"/>
  <c r="W52" i="2" s="1"/>
  <c r="E119" i="17"/>
  <c r="FW119" i="17"/>
  <c r="EY96" i="17"/>
  <c r="EQ119" i="17"/>
  <c r="DS96" i="17"/>
  <c r="DS143" i="17" s="1"/>
  <c r="DK119" i="17"/>
  <c r="CM96" i="17"/>
  <c r="CE119" i="17"/>
  <c r="BG96" i="17"/>
  <c r="BG143" i="17" s="1"/>
  <c r="AY119" i="17"/>
  <c r="AA96" i="17"/>
  <c r="S119" i="17"/>
  <c r="AW96" i="17"/>
  <c r="AW149" i="17" s="1"/>
  <c r="AX28" i="2" s="1"/>
  <c r="Y84" i="2" s="1"/>
  <c r="AK119" i="17"/>
  <c r="AB196" i="17"/>
  <c r="AB204" i="17" s="1"/>
  <c r="EP166" i="17"/>
  <c r="EP202" i="17" s="1"/>
  <c r="DV166" i="17"/>
  <c r="DV202" i="17" s="1"/>
  <c r="CD166" i="17"/>
  <c r="CD202" i="17" s="1"/>
  <c r="BJ166" i="17"/>
  <c r="BJ202" i="17" s="1"/>
  <c r="R166" i="17"/>
  <c r="R202" i="17" s="1"/>
  <c r="X97" i="17"/>
  <c r="Y4" i="2" s="1"/>
  <c r="D95" i="3" s="1"/>
  <c r="R96" i="3" s="1"/>
  <c r="FZ98" i="17"/>
  <c r="G5" i="2"/>
  <c r="E23" i="3" s="1"/>
  <c r="AD196" i="17"/>
  <c r="AD204" i="17" s="1"/>
  <c r="FA196" i="17"/>
  <c r="FA204" i="17" s="1"/>
  <c r="CH196" i="17"/>
  <c r="CH204" i="17" s="1"/>
  <c r="AP196" i="17"/>
  <c r="AP204" i="17" s="1"/>
  <c r="FQ119" i="17"/>
  <c r="EK119" i="17"/>
  <c r="CO193" i="17"/>
  <c r="CO196" i="17" s="1"/>
  <c r="CO204" i="17" s="1"/>
  <c r="AS193" i="17"/>
  <c r="AS196" i="17" s="1"/>
  <c r="AS204" i="17" s="1"/>
  <c r="BY193" i="17"/>
  <c r="BY196" i="17" s="1"/>
  <c r="BY204" i="17" s="1"/>
  <c r="AC193" i="17"/>
  <c r="AC196" i="17" s="1"/>
  <c r="AC204" i="17" s="1"/>
  <c r="DE193" i="17"/>
  <c r="DE196" i="17" s="1"/>
  <c r="DE204" i="17" s="1"/>
  <c r="BI193" i="17"/>
  <c r="BI196" i="17" s="1"/>
  <c r="BI204" i="17" s="1"/>
  <c r="M193" i="17"/>
  <c r="M196" i="17" s="1"/>
  <c r="M204" i="17" s="1"/>
  <c r="Z196" i="17"/>
  <c r="Z204" i="17" s="1"/>
  <c r="BG196" i="17"/>
  <c r="BG204" i="17" s="1"/>
  <c r="AA196" i="17"/>
  <c r="AA204" i="17" s="1"/>
  <c r="FA96" i="17"/>
  <c r="FA186" i="17" s="1"/>
  <c r="DU96" i="17"/>
  <c r="DU107" i="17" s="1"/>
  <c r="DV26" i="2" s="1"/>
  <c r="BJ196" i="17"/>
  <c r="BJ204" i="17" s="1"/>
  <c r="D196" i="17"/>
  <c r="D204" i="17" s="1"/>
  <c r="CI196" i="17"/>
  <c r="CI204" i="17" s="1"/>
  <c r="CD137" i="17"/>
  <c r="AQ132" i="17"/>
  <c r="AR8" i="2"/>
  <c r="FP132" i="17"/>
  <c r="FP145" i="17" s="1"/>
  <c r="FQ8" i="2"/>
  <c r="H687" i="3" s="1"/>
  <c r="DT132" i="17"/>
  <c r="DU8" i="2"/>
  <c r="H495" i="3" s="1"/>
  <c r="EH132" i="17"/>
  <c r="EH170" i="17" s="1"/>
  <c r="EI8" i="2"/>
  <c r="H551" i="3" s="1"/>
  <c r="Z132" i="17"/>
  <c r="Z170" i="17" s="1"/>
  <c r="AA8" i="2"/>
  <c r="H103" i="3" s="1"/>
  <c r="FU132" i="17"/>
  <c r="FV8" i="2"/>
  <c r="H707" i="3" s="1"/>
  <c r="EO132" i="17"/>
  <c r="EP8" i="2"/>
  <c r="H579" i="3" s="1"/>
  <c r="DI132" i="17"/>
  <c r="DI145" i="17" s="1"/>
  <c r="DJ8" i="2"/>
  <c r="H451" i="3" s="1"/>
  <c r="CS132" i="17"/>
  <c r="CT8" i="2"/>
  <c r="H387" i="3" s="1"/>
  <c r="AM132" i="17"/>
  <c r="AM170" i="17" s="1"/>
  <c r="AN8" i="2"/>
  <c r="H155" i="3" s="1"/>
  <c r="BC132" i="17"/>
  <c r="BD8" i="2"/>
  <c r="H219" i="3" s="1"/>
  <c r="AL132" i="17"/>
  <c r="AM8" i="2"/>
  <c r="H151" i="3" s="1"/>
  <c r="FQ132" i="17"/>
  <c r="FR8" i="2"/>
  <c r="H691" i="3" s="1"/>
  <c r="DU132" i="17"/>
  <c r="DV8" i="2"/>
  <c r="H499" i="3" s="1"/>
  <c r="CO132" i="17"/>
  <c r="CP8" i="2"/>
  <c r="H371" i="3" s="1"/>
  <c r="BY132" i="17"/>
  <c r="BY170" i="17" s="1"/>
  <c r="BZ8" i="2"/>
  <c r="H307" i="3" s="1"/>
  <c r="BI132" i="17"/>
  <c r="BJ8" i="2"/>
  <c r="H243" i="3" s="1"/>
  <c r="AA132" i="17"/>
  <c r="AB8" i="2"/>
  <c r="H107" i="3" s="1"/>
  <c r="AS132" i="17"/>
  <c r="AT8" i="2"/>
  <c r="H179" i="3" s="1"/>
  <c r="EJ132" i="17"/>
  <c r="EJ145" i="17" s="1"/>
  <c r="EK8" i="2"/>
  <c r="H559" i="3" s="1"/>
  <c r="CJ132" i="17"/>
  <c r="CK8" i="2"/>
  <c r="BT132" i="17"/>
  <c r="BT170" i="17" s="1"/>
  <c r="BU8" i="2"/>
  <c r="H287" i="3" s="1"/>
  <c r="Z135" i="17"/>
  <c r="FN132" i="17"/>
  <c r="FN170" i="17" s="1"/>
  <c r="FO8" i="2"/>
  <c r="H679" i="3" s="1"/>
  <c r="DR132" i="17"/>
  <c r="DR170" i="17" s="1"/>
  <c r="DS8" i="2"/>
  <c r="H487" i="3" s="1"/>
  <c r="AP132" i="17"/>
  <c r="AP170" i="17" s="1"/>
  <c r="AQ8" i="2"/>
  <c r="H167" i="3" s="1"/>
  <c r="J132" i="17"/>
  <c r="J170" i="17" s="1"/>
  <c r="K8" i="2"/>
  <c r="H39" i="3" s="1"/>
  <c r="FE132" i="17"/>
  <c r="FF8" i="2"/>
  <c r="H643" i="3" s="1"/>
  <c r="DY132" i="17"/>
  <c r="DZ8" i="2"/>
  <c r="H515" i="3" s="1"/>
  <c r="CC132" i="17"/>
  <c r="CC170" i="17" s="1"/>
  <c r="CD8" i="2"/>
  <c r="H323" i="3" s="1"/>
  <c r="W132" i="17"/>
  <c r="X8" i="2"/>
  <c r="H91" i="3" s="1"/>
  <c r="ET132" i="17"/>
  <c r="EU8" i="2"/>
  <c r="H599" i="3" s="1"/>
  <c r="DN132" i="17"/>
  <c r="DO8" i="2"/>
  <c r="H471" i="3" s="1"/>
  <c r="CL170" i="17"/>
  <c r="CL135" i="17"/>
  <c r="FA132" i="17"/>
  <c r="FB8" i="2"/>
  <c r="H627" i="3" s="1"/>
  <c r="DE132" i="17"/>
  <c r="DF8" i="2"/>
  <c r="H435" i="3" s="1"/>
  <c r="AO170" i="17"/>
  <c r="AJ132" i="17"/>
  <c r="AK8" i="2"/>
  <c r="H143" i="3" s="1"/>
  <c r="FK132" i="17"/>
  <c r="FL8" i="2"/>
  <c r="H667" i="3" s="1"/>
  <c r="EU132" i="17"/>
  <c r="EU135" i="17" s="1"/>
  <c r="EV8" i="2"/>
  <c r="EE132" i="17"/>
  <c r="EF8" i="2"/>
  <c r="H539" i="3" s="1"/>
  <c r="DO132" i="17"/>
  <c r="DO170" i="17" s="1"/>
  <c r="DP8" i="2"/>
  <c r="H475" i="3" s="1"/>
  <c r="CY132" i="17"/>
  <c r="CZ8" i="2"/>
  <c r="H411" i="3" s="1"/>
  <c r="CI132" i="17"/>
  <c r="CI137" i="17" s="1"/>
  <c r="CJ8" i="2"/>
  <c r="H347" i="3" s="1"/>
  <c r="BS132" i="17"/>
  <c r="BT8" i="2"/>
  <c r="H283" i="3" s="1"/>
  <c r="P132" i="17"/>
  <c r="P170" i="17" s="1"/>
  <c r="Q8" i="2"/>
  <c r="H63" i="3" s="1"/>
  <c r="CL137" i="17"/>
  <c r="CD135" i="17"/>
  <c r="BV170" i="17"/>
  <c r="EZ132" i="17"/>
  <c r="EZ170" i="17" s="1"/>
  <c r="FA8" i="2"/>
  <c r="H623" i="3" s="1"/>
  <c r="DD132" i="17"/>
  <c r="DE8" i="2"/>
  <c r="H431" i="3" s="1"/>
  <c r="BD132" i="17"/>
  <c r="BD135" i="17" s="1"/>
  <c r="BE8" i="2"/>
  <c r="H223" i="3" s="1"/>
  <c r="FN135" i="17"/>
  <c r="F132" i="17"/>
  <c r="G8" i="2"/>
  <c r="H23" i="3" s="1"/>
  <c r="EX132" i="17"/>
  <c r="EY8" i="2"/>
  <c r="H615" i="3" s="1"/>
  <c r="DB132" i="17"/>
  <c r="DB153" i="17" s="1"/>
  <c r="DC8" i="2"/>
  <c r="H423" i="3" s="1"/>
  <c r="BM132" i="17"/>
  <c r="BN8" i="2"/>
  <c r="H259" i="3" s="1"/>
  <c r="FJ132" i="17"/>
  <c r="FK8" i="2"/>
  <c r="H663" i="3" s="1"/>
  <c r="ED132" i="17"/>
  <c r="EE8" i="2"/>
  <c r="H535" i="3" s="1"/>
  <c r="CX132" i="17"/>
  <c r="CX170" i="17" s="1"/>
  <c r="CY8" i="2"/>
  <c r="H407" i="3" s="1"/>
  <c r="V132" i="17"/>
  <c r="W8" i="2"/>
  <c r="H87" i="3" s="1"/>
  <c r="EK132" i="17"/>
  <c r="EL8" i="2"/>
  <c r="FT132" i="17"/>
  <c r="FU8" i="2"/>
  <c r="H703" i="3" s="1"/>
  <c r="FD132" i="17"/>
  <c r="FD170" i="17" s="1"/>
  <c r="FE8" i="2"/>
  <c r="H639" i="3" s="1"/>
  <c r="EN132" i="17"/>
  <c r="EO8" i="2"/>
  <c r="H575" i="3" s="1"/>
  <c r="DX132" i="17"/>
  <c r="DX135" i="17" s="1"/>
  <c r="DY8" i="2"/>
  <c r="H511" i="3" s="1"/>
  <c r="DH132" i="17"/>
  <c r="DI8" i="2"/>
  <c r="H447" i="3" s="1"/>
  <c r="CR132" i="17"/>
  <c r="CR170" i="17" s="1"/>
  <c r="CS8" i="2"/>
  <c r="H383" i="3" s="1"/>
  <c r="BX132" i="17"/>
  <c r="BY8" i="2"/>
  <c r="H303" i="3" s="1"/>
  <c r="BH132" i="17"/>
  <c r="BH135" i="17" s="1"/>
  <c r="BI8" i="2"/>
  <c r="H239" i="3" s="1"/>
  <c r="H132" i="17"/>
  <c r="I8" i="2"/>
  <c r="H31" i="3" s="1"/>
  <c r="X132" i="17"/>
  <c r="X170" i="17" s="1"/>
  <c r="Y8" i="2"/>
  <c r="H95" i="3" s="1"/>
  <c r="FW132" i="17"/>
  <c r="FX8" i="2"/>
  <c r="FG132" i="17"/>
  <c r="FG153" i="17" s="1"/>
  <c r="FH8" i="2"/>
  <c r="EQ132" i="17"/>
  <c r="ER8" i="2"/>
  <c r="EA132" i="17"/>
  <c r="EA135" i="17" s="1"/>
  <c r="EB8" i="2"/>
  <c r="H523" i="3" s="1"/>
  <c r="DK132" i="17"/>
  <c r="DL8" i="2"/>
  <c r="H459" i="3" s="1"/>
  <c r="CU132" i="17"/>
  <c r="CU149" i="17" s="1"/>
  <c r="CV28" i="2" s="1"/>
  <c r="Y134" i="2" s="1"/>
  <c r="CV8" i="2"/>
  <c r="H395" i="3" s="1"/>
  <c r="CE132" i="17"/>
  <c r="CF8" i="2"/>
  <c r="H331" i="3" s="1"/>
  <c r="BO132" i="17"/>
  <c r="BO135" i="17" s="1"/>
  <c r="BP8" i="2"/>
  <c r="H267" i="3" s="1"/>
  <c r="L132" i="17"/>
  <c r="M8" i="2"/>
  <c r="H47" i="3" s="1"/>
  <c r="AR132" i="17"/>
  <c r="AR170" i="17" s="1"/>
  <c r="AS8" i="2"/>
  <c r="H175" i="3" s="1"/>
  <c r="J135" i="17"/>
  <c r="CD170" i="17"/>
  <c r="BF135" i="17"/>
  <c r="BF139" i="17" s="1"/>
  <c r="BF141" i="17" s="1"/>
  <c r="AZ132" i="17"/>
  <c r="BA8" i="2"/>
  <c r="H207" i="3" s="1"/>
  <c r="AI132" i="17"/>
  <c r="AJ8" i="2"/>
  <c r="S132" i="17"/>
  <c r="T8" i="2"/>
  <c r="H75" i="3" s="1"/>
  <c r="AG139" i="17"/>
  <c r="AG141" i="17" s="1"/>
  <c r="AN132" i="17"/>
  <c r="AN135" i="17" s="1"/>
  <c r="AO8" i="2"/>
  <c r="H159" i="3" s="1"/>
  <c r="FL132" i="17"/>
  <c r="FL135" i="17" s="1"/>
  <c r="FM8" i="2"/>
  <c r="H671" i="3" s="1"/>
  <c r="EV132" i="17"/>
  <c r="EV170" i="17" s="1"/>
  <c r="EW8" i="2"/>
  <c r="H607" i="3" s="1"/>
  <c r="EF132" i="17"/>
  <c r="EF170" i="17" s="1"/>
  <c r="EG8" i="2"/>
  <c r="H543" i="3" s="1"/>
  <c r="DP132" i="17"/>
  <c r="DP137" i="17" s="1"/>
  <c r="DQ8" i="2"/>
  <c r="H479" i="3" s="1"/>
  <c r="CZ132" i="17"/>
  <c r="CZ135" i="17" s="1"/>
  <c r="DA8" i="2"/>
  <c r="H415" i="3" s="1"/>
  <c r="CF132" i="17"/>
  <c r="CF137" i="17" s="1"/>
  <c r="CG8" i="2"/>
  <c r="H335" i="3" s="1"/>
  <c r="BP132" i="17"/>
  <c r="BP170" i="17" s="1"/>
  <c r="BQ8" i="2"/>
  <c r="H271" i="3" s="1"/>
  <c r="AY132" i="17"/>
  <c r="AY137" i="17" s="1"/>
  <c r="AZ8" i="2"/>
  <c r="H203" i="3" s="1"/>
  <c r="T132" i="17"/>
  <c r="T135" i="17" s="1"/>
  <c r="U8" i="2"/>
  <c r="H79" i="3" s="1"/>
  <c r="FS132" i="17"/>
  <c r="FS170" i="17" s="1"/>
  <c r="FT8" i="2"/>
  <c r="H699" i="3" s="1"/>
  <c r="FC132" i="17"/>
  <c r="FC170" i="17" s="1"/>
  <c r="FD8" i="2"/>
  <c r="H635" i="3" s="1"/>
  <c r="EM132" i="17"/>
  <c r="EM170" i="17" s="1"/>
  <c r="EN8" i="2"/>
  <c r="H571" i="3" s="1"/>
  <c r="DW132" i="17"/>
  <c r="DW135" i="17" s="1"/>
  <c r="DX8" i="2"/>
  <c r="H507" i="3" s="1"/>
  <c r="DG132" i="17"/>
  <c r="DG153" i="17" s="1"/>
  <c r="DH8" i="2"/>
  <c r="CQ132" i="17"/>
  <c r="CQ170" i="17" s="1"/>
  <c r="CR8" i="2"/>
  <c r="CA132" i="17"/>
  <c r="CA170" i="17" s="1"/>
  <c r="CB8" i="2"/>
  <c r="H315" i="3" s="1"/>
  <c r="BK132" i="17"/>
  <c r="BK135" i="17" s="1"/>
  <c r="BL8" i="2"/>
  <c r="H251" i="3" s="1"/>
  <c r="G132" i="17"/>
  <c r="G170" i="17" s="1"/>
  <c r="H8" i="2"/>
  <c r="AF132" i="17"/>
  <c r="AF170" i="17" s="1"/>
  <c r="AG8" i="2"/>
  <c r="H127" i="3" s="1"/>
  <c r="AX137" i="17"/>
  <c r="AX139" i="17" s="1"/>
  <c r="AX141" i="17" s="1"/>
  <c r="O132" i="17"/>
  <c r="P8" i="2"/>
  <c r="FV132" i="17"/>
  <c r="FV137" i="17" s="1"/>
  <c r="FW8" i="2"/>
  <c r="H711" i="3" s="1"/>
  <c r="FF132" i="17"/>
  <c r="FF170" i="17" s="1"/>
  <c r="FG8" i="2"/>
  <c r="H647" i="3" s="1"/>
  <c r="EP132" i="17"/>
  <c r="EQ8" i="2"/>
  <c r="DZ132" i="17"/>
  <c r="EA8" i="2"/>
  <c r="H519" i="3" s="1"/>
  <c r="DJ132" i="17"/>
  <c r="DK8" i="2"/>
  <c r="H455" i="3" s="1"/>
  <c r="CT132" i="17"/>
  <c r="CT170" i="17" s="1"/>
  <c r="CU8" i="2"/>
  <c r="H391" i="3" s="1"/>
  <c r="AH132" i="17"/>
  <c r="AH170" i="17" s="1"/>
  <c r="AI8" i="2"/>
  <c r="H135" i="3" s="1"/>
  <c r="R132" i="17"/>
  <c r="S8" i="2"/>
  <c r="H71" i="3" s="1"/>
  <c r="FM132" i="17"/>
  <c r="FN8" i="2"/>
  <c r="H675" i="3" s="1"/>
  <c r="EW132" i="17"/>
  <c r="EX8" i="2"/>
  <c r="H611" i="3" s="1"/>
  <c r="EG132" i="17"/>
  <c r="EH8" i="2"/>
  <c r="DQ132" i="17"/>
  <c r="DR8" i="2"/>
  <c r="H483" i="3" s="1"/>
  <c r="DA132" i="17"/>
  <c r="DB8" i="2"/>
  <c r="H419" i="3" s="1"/>
  <c r="CK132" i="17"/>
  <c r="CL8" i="2"/>
  <c r="H355" i="3" s="1"/>
  <c r="BU132" i="17"/>
  <c r="BV8" i="2"/>
  <c r="H291" i="3" s="1"/>
  <c r="BE132" i="17"/>
  <c r="BF8" i="2"/>
  <c r="H227" i="3" s="1"/>
  <c r="AV132" i="17"/>
  <c r="AV170" i="17" s="1"/>
  <c r="AW8" i="2"/>
  <c r="H191" i="3" s="1"/>
  <c r="AE132" i="17"/>
  <c r="AF8" i="2"/>
  <c r="H123" i="3" s="1"/>
  <c r="Q132" i="17"/>
  <c r="Q170" i="17" s="1"/>
  <c r="R8" i="2"/>
  <c r="H67" i="3" s="1"/>
  <c r="I132" i="17"/>
  <c r="I137" i="17" s="1"/>
  <c r="J8" i="2"/>
  <c r="H35" i="3" s="1"/>
  <c r="AB132" i="17"/>
  <c r="AB137" i="17" s="1"/>
  <c r="AC8" i="2"/>
  <c r="H111" i="3" s="1"/>
  <c r="FX132" i="17"/>
  <c r="FY8" i="2"/>
  <c r="H719" i="3" s="1"/>
  <c r="FH132" i="17"/>
  <c r="FH135" i="17" s="1"/>
  <c r="FI8" i="2"/>
  <c r="H655" i="3" s="1"/>
  <c r="ER132" i="17"/>
  <c r="ES8" i="2"/>
  <c r="H591" i="3" s="1"/>
  <c r="EB132" i="17"/>
  <c r="EB170" i="17" s="1"/>
  <c r="EC8" i="2"/>
  <c r="H527" i="3" s="1"/>
  <c r="DL132" i="17"/>
  <c r="DM8" i="2"/>
  <c r="H463" i="3" s="1"/>
  <c r="CV132" i="17"/>
  <c r="CV135" i="17" s="1"/>
  <c r="CW8" i="2"/>
  <c r="H399" i="3" s="1"/>
  <c r="CB132" i="17"/>
  <c r="CC8" i="2"/>
  <c r="H319" i="3" s="1"/>
  <c r="BL132" i="17"/>
  <c r="BL170" i="17" s="1"/>
  <c r="BM8" i="2"/>
  <c r="H255" i="3" s="1"/>
  <c r="AU132" i="17"/>
  <c r="AV8" i="2"/>
  <c r="H187" i="3" s="1"/>
  <c r="FO132" i="17"/>
  <c r="FO170" i="17" s="1"/>
  <c r="FP8" i="2"/>
  <c r="H683" i="3" s="1"/>
  <c r="EY132" i="17"/>
  <c r="EZ8" i="2"/>
  <c r="EI132" i="17"/>
  <c r="EI135" i="17" s="1"/>
  <c r="EJ8" i="2"/>
  <c r="DS132" i="17"/>
  <c r="DT8" i="2"/>
  <c r="H491" i="3" s="1"/>
  <c r="DC132" i="17"/>
  <c r="DC149" i="17" s="1"/>
  <c r="DD28" i="2" s="1"/>
  <c r="Y142" i="2" s="1"/>
  <c r="DD8" i="2"/>
  <c r="H427" i="3" s="1"/>
  <c r="CM132" i="17"/>
  <c r="CN8" i="2"/>
  <c r="H363" i="3" s="1"/>
  <c r="BW132" i="17"/>
  <c r="BW135" i="17" s="1"/>
  <c r="BX8" i="2"/>
  <c r="H299" i="3" s="1"/>
  <c r="BG132" i="17"/>
  <c r="BH8" i="2"/>
  <c r="H235" i="3" s="1"/>
  <c r="DR135" i="17"/>
  <c r="BA135" i="17"/>
  <c r="BN135" i="17"/>
  <c r="K132" i="17"/>
  <c r="L8" i="2"/>
  <c r="H43" i="3" s="1"/>
  <c r="FR132" i="17"/>
  <c r="FR170" i="17" s="1"/>
  <c r="FS8" i="2"/>
  <c r="H695" i="3" s="1"/>
  <c r="FB132" i="17"/>
  <c r="FB170" i="17" s="1"/>
  <c r="FC8" i="2"/>
  <c r="H631" i="3" s="1"/>
  <c r="EL132" i="17"/>
  <c r="EM8" i="2"/>
  <c r="H567" i="3" s="1"/>
  <c r="DV132" i="17"/>
  <c r="DV170" i="17" s="1"/>
  <c r="DW8" i="2"/>
  <c r="H503" i="3" s="1"/>
  <c r="DF132" i="17"/>
  <c r="DF170" i="17" s="1"/>
  <c r="DG8" i="2"/>
  <c r="H439" i="3" s="1"/>
  <c r="CP132" i="17"/>
  <c r="CQ8" i="2"/>
  <c r="H375" i="3" s="1"/>
  <c r="AD132" i="17"/>
  <c r="AE8" i="2"/>
  <c r="H119" i="3" s="1"/>
  <c r="N132" i="17"/>
  <c r="O8" i="2"/>
  <c r="H55" i="3" s="1"/>
  <c r="FI132" i="17"/>
  <c r="FJ8" i="2"/>
  <c r="H659" i="3" s="1"/>
  <c r="ES132" i="17"/>
  <c r="ET8" i="2"/>
  <c r="H595" i="3" s="1"/>
  <c r="EC132" i="17"/>
  <c r="ED8" i="2"/>
  <c r="H531" i="3" s="1"/>
  <c r="DM132" i="17"/>
  <c r="DN8" i="2"/>
  <c r="H467" i="3" s="1"/>
  <c r="CW132" i="17"/>
  <c r="CW147" i="17" s="1"/>
  <c r="CX8" i="2"/>
  <c r="H403" i="3" s="1"/>
  <c r="CG132" i="17"/>
  <c r="CH8" i="2"/>
  <c r="H339" i="3" s="1"/>
  <c r="BQ132" i="17"/>
  <c r="BR8" i="2"/>
  <c r="H275" i="3" s="1"/>
  <c r="M132" i="17"/>
  <c r="N8" i="2"/>
  <c r="H51" i="3" s="1"/>
  <c r="DP166" i="17"/>
  <c r="DP202" i="17" s="1"/>
  <c r="DQ11" i="2"/>
  <c r="K479" i="3" s="1"/>
  <c r="X166" i="17"/>
  <c r="X202" i="17" s="1"/>
  <c r="Y11" i="2"/>
  <c r="K95" i="3" s="1"/>
  <c r="FO166" i="17"/>
  <c r="FO202" i="17" s="1"/>
  <c r="FP11" i="2"/>
  <c r="K683" i="3" s="1"/>
  <c r="EI166" i="17"/>
  <c r="EI202" i="17" s="1"/>
  <c r="EJ11" i="2"/>
  <c r="K555" i="3" s="1"/>
  <c r="FT166" i="17"/>
  <c r="FT202" i="17" s="1"/>
  <c r="FU11" i="2"/>
  <c r="EN166" i="17"/>
  <c r="EN202" i="17" s="1"/>
  <c r="EO11" i="2"/>
  <c r="K575" i="3" s="1"/>
  <c r="DH166" i="17"/>
  <c r="DH202" i="17" s="1"/>
  <c r="DI11" i="2"/>
  <c r="K447" i="3" s="1"/>
  <c r="CB166" i="17"/>
  <c r="CB202" i="17" s="1"/>
  <c r="CC11" i="2"/>
  <c r="K319" i="3" s="1"/>
  <c r="AV166" i="17"/>
  <c r="AV202" i="17" s="1"/>
  <c r="AW11" i="2"/>
  <c r="K191" i="3" s="1"/>
  <c r="P166" i="17"/>
  <c r="P202" i="17" s="1"/>
  <c r="Q11" i="2"/>
  <c r="K63" i="3" s="1"/>
  <c r="FK166" i="17"/>
  <c r="FK202" i="17" s="1"/>
  <c r="FL11" i="2"/>
  <c r="K667" i="3" s="1"/>
  <c r="EU166" i="17"/>
  <c r="EU202" i="17" s="1"/>
  <c r="EV11" i="2"/>
  <c r="K603" i="3" s="1"/>
  <c r="EE166" i="17"/>
  <c r="EE202" i="17" s="1"/>
  <c r="EF11" i="2"/>
  <c r="K539" i="3" s="1"/>
  <c r="DO166" i="17"/>
  <c r="DO202" i="17" s="1"/>
  <c r="DP11" i="2"/>
  <c r="CY166" i="17"/>
  <c r="CY202" i="17" s="1"/>
  <c r="CZ11" i="2"/>
  <c r="K411" i="3" s="1"/>
  <c r="CI166" i="17"/>
  <c r="CI202" i="17" s="1"/>
  <c r="CJ11" i="2"/>
  <c r="K347" i="3" s="1"/>
  <c r="BS166" i="17"/>
  <c r="BS202" i="17" s="1"/>
  <c r="BT11" i="2"/>
  <c r="K283" i="3" s="1"/>
  <c r="BC166" i="17"/>
  <c r="BC202" i="17" s="1"/>
  <c r="BD11" i="2"/>
  <c r="K219" i="3" s="1"/>
  <c r="AM166" i="17"/>
  <c r="AM202" i="17" s="1"/>
  <c r="AN11" i="2"/>
  <c r="K155" i="3" s="1"/>
  <c r="W166" i="17"/>
  <c r="W202" i="17" s="1"/>
  <c r="X11" i="2"/>
  <c r="K91" i="3" s="1"/>
  <c r="G166" i="17"/>
  <c r="G202" i="17" s="1"/>
  <c r="H11" i="2"/>
  <c r="K27" i="3" s="1"/>
  <c r="Y137" i="17"/>
  <c r="DF196" i="17"/>
  <c r="DF204" i="17" s="1"/>
  <c r="AT196" i="17"/>
  <c r="AT204" i="17" s="1"/>
  <c r="D139" i="17"/>
  <c r="D141" i="17" s="1"/>
  <c r="EU196" i="17"/>
  <c r="EU204" i="17" s="1"/>
  <c r="W196" i="17"/>
  <c r="W204" i="17" s="1"/>
  <c r="DU196" i="17"/>
  <c r="DU204" i="17" s="1"/>
  <c r="BR135" i="17"/>
  <c r="CL196" i="17"/>
  <c r="CL204" i="17" s="1"/>
  <c r="FC196" i="17"/>
  <c r="FC204" i="17" s="1"/>
  <c r="CQ196" i="17"/>
  <c r="CQ204" i="17" s="1"/>
  <c r="CK196" i="17"/>
  <c r="CK204" i="17" s="1"/>
  <c r="AO196" i="17"/>
  <c r="AO204" i="17" s="1"/>
  <c r="P196" i="17"/>
  <c r="P204" i="17" s="1"/>
  <c r="CJ166" i="17"/>
  <c r="CJ202" i="17" s="1"/>
  <c r="CK11" i="2"/>
  <c r="K351" i="3" s="1"/>
  <c r="DC166" i="17"/>
  <c r="DC202" i="17" s="1"/>
  <c r="DD11" i="2"/>
  <c r="K427" i="3" s="1"/>
  <c r="BW166" i="17"/>
  <c r="BW202" i="17" s="1"/>
  <c r="BX11" i="2"/>
  <c r="K299" i="3" s="1"/>
  <c r="AQ166" i="17"/>
  <c r="AQ202" i="17" s="1"/>
  <c r="AR11" i="2"/>
  <c r="FL166" i="17"/>
  <c r="FL202" i="17" s="1"/>
  <c r="FM11" i="2"/>
  <c r="K671" i="3" s="1"/>
  <c r="EF166" i="17"/>
  <c r="EF202" i="17" s="1"/>
  <c r="EG11" i="2"/>
  <c r="K543" i="3" s="1"/>
  <c r="CZ166" i="17"/>
  <c r="CZ202" i="17" s="1"/>
  <c r="DA11" i="2"/>
  <c r="K415" i="3" s="1"/>
  <c r="BT166" i="17"/>
  <c r="BT202" i="17" s="1"/>
  <c r="BU11" i="2"/>
  <c r="K287" i="3" s="1"/>
  <c r="AN166" i="17"/>
  <c r="AN202" i="17" s="1"/>
  <c r="AO11" i="2"/>
  <c r="K159" i="3" s="1"/>
  <c r="H166" i="17"/>
  <c r="H202" i="17" s="1"/>
  <c r="I11" i="2"/>
  <c r="K31" i="3" s="1"/>
  <c r="FW166" i="17"/>
  <c r="FW202" i="17" s="1"/>
  <c r="FX11" i="2"/>
  <c r="K715" i="3" s="1"/>
  <c r="FG166" i="17"/>
  <c r="FG202" i="17" s="1"/>
  <c r="FH11" i="2"/>
  <c r="K651" i="3" s="1"/>
  <c r="EQ166" i="17"/>
  <c r="EQ202" i="17" s="1"/>
  <c r="ER11" i="2"/>
  <c r="K587" i="3" s="1"/>
  <c r="EA166" i="17"/>
  <c r="EA202" i="17" s="1"/>
  <c r="EB11" i="2"/>
  <c r="K523" i="3" s="1"/>
  <c r="DK166" i="17"/>
  <c r="DK202" i="17" s="1"/>
  <c r="DL11" i="2"/>
  <c r="K459" i="3" s="1"/>
  <c r="CU166" i="17"/>
  <c r="CU202" i="17" s="1"/>
  <c r="CV11" i="2"/>
  <c r="K395" i="3" s="1"/>
  <c r="CE166" i="17"/>
  <c r="CE202" i="17" s="1"/>
  <c r="CF11" i="2"/>
  <c r="K331" i="3" s="1"/>
  <c r="BO166" i="17"/>
  <c r="BO202" i="17" s="1"/>
  <c r="BP11" i="2"/>
  <c r="K267" i="3" s="1"/>
  <c r="AY166" i="17"/>
  <c r="AY202" i="17" s="1"/>
  <c r="AZ11" i="2"/>
  <c r="K203" i="3" s="1"/>
  <c r="AI166" i="17"/>
  <c r="AI202" i="17" s="1"/>
  <c r="AJ11" i="2"/>
  <c r="K139" i="3" s="1"/>
  <c r="S166" i="17"/>
  <c r="S202" i="17" s="1"/>
  <c r="T11" i="2"/>
  <c r="K75" i="3" s="1"/>
  <c r="FS196" i="17"/>
  <c r="FS204" i="17" s="1"/>
  <c r="DG196" i="17"/>
  <c r="DG204" i="17" s="1"/>
  <c r="AU196" i="17"/>
  <c r="AU204" i="17" s="1"/>
  <c r="FM196" i="17"/>
  <c r="FM204" i="17" s="1"/>
  <c r="EG196" i="17"/>
  <c r="EG204" i="17" s="1"/>
  <c r="CW196" i="17"/>
  <c r="CW204" i="17" s="1"/>
  <c r="E196" i="17"/>
  <c r="E204" i="17" s="1"/>
  <c r="ED196" i="17"/>
  <c r="ED204" i="17" s="1"/>
  <c r="BR196" i="17"/>
  <c r="BR204" i="17" s="1"/>
  <c r="F196" i="17"/>
  <c r="F204" i="17" s="1"/>
  <c r="FP196" i="17"/>
  <c r="FP204" i="17" s="1"/>
  <c r="EZ196" i="17"/>
  <c r="EZ204" i="17" s="1"/>
  <c r="EJ196" i="17"/>
  <c r="EJ204" i="17" s="1"/>
  <c r="DT196" i="17"/>
  <c r="DT204" i="17" s="1"/>
  <c r="DD196" i="17"/>
  <c r="DD204" i="17" s="1"/>
  <c r="CN196" i="17"/>
  <c r="CN204" i="17" s="1"/>
  <c r="BX196" i="17"/>
  <c r="BX204" i="17" s="1"/>
  <c r="BH196" i="17"/>
  <c r="BH204" i="17" s="1"/>
  <c r="AR196" i="17"/>
  <c r="AR204" i="17" s="1"/>
  <c r="L196" i="17"/>
  <c r="L204" i="17" s="1"/>
  <c r="DZ196" i="17"/>
  <c r="DZ204" i="17" s="1"/>
  <c r="FW196" i="17"/>
  <c r="FW204" i="17" s="1"/>
  <c r="EQ196" i="17"/>
  <c r="EQ204" i="17" s="1"/>
  <c r="DK196" i="17"/>
  <c r="DK204" i="17" s="1"/>
  <c r="CE196" i="17"/>
  <c r="CE204" i="17" s="1"/>
  <c r="AY196" i="17"/>
  <c r="AY204" i="17" s="1"/>
  <c r="S196" i="17"/>
  <c r="S204" i="17" s="1"/>
  <c r="FZ9" i="17"/>
  <c r="BU196" i="17"/>
  <c r="BU204" i="17" s="1"/>
  <c r="Y196" i="17"/>
  <c r="Y204" i="17" s="1"/>
  <c r="EV166" i="17"/>
  <c r="EV202" i="17" s="1"/>
  <c r="EW11" i="2"/>
  <c r="K607" i="3" s="1"/>
  <c r="BD166" i="17"/>
  <c r="BD202" i="17" s="1"/>
  <c r="BE11" i="2"/>
  <c r="K223" i="3" s="1"/>
  <c r="K166" i="17"/>
  <c r="K202" i="17" s="1"/>
  <c r="L11" i="2"/>
  <c r="K43" i="3" s="1"/>
  <c r="FD166" i="17"/>
  <c r="FD202" i="17" s="1"/>
  <c r="FE11" i="2"/>
  <c r="K639" i="3" s="1"/>
  <c r="DX166" i="17"/>
  <c r="DX202" i="17" s="1"/>
  <c r="DY11" i="2"/>
  <c r="K511" i="3" s="1"/>
  <c r="CR166" i="17"/>
  <c r="CR202" i="17" s="1"/>
  <c r="CS11" i="2"/>
  <c r="K383" i="3" s="1"/>
  <c r="BL166" i="17"/>
  <c r="BL202" i="17" s="1"/>
  <c r="BM11" i="2"/>
  <c r="K255" i="3" s="1"/>
  <c r="AF166" i="17"/>
  <c r="AF202" i="17" s="1"/>
  <c r="AG11" i="2"/>
  <c r="K127" i="3" s="1"/>
  <c r="FS166" i="17"/>
  <c r="FS202" i="17" s="1"/>
  <c r="FT11" i="2"/>
  <c r="K699" i="3" s="1"/>
  <c r="FC166" i="17"/>
  <c r="FC202" i="17" s="1"/>
  <c r="FD11" i="2"/>
  <c r="K635" i="3" s="1"/>
  <c r="EM166" i="17"/>
  <c r="EM202" i="17" s="1"/>
  <c r="EN11" i="2"/>
  <c r="K571" i="3" s="1"/>
  <c r="DW166" i="17"/>
  <c r="DW202" i="17" s="1"/>
  <c r="DX11" i="2"/>
  <c r="K507" i="3" s="1"/>
  <c r="DG166" i="17"/>
  <c r="DG202" i="17" s="1"/>
  <c r="DH11" i="2"/>
  <c r="K443" i="3" s="1"/>
  <c r="CQ166" i="17"/>
  <c r="CQ202" i="17" s="1"/>
  <c r="CR11" i="2"/>
  <c r="K379" i="3" s="1"/>
  <c r="CA166" i="17"/>
  <c r="CA202" i="17" s="1"/>
  <c r="CB11" i="2"/>
  <c r="K315" i="3" s="1"/>
  <c r="BK166" i="17"/>
  <c r="BK202" i="17" s="1"/>
  <c r="BL11" i="2"/>
  <c r="K251" i="3" s="1"/>
  <c r="AU166" i="17"/>
  <c r="AU202" i="17" s="1"/>
  <c r="AV11" i="2"/>
  <c r="K187" i="3" s="1"/>
  <c r="AE166" i="17"/>
  <c r="AE202" i="17" s="1"/>
  <c r="AF11" i="2"/>
  <c r="K123" i="3" s="1"/>
  <c r="O166" i="17"/>
  <c r="O202" i="17" s="1"/>
  <c r="P11" i="2"/>
  <c r="K59" i="3" s="1"/>
  <c r="FN166" i="17"/>
  <c r="FN202" i="17" s="1"/>
  <c r="EX166" i="17"/>
  <c r="EX202" i="17" s="1"/>
  <c r="EH166" i="17"/>
  <c r="EH202" i="17" s="1"/>
  <c r="DR166" i="17"/>
  <c r="DR202" i="17" s="1"/>
  <c r="DB166" i="17"/>
  <c r="DB202" i="17" s="1"/>
  <c r="CL166" i="17"/>
  <c r="CL202" i="17" s="1"/>
  <c r="BV166" i="17"/>
  <c r="BV202" i="17" s="1"/>
  <c r="BF166" i="17"/>
  <c r="BF202" i="17" s="1"/>
  <c r="AP166" i="17"/>
  <c r="AP202" i="17" s="1"/>
  <c r="Z166" i="17"/>
  <c r="Z202" i="17" s="1"/>
  <c r="J166" i="17"/>
  <c r="J202" i="17" s="1"/>
  <c r="BA137" i="17"/>
  <c r="FX196" i="17"/>
  <c r="FX204" i="17" s="1"/>
  <c r="FH196" i="17"/>
  <c r="FH204" i="17" s="1"/>
  <c r="ER196" i="17"/>
  <c r="ER204" i="17" s="1"/>
  <c r="EB196" i="17"/>
  <c r="EB204" i="17" s="1"/>
  <c r="DL196" i="17"/>
  <c r="DL204" i="17" s="1"/>
  <c r="CV196" i="17"/>
  <c r="CV204" i="17" s="1"/>
  <c r="CF196" i="17"/>
  <c r="CF204" i="17" s="1"/>
  <c r="BP196" i="17"/>
  <c r="BP204" i="17" s="1"/>
  <c r="AZ196" i="17"/>
  <c r="AZ204" i="17" s="1"/>
  <c r="AJ196" i="17"/>
  <c r="AJ204" i="17" s="1"/>
  <c r="X105" i="17"/>
  <c r="DB196" i="17"/>
  <c r="DB204" i="17" s="1"/>
  <c r="DO196" i="17"/>
  <c r="DO204" i="17" s="1"/>
  <c r="BC196" i="17"/>
  <c r="BC204" i="17" s="1"/>
  <c r="FQ196" i="17"/>
  <c r="FQ204" i="17" s="1"/>
  <c r="EK196" i="17"/>
  <c r="EK204" i="17" s="1"/>
  <c r="BE196" i="17"/>
  <c r="BE204" i="17" s="1"/>
  <c r="I196" i="17"/>
  <c r="I204" i="17" s="1"/>
  <c r="DR137" i="17"/>
  <c r="BN137" i="17"/>
  <c r="CC196" i="17"/>
  <c r="CC204" i="17" s="1"/>
  <c r="AG196" i="17"/>
  <c r="AG204" i="17" s="1"/>
  <c r="CT196" i="17"/>
  <c r="CT204" i="17" s="1"/>
  <c r="AH196" i="17"/>
  <c r="AH204" i="17" s="1"/>
  <c r="CT135" i="17"/>
  <c r="AT139" i="17"/>
  <c r="AT141" i="17" s="1"/>
  <c r="J137" i="17"/>
  <c r="BZ196" i="17"/>
  <c r="BZ204" i="17" s="1"/>
  <c r="AL196" i="17"/>
  <c r="AL204" i="17" s="1"/>
  <c r="C217" i="2"/>
  <c r="F726" i="3" s="1"/>
  <c r="X212" i="17"/>
  <c r="W170" i="17"/>
  <c r="W135" i="17"/>
  <c r="W137" i="17"/>
  <c r="AC139" i="17"/>
  <c r="AC141" i="17" s="1"/>
  <c r="AB170" i="17"/>
  <c r="FL137" i="17"/>
  <c r="DP170" i="17"/>
  <c r="CZ137" i="17"/>
  <c r="CF170" i="17"/>
  <c r="AY135" i="17"/>
  <c r="X135" i="17"/>
  <c r="FK170" i="17"/>
  <c r="FK135" i="17"/>
  <c r="FK137" i="17"/>
  <c r="EU170" i="17"/>
  <c r="EE170" i="17"/>
  <c r="EE135" i="17"/>
  <c r="CY170" i="17"/>
  <c r="CY135" i="17"/>
  <c r="CY137" i="17"/>
  <c r="CI135" i="17"/>
  <c r="BS170" i="17"/>
  <c r="BS135" i="17"/>
  <c r="BS137" i="17"/>
  <c r="X114" i="17"/>
  <c r="X111" i="17"/>
  <c r="AR135" i="17"/>
  <c r="FB186" i="17"/>
  <c r="FB169" i="17"/>
  <c r="FB145" i="17"/>
  <c r="FB107" i="17"/>
  <c r="FC26" i="2" s="1"/>
  <c r="W193" i="2" s="1"/>
  <c r="FB104" i="17"/>
  <c r="FB101" i="17"/>
  <c r="FB103" i="17" s="1"/>
  <c r="FB97" i="17"/>
  <c r="FC4" i="2" s="1"/>
  <c r="D631" i="3" s="1"/>
  <c r="V632" i="3" s="1"/>
  <c r="CP107" i="17"/>
  <c r="CQ26" i="2" s="1"/>
  <c r="W129" i="2" s="1"/>
  <c r="AD186" i="17"/>
  <c r="AD169" i="17"/>
  <c r="AD143" i="17"/>
  <c r="AD107" i="17"/>
  <c r="AE26" i="2" s="1"/>
  <c r="AD104" i="17"/>
  <c r="AD101" i="17"/>
  <c r="AD103" i="17" s="1"/>
  <c r="AD97" i="17"/>
  <c r="AE4" i="2" s="1"/>
  <c r="D119" i="3" s="1"/>
  <c r="DB186" i="17"/>
  <c r="DB169" i="17"/>
  <c r="DB145" i="17"/>
  <c r="DB107" i="17"/>
  <c r="DC26" i="2" s="1"/>
  <c r="W141" i="2" s="1"/>
  <c r="DB104" i="17"/>
  <c r="DB101" i="17"/>
  <c r="DB103" i="17" s="1"/>
  <c r="DB97" i="17"/>
  <c r="DC4" i="2" s="1"/>
  <c r="D423" i="3" s="1"/>
  <c r="V424" i="3" s="1"/>
  <c r="DO169" i="17"/>
  <c r="DO186" i="17"/>
  <c r="DO143" i="17"/>
  <c r="DO97" i="17"/>
  <c r="DP4" i="2" s="1"/>
  <c r="D475" i="3" s="1"/>
  <c r="T476" i="3" s="1"/>
  <c r="DO107" i="17"/>
  <c r="DP26" i="2" s="1"/>
  <c r="W154" i="2" s="1"/>
  <c r="DO101" i="17"/>
  <c r="DO103" i="17" s="1"/>
  <c r="DO104" i="17"/>
  <c r="BC169" i="17"/>
  <c r="BC145" i="17"/>
  <c r="BC186" i="17"/>
  <c r="BC143" i="17"/>
  <c r="BC101" i="17"/>
  <c r="BC103" i="17" s="1"/>
  <c r="BC97" i="17"/>
  <c r="BD4" i="2" s="1"/>
  <c r="BC107" i="17"/>
  <c r="BD26" i="2" s="1"/>
  <c r="W90" i="2" s="1"/>
  <c r="BC104" i="17"/>
  <c r="FQ186" i="17"/>
  <c r="FQ143" i="17"/>
  <c r="FQ169" i="17"/>
  <c r="FQ97" i="17"/>
  <c r="FR4" i="2" s="1"/>
  <c r="D691" i="3" s="1"/>
  <c r="V692" i="3" s="1"/>
  <c r="FQ107" i="17"/>
  <c r="FR26" i="2" s="1"/>
  <c r="W208" i="2" s="1"/>
  <c r="FQ104" i="17"/>
  <c r="FQ101" i="17"/>
  <c r="FQ103" i="17" s="1"/>
  <c r="EK186" i="17"/>
  <c r="EK143" i="17"/>
  <c r="EK169" i="17"/>
  <c r="EK107" i="17"/>
  <c r="EL26" i="2" s="1"/>
  <c r="EK104" i="17"/>
  <c r="EK101" i="17"/>
  <c r="EK103" i="17" s="1"/>
  <c r="EK97" i="17"/>
  <c r="EL4" i="2" s="1"/>
  <c r="DA186" i="17"/>
  <c r="DA149" i="17"/>
  <c r="DB28" i="2" s="1"/>
  <c r="Y140" i="2" s="1"/>
  <c r="DA169" i="17"/>
  <c r="DA145" i="17"/>
  <c r="DA107" i="17"/>
  <c r="DB26" i="2" s="1"/>
  <c r="W140" i="2" s="1"/>
  <c r="DA104" i="17"/>
  <c r="DA101" i="17"/>
  <c r="DA103" i="17" s="1"/>
  <c r="DA97" i="17"/>
  <c r="DB4" i="2" s="1"/>
  <c r="D419" i="3" s="1"/>
  <c r="V420" i="3" s="1"/>
  <c r="BE186" i="17"/>
  <c r="BE143" i="17"/>
  <c r="BE169" i="17"/>
  <c r="BE97" i="17"/>
  <c r="BF4" i="2" s="1"/>
  <c r="D227" i="3" s="1"/>
  <c r="V228" i="3" s="1"/>
  <c r="BE107" i="17"/>
  <c r="BF26" i="2" s="1"/>
  <c r="W92" i="2" s="1"/>
  <c r="BE104" i="17"/>
  <c r="BE101" i="17"/>
  <c r="BE103" i="17" s="1"/>
  <c r="I186" i="17"/>
  <c r="I143" i="17"/>
  <c r="I169" i="17"/>
  <c r="I107" i="17"/>
  <c r="J26" i="2" s="1"/>
  <c r="W44" i="2" s="1"/>
  <c r="I104" i="17"/>
  <c r="I101" i="17"/>
  <c r="I103" i="17" s="1"/>
  <c r="I97" i="17"/>
  <c r="J4" i="2" s="1"/>
  <c r="D35" i="3" s="1"/>
  <c r="V36" i="3" s="1"/>
  <c r="BZ137" i="17"/>
  <c r="BV139" i="17"/>
  <c r="BV141" i="17" s="1"/>
  <c r="CL186" i="17"/>
  <c r="CL169" i="17"/>
  <c r="CL143" i="17"/>
  <c r="CL107" i="17"/>
  <c r="CM26" i="2" s="1"/>
  <c r="W125" i="2" s="1"/>
  <c r="CL104" i="17"/>
  <c r="CL101" i="17"/>
  <c r="CL103" i="17" s="1"/>
  <c r="CL97" i="17"/>
  <c r="CM4" i="2" s="1"/>
  <c r="D359" i="3" s="1"/>
  <c r="R360" i="3" s="1"/>
  <c r="FC169" i="17"/>
  <c r="FC186" i="17"/>
  <c r="FC143" i="17"/>
  <c r="FC97" i="17"/>
  <c r="FD4" i="2" s="1"/>
  <c r="D635" i="3" s="1"/>
  <c r="T636" i="3" s="1"/>
  <c r="FC107" i="17"/>
  <c r="FD26" i="2" s="1"/>
  <c r="W194" i="2" s="1"/>
  <c r="FC104" i="17"/>
  <c r="FC101" i="17"/>
  <c r="FC103" i="17" s="1"/>
  <c r="CQ169" i="17"/>
  <c r="CQ186" i="17"/>
  <c r="CQ145" i="17"/>
  <c r="CQ143" i="17"/>
  <c r="CQ104" i="17"/>
  <c r="CQ97" i="17"/>
  <c r="CR4" i="2" s="1"/>
  <c r="D379" i="3" s="1"/>
  <c r="V380" i="3" s="1"/>
  <c r="CQ107" i="17"/>
  <c r="CR26" i="2" s="1"/>
  <c r="W130" i="2" s="1"/>
  <c r="CQ101" i="17"/>
  <c r="CQ103" i="17" s="1"/>
  <c r="AE169" i="17"/>
  <c r="AE186" i="17"/>
  <c r="AE145" i="17"/>
  <c r="AE107" i="17"/>
  <c r="AF26" i="2" s="1"/>
  <c r="W66" i="2" s="1"/>
  <c r="AE104" i="17"/>
  <c r="AE101" i="17"/>
  <c r="AE103" i="17" s="1"/>
  <c r="AE97" i="17"/>
  <c r="AF4" i="2" s="1"/>
  <c r="D123" i="3" s="1"/>
  <c r="R124" i="3" s="1"/>
  <c r="FE186" i="17"/>
  <c r="FE169" i="17"/>
  <c r="FE145" i="17"/>
  <c r="FE107" i="17"/>
  <c r="FF26" i="2" s="1"/>
  <c r="FE104" i="17"/>
  <c r="FE101" i="17"/>
  <c r="FE103" i="17" s="1"/>
  <c r="FE97" i="17"/>
  <c r="FF4" i="2" s="1"/>
  <c r="D643" i="3" s="1"/>
  <c r="V644" i="3" s="1"/>
  <c r="DY151" i="17"/>
  <c r="DY147" i="17"/>
  <c r="DY186" i="17"/>
  <c r="DY149" i="17"/>
  <c r="DZ28" i="2" s="1"/>
  <c r="Y164" i="2" s="1"/>
  <c r="DY169" i="17"/>
  <c r="DY153" i="17"/>
  <c r="DY145" i="17"/>
  <c r="DY97" i="17"/>
  <c r="DZ4" i="2" s="1"/>
  <c r="D515" i="3" s="1"/>
  <c r="V516" i="3" s="1"/>
  <c r="DY107" i="17"/>
  <c r="DZ26" i="2" s="1"/>
  <c r="W164" i="2" s="1"/>
  <c r="DY104" i="17"/>
  <c r="DY101" i="17"/>
  <c r="DY103" i="17" s="1"/>
  <c r="CK186" i="17"/>
  <c r="CK143" i="17"/>
  <c r="CK169" i="17"/>
  <c r="CK97" i="17"/>
  <c r="CL4" i="2" s="1"/>
  <c r="D355" i="3" s="1"/>
  <c r="V356" i="3" s="1"/>
  <c r="CK107" i="17"/>
  <c r="CL26" i="2" s="1"/>
  <c r="W124" i="2" s="1"/>
  <c r="CK104" i="17"/>
  <c r="CK101" i="17"/>
  <c r="CK103" i="17" s="1"/>
  <c r="AO186" i="17"/>
  <c r="AO143" i="17"/>
  <c r="AO169" i="17"/>
  <c r="AO145" i="17"/>
  <c r="AO97" i="17"/>
  <c r="AP4" i="2" s="1"/>
  <c r="D163" i="3" s="1"/>
  <c r="R164" i="3" s="1"/>
  <c r="AO107" i="17"/>
  <c r="AP26" i="2" s="1"/>
  <c r="W76" i="2" s="1"/>
  <c r="AO104" i="17"/>
  <c r="AO101" i="17"/>
  <c r="AO103" i="17" s="1"/>
  <c r="ED186" i="17"/>
  <c r="ED169" i="17"/>
  <c r="ED143" i="17"/>
  <c r="ED107" i="17"/>
  <c r="EE26" i="2" s="1"/>
  <c r="W169" i="2" s="1"/>
  <c r="ED104" i="17"/>
  <c r="ED101" i="17"/>
  <c r="ED103" i="17" s="1"/>
  <c r="ED97" i="17"/>
  <c r="EE4" i="2" s="1"/>
  <c r="D535" i="3" s="1"/>
  <c r="V536" i="3" s="1"/>
  <c r="BR186" i="17"/>
  <c r="BR169" i="17"/>
  <c r="BR145" i="17"/>
  <c r="BR143" i="17"/>
  <c r="BR107" i="17"/>
  <c r="BS26" i="2" s="1"/>
  <c r="W105" i="2" s="1"/>
  <c r="BR104" i="17"/>
  <c r="BR101" i="17"/>
  <c r="BR103" i="17" s="1"/>
  <c r="BR97" i="17"/>
  <c r="BS4" i="2" s="1"/>
  <c r="D279" i="3" s="1"/>
  <c r="T280" i="3" s="1"/>
  <c r="F186" i="17"/>
  <c r="F169" i="17"/>
  <c r="F143" i="17"/>
  <c r="F107" i="17"/>
  <c r="G26" i="2" s="1"/>
  <c r="W41" i="2" s="1"/>
  <c r="F104" i="17"/>
  <c r="F101" i="17"/>
  <c r="F103" i="17" s="1"/>
  <c r="F97" i="17"/>
  <c r="G4" i="2" s="1"/>
  <c r="D23" i="3" s="1"/>
  <c r="FP186" i="17"/>
  <c r="FP169" i="17"/>
  <c r="FP143" i="17"/>
  <c r="FP97" i="17"/>
  <c r="FQ4" i="2" s="1"/>
  <c r="FP107" i="17"/>
  <c r="FQ26" i="2" s="1"/>
  <c r="FP104" i="17"/>
  <c r="FP101" i="17"/>
  <c r="FP103" i="17" s="1"/>
  <c r="FL186" i="17"/>
  <c r="FL169" i="17"/>
  <c r="FL143" i="17"/>
  <c r="FL97" i="17"/>
  <c r="FM4" i="2" s="1"/>
  <c r="FL107" i="17"/>
  <c r="FM26" i="2" s="1"/>
  <c r="FL104" i="17"/>
  <c r="FL101" i="17"/>
  <c r="FL103" i="17" s="1"/>
  <c r="EJ186" i="17"/>
  <c r="EJ169" i="17"/>
  <c r="EJ143" i="17"/>
  <c r="EJ97" i="17"/>
  <c r="EK4" i="2" s="1"/>
  <c r="D559" i="3" s="1"/>
  <c r="T560" i="3" s="1"/>
  <c r="EJ107" i="17"/>
  <c r="EK26" i="2" s="1"/>
  <c r="W175" i="2" s="1"/>
  <c r="EJ104" i="17"/>
  <c r="EJ101" i="17"/>
  <c r="EJ103" i="17" s="1"/>
  <c r="DT186" i="17"/>
  <c r="DT169" i="17"/>
  <c r="DT145" i="17"/>
  <c r="DT97" i="17"/>
  <c r="DU4" i="2" s="1"/>
  <c r="D495" i="3" s="1"/>
  <c r="V496" i="3" s="1"/>
  <c r="DT107" i="17"/>
  <c r="DU26" i="2" s="1"/>
  <c r="DT104" i="17"/>
  <c r="DT101" i="17"/>
  <c r="DT103" i="17" s="1"/>
  <c r="DP186" i="17"/>
  <c r="DP169" i="17"/>
  <c r="DP145" i="17"/>
  <c r="DP97" i="17"/>
  <c r="DQ4" i="2" s="1"/>
  <c r="D479" i="3" s="1"/>
  <c r="T480" i="3" s="1"/>
  <c r="DP107" i="17"/>
  <c r="DQ26" i="2" s="1"/>
  <c r="W155" i="2" s="1"/>
  <c r="DP104" i="17"/>
  <c r="DP101" i="17"/>
  <c r="DP103" i="17" s="1"/>
  <c r="CZ186" i="17"/>
  <c r="CZ169" i="17"/>
  <c r="CZ143" i="17"/>
  <c r="CZ145" i="17"/>
  <c r="CZ97" i="17"/>
  <c r="DA4" i="2" s="1"/>
  <c r="D415" i="3" s="1"/>
  <c r="CZ107" i="17"/>
  <c r="DA26" i="2" s="1"/>
  <c r="W139" i="2" s="1"/>
  <c r="CZ104" i="17"/>
  <c r="CZ101" i="17"/>
  <c r="CZ103" i="17" s="1"/>
  <c r="CN186" i="17"/>
  <c r="CN169" i="17"/>
  <c r="CN143" i="17"/>
  <c r="CN97" i="17"/>
  <c r="CO4" i="2" s="1"/>
  <c r="D367" i="3" s="1"/>
  <c r="CN107" i="17"/>
  <c r="CO26" i="2" s="1"/>
  <c r="CN104" i="17"/>
  <c r="CN101" i="17"/>
  <c r="CN103" i="17" s="1"/>
  <c r="BX151" i="17"/>
  <c r="BX186" i="17"/>
  <c r="BX149" i="17"/>
  <c r="BY28" i="2" s="1"/>
  <c r="Y111" i="2" s="1"/>
  <c r="BX169" i="17"/>
  <c r="BX153" i="17"/>
  <c r="BX145" i="17"/>
  <c r="BX147" i="17"/>
  <c r="BX97" i="17"/>
  <c r="BY4" i="2" s="1"/>
  <c r="BX107" i="17"/>
  <c r="BY26" i="2" s="1"/>
  <c r="BX104" i="17"/>
  <c r="BX101" i="17"/>
  <c r="BX103" i="17" s="1"/>
  <c r="BT186" i="17"/>
  <c r="BT169" i="17"/>
  <c r="BT149" i="17"/>
  <c r="BU28" i="2" s="1"/>
  <c r="Y107" i="2" s="1"/>
  <c r="BT145" i="17"/>
  <c r="BT97" i="17"/>
  <c r="BU4" i="2" s="1"/>
  <c r="D287" i="3" s="1"/>
  <c r="T288" i="3" s="1"/>
  <c r="BT107" i="17"/>
  <c r="BU26" i="2" s="1"/>
  <c r="W107" i="2" s="1"/>
  <c r="BT104" i="17"/>
  <c r="BT101" i="17"/>
  <c r="BT103" i="17" s="1"/>
  <c r="BD186" i="17"/>
  <c r="BD169" i="17"/>
  <c r="BD143" i="17"/>
  <c r="BD97" i="17"/>
  <c r="BE4" i="2" s="1"/>
  <c r="D223" i="3" s="1"/>
  <c r="R224" i="3" s="1"/>
  <c r="BD107" i="17"/>
  <c r="BE26" i="2" s="1"/>
  <c r="W91" i="2" s="1"/>
  <c r="BD104" i="17"/>
  <c r="BD101" i="17"/>
  <c r="BD103" i="17" s="1"/>
  <c r="AR186" i="17"/>
  <c r="AR169" i="17"/>
  <c r="AR143" i="17"/>
  <c r="AR97" i="17"/>
  <c r="AS4" i="2" s="1"/>
  <c r="AR107" i="17"/>
  <c r="AS26" i="2" s="1"/>
  <c r="AR104" i="17"/>
  <c r="AR101" i="17"/>
  <c r="AR103" i="17" s="1"/>
  <c r="DZ186" i="17"/>
  <c r="DZ169" i="17"/>
  <c r="DZ143" i="17"/>
  <c r="DZ107" i="17"/>
  <c r="EA26" i="2" s="1"/>
  <c r="W165" i="2" s="1"/>
  <c r="DZ104" i="17"/>
  <c r="DZ101" i="17"/>
  <c r="DZ103" i="17" s="1"/>
  <c r="DZ97" i="17"/>
  <c r="EA4" i="2" s="1"/>
  <c r="D519" i="3" s="1"/>
  <c r="T520" i="3" s="1"/>
  <c r="BN186" i="17"/>
  <c r="BN169" i="17"/>
  <c r="BN145" i="17"/>
  <c r="BN143" i="17"/>
  <c r="BN107" i="17"/>
  <c r="BO26" i="2" s="1"/>
  <c r="BN104" i="17"/>
  <c r="BN101" i="17"/>
  <c r="BN103" i="17" s="1"/>
  <c r="BN97" i="17"/>
  <c r="BO4" i="2" s="1"/>
  <c r="FW169" i="17"/>
  <c r="FW186" i="17"/>
  <c r="FW145" i="17"/>
  <c r="FW97" i="17"/>
  <c r="FX4" i="2" s="1"/>
  <c r="FW107" i="17"/>
  <c r="FX26" i="2" s="1"/>
  <c r="FW104" i="17"/>
  <c r="FW101" i="17"/>
  <c r="FW103" i="17" s="1"/>
  <c r="EQ169" i="17"/>
  <c r="EQ186" i="17"/>
  <c r="EQ143" i="17"/>
  <c r="EQ104" i="17"/>
  <c r="EQ97" i="17"/>
  <c r="ER4" i="2" s="1"/>
  <c r="D587" i="3" s="1"/>
  <c r="T588" i="3" s="1"/>
  <c r="EQ101" i="17"/>
  <c r="EQ103" i="17" s="1"/>
  <c r="EQ107" i="17"/>
  <c r="ER26" i="2" s="1"/>
  <c r="W182" i="2" s="1"/>
  <c r="DK169" i="17"/>
  <c r="DK186" i="17"/>
  <c r="DK145" i="17"/>
  <c r="DK143" i="17"/>
  <c r="DK107" i="17"/>
  <c r="DL26" i="2" s="1"/>
  <c r="W150" i="2" s="1"/>
  <c r="DK104" i="17"/>
  <c r="DK101" i="17"/>
  <c r="DK103" i="17" s="1"/>
  <c r="DK97" i="17"/>
  <c r="DL4" i="2" s="1"/>
  <c r="D459" i="3" s="1"/>
  <c r="R460" i="3" s="1"/>
  <c r="CE169" i="17"/>
  <c r="CE186" i="17"/>
  <c r="CE145" i="17"/>
  <c r="CE97" i="17"/>
  <c r="CF4" i="2" s="1"/>
  <c r="D331" i="3" s="1"/>
  <c r="CE104" i="17"/>
  <c r="CE101" i="17"/>
  <c r="CE103" i="17" s="1"/>
  <c r="CE107" i="17"/>
  <c r="CF26" i="2" s="1"/>
  <c r="W118" i="2" s="1"/>
  <c r="AY169" i="17"/>
  <c r="AY186" i="17"/>
  <c r="AY143" i="17"/>
  <c r="AY107" i="17"/>
  <c r="AZ26" i="2" s="1"/>
  <c r="W86" i="2" s="1"/>
  <c r="AY104" i="17"/>
  <c r="AY97" i="17"/>
  <c r="AZ4" i="2" s="1"/>
  <c r="D203" i="3" s="1"/>
  <c r="T204" i="3" s="1"/>
  <c r="AY101" i="17"/>
  <c r="AY103" i="17" s="1"/>
  <c r="S169" i="17"/>
  <c r="S186" i="17"/>
  <c r="S145" i="17"/>
  <c r="S143" i="17"/>
  <c r="S107" i="17"/>
  <c r="T26" i="2" s="1"/>
  <c r="S104" i="17"/>
  <c r="S101" i="17"/>
  <c r="S103" i="17" s="1"/>
  <c r="S97" i="17"/>
  <c r="T4" i="2" s="1"/>
  <c r="BU151" i="17"/>
  <c r="BU186" i="17"/>
  <c r="BU169" i="17"/>
  <c r="BU145" i="17"/>
  <c r="BU107" i="17"/>
  <c r="BV26" i="2" s="1"/>
  <c r="W108" i="2" s="1"/>
  <c r="BU104" i="17"/>
  <c r="BU101" i="17"/>
  <c r="BU103" i="17" s="1"/>
  <c r="BU97" i="17"/>
  <c r="BV4" i="2" s="1"/>
  <c r="D291" i="3" s="1"/>
  <c r="R292" i="3" s="1"/>
  <c r="Y186" i="17"/>
  <c r="Y143" i="17"/>
  <c r="Y169" i="17"/>
  <c r="Y145" i="17"/>
  <c r="Y107" i="17"/>
  <c r="Z26" i="2" s="1"/>
  <c r="W60" i="2" s="1"/>
  <c r="Y104" i="17"/>
  <c r="Y101" i="17"/>
  <c r="Y103" i="17" s="1"/>
  <c r="Y97" i="17"/>
  <c r="Z4" i="2" s="1"/>
  <c r="D99" i="3" s="1"/>
  <c r="R100" i="3" s="1"/>
  <c r="FZ279" i="17"/>
  <c r="FZ164" i="17"/>
  <c r="AZ170" i="17"/>
  <c r="AZ137" i="17"/>
  <c r="AZ135" i="17"/>
  <c r="AI170" i="17"/>
  <c r="AI135" i="17"/>
  <c r="AI137" i="17"/>
  <c r="S170" i="17"/>
  <c r="S135" i="17"/>
  <c r="S137" i="17"/>
  <c r="FX170" i="17"/>
  <c r="FX137" i="17"/>
  <c r="FX135" i="17"/>
  <c r="FH137" i="17"/>
  <c r="ER170" i="17"/>
  <c r="ER137" i="17"/>
  <c r="ER135" i="17"/>
  <c r="DL170" i="17"/>
  <c r="DL137" i="17"/>
  <c r="DL135" i="17"/>
  <c r="CV137" i="17"/>
  <c r="CB170" i="17"/>
  <c r="CB137" i="17"/>
  <c r="CB135" i="17"/>
  <c r="AU170" i="17"/>
  <c r="AU135" i="17"/>
  <c r="AU137" i="17"/>
  <c r="T137" i="17"/>
  <c r="FW170" i="17"/>
  <c r="FW135" i="17"/>
  <c r="FW137" i="17"/>
  <c r="FG137" i="17"/>
  <c r="EQ170" i="17"/>
  <c r="EQ135" i="17"/>
  <c r="EQ137" i="17"/>
  <c r="EA170" i="17"/>
  <c r="DK170" i="17"/>
  <c r="DK135" i="17"/>
  <c r="DK137" i="17"/>
  <c r="CU137" i="17"/>
  <c r="CE170" i="17"/>
  <c r="CE135" i="17"/>
  <c r="CE137" i="17"/>
  <c r="BO170" i="17"/>
  <c r="L170" i="17"/>
  <c r="L137" i="17"/>
  <c r="L135" i="17"/>
  <c r="FR186" i="17"/>
  <c r="FR169" i="17"/>
  <c r="FR145" i="17"/>
  <c r="FR107" i="17"/>
  <c r="FS26" i="2" s="1"/>
  <c r="W209" i="2" s="1"/>
  <c r="FR104" i="17"/>
  <c r="FR101" i="17"/>
  <c r="FR103" i="17" s="1"/>
  <c r="FR97" i="17"/>
  <c r="FS4" i="2" s="1"/>
  <c r="D695" i="3" s="1"/>
  <c r="R696" i="3" s="1"/>
  <c r="DF186" i="17"/>
  <c r="DF107" i="17"/>
  <c r="DG26" i="2" s="1"/>
  <c r="W145" i="2" s="1"/>
  <c r="AT186" i="17"/>
  <c r="AT169" i="17"/>
  <c r="AT143" i="17"/>
  <c r="AT107" i="17"/>
  <c r="AU26" i="2" s="1"/>
  <c r="AT104" i="17"/>
  <c r="AT101" i="17"/>
  <c r="AT103" i="17" s="1"/>
  <c r="AT97" i="17"/>
  <c r="AU4" i="2" s="1"/>
  <c r="D183" i="3" s="1"/>
  <c r="V184" i="3" s="1"/>
  <c r="EH186" i="17"/>
  <c r="EH169" i="17"/>
  <c r="EH145" i="17"/>
  <c r="EH107" i="17"/>
  <c r="EI26" i="2" s="1"/>
  <c r="EH104" i="17"/>
  <c r="EH101" i="17"/>
  <c r="EH103" i="17" s="1"/>
  <c r="EH97" i="17"/>
  <c r="EI4" i="2" s="1"/>
  <c r="J186" i="17"/>
  <c r="J169" i="17"/>
  <c r="J145" i="17"/>
  <c r="J143" i="17"/>
  <c r="J107" i="17"/>
  <c r="K26" i="2" s="1"/>
  <c r="W45" i="2" s="1"/>
  <c r="J104" i="17"/>
  <c r="J101" i="17"/>
  <c r="J103" i="17" s="1"/>
  <c r="J97" i="17"/>
  <c r="K4" i="2" s="1"/>
  <c r="D39" i="3" s="1"/>
  <c r="V40" i="3" s="1"/>
  <c r="EE186" i="17"/>
  <c r="EE107" i="17"/>
  <c r="EF26" i="2" s="1"/>
  <c r="BS169" i="17"/>
  <c r="BS145" i="17"/>
  <c r="BS186" i="17"/>
  <c r="BS143" i="17"/>
  <c r="BS104" i="17"/>
  <c r="BS97" i="17"/>
  <c r="BT4" i="2" s="1"/>
  <c r="D283" i="3" s="1"/>
  <c r="T284" i="3" s="1"/>
  <c r="BS107" i="17"/>
  <c r="BT26" i="2" s="1"/>
  <c r="W106" i="2" s="1"/>
  <c r="BS101" i="17"/>
  <c r="BS103" i="17" s="1"/>
  <c r="G169" i="17"/>
  <c r="G186" i="17"/>
  <c r="G143" i="17"/>
  <c r="G107" i="17"/>
  <c r="H26" i="2" s="1"/>
  <c r="G104" i="17"/>
  <c r="G97" i="17"/>
  <c r="H4" i="2" s="1"/>
  <c r="G101" i="17"/>
  <c r="G103" i="17" s="1"/>
  <c r="ES107" i="17"/>
  <c r="ET26" i="2" s="1"/>
  <c r="W184" i="2" s="1"/>
  <c r="DM186" i="17"/>
  <c r="DM169" i="17"/>
  <c r="DM145" i="17"/>
  <c r="DM97" i="17"/>
  <c r="DN4" i="2" s="1"/>
  <c r="D467" i="3" s="1"/>
  <c r="V468" i="3" s="1"/>
  <c r="DM107" i="17"/>
  <c r="DN26" i="2" s="1"/>
  <c r="W152" i="2" s="1"/>
  <c r="DM104" i="17"/>
  <c r="DM101" i="17"/>
  <c r="DM103" i="17" s="1"/>
  <c r="BQ186" i="17"/>
  <c r="BQ143" i="17"/>
  <c r="BQ169" i="17"/>
  <c r="BQ97" i="17"/>
  <c r="BR4" i="2" s="1"/>
  <c r="D275" i="3" s="1"/>
  <c r="V276" i="3" s="1"/>
  <c r="BQ107" i="17"/>
  <c r="BR26" i="2" s="1"/>
  <c r="W104" i="2" s="1"/>
  <c r="BQ104" i="17"/>
  <c r="BQ101" i="17"/>
  <c r="BQ103" i="17" s="1"/>
  <c r="U145" i="17"/>
  <c r="U101" i="17"/>
  <c r="U103" i="17" s="1"/>
  <c r="FB135" i="17"/>
  <c r="DR186" i="17"/>
  <c r="DR169" i="17"/>
  <c r="DR145" i="17"/>
  <c r="DR143" i="17"/>
  <c r="DR107" i="17"/>
  <c r="DS26" i="2" s="1"/>
  <c r="W157" i="2" s="1"/>
  <c r="DR104" i="17"/>
  <c r="DR101" i="17"/>
  <c r="DR103" i="17" s="1"/>
  <c r="DR97" i="17"/>
  <c r="DS4" i="2" s="1"/>
  <c r="D487" i="3" s="1"/>
  <c r="T488" i="3" s="1"/>
  <c r="FS169" i="17"/>
  <c r="FS186" i="17"/>
  <c r="FS145" i="17"/>
  <c r="FS107" i="17"/>
  <c r="FT26" i="2" s="1"/>
  <c r="W210" i="2" s="1"/>
  <c r="FS104" i="17"/>
  <c r="FS97" i="17"/>
  <c r="FT4" i="2" s="1"/>
  <c r="D699" i="3" s="1"/>
  <c r="V700" i="3" s="1"/>
  <c r="FS101" i="17"/>
  <c r="FS103" i="17" s="1"/>
  <c r="DG169" i="17"/>
  <c r="DG186" i="17"/>
  <c r="DG145" i="17"/>
  <c r="DG97" i="17"/>
  <c r="DH4" i="2" s="1"/>
  <c r="DG104" i="17"/>
  <c r="DG107" i="17"/>
  <c r="DH26" i="2" s="1"/>
  <c r="W146" i="2" s="1"/>
  <c r="DG101" i="17"/>
  <c r="DG103" i="17" s="1"/>
  <c r="AU169" i="17"/>
  <c r="AU153" i="17"/>
  <c r="AU149" i="17"/>
  <c r="AV28" i="2" s="1"/>
  <c r="Y82" i="2" s="1"/>
  <c r="AU186" i="17"/>
  <c r="AU145" i="17"/>
  <c r="AU151" i="17"/>
  <c r="AU147" i="17"/>
  <c r="AU97" i="17"/>
  <c r="AV4" i="2" s="1"/>
  <c r="AU104" i="17"/>
  <c r="AU101" i="17"/>
  <c r="AU103" i="17" s="1"/>
  <c r="AU107" i="17"/>
  <c r="AV26" i="2" s="1"/>
  <c r="W82" i="2" s="1"/>
  <c r="FM107" i="17"/>
  <c r="FN26" i="2" s="1"/>
  <c r="W204" i="2" s="1"/>
  <c r="EG186" i="17"/>
  <c r="EG169" i="17"/>
  <c r="EG145" i="17"/>
  <c r="EG97" i="17"/>
  <c r="EH4" i="2" s="1"/>
  <c r="EG107" i="17"/>
  <c r="EH26" i="2" s="1"/>
  <c r="W172" i="2" s="1"/>
  <c r="EG104" i="17"/>
  <c r="EG101" i="17"/>
  <c r="EG103" i="17" s="1"/>
  <c r="CW145" i="17"/>
  <c r="CW104" i="17"/>
  <c r="BA186" i="17"/>
  <c r="BA143" i="17"/>
  <c r="BA169" i="17"/>
  <c r="BA145" i="17"/>
  <c r="BA107" i="17"/>
  <c r="BB26" i="2" s="1"/>
  <c r="BA104" i="17"/>
  <c r="BA101" i="17"/>
  <c r="BA103" i="17" s="1"/>
  <c r="BA97" i="17"/>
  <c r="BB4" i="2" s="1"/>
  <c r="D211" i="3" s="1"/>
  <c r="V212" i="3" s="1"/>
  <c r="E186" i="17"/>
  <c r="E143" i="17"/>
  <c r="E169" i="17"/>
  <c r="E145" i="17"/>
  <c r="E97" i="17"/>
  <c r="F4" i="2" s="1"/>
  <c r="D19" i="3" s="1"/>
  <c r="V20" i="3" s="1"/>
  <c r="E107" i="17"/>
  <c r="F26" i="2" s="1"/>
  <c r="W40" i="2" s="1"/>
  <c r="E104" i="17"/>
  <c r="E101" i="17"/>
  <c r="E103" i="17" s="1"/>
  <c r="P186" i="17"/>
  <c r="P169" i="17"/>
  <c r="P145" i="17"/>
  <c r="P97" i="17"/>
  <c r="Q4" i="2" s="1"/>
  <c r="D63" i="3" s="1"/>
  <c r="T64" i="3" s="1"/>
  <c r="P107" i="17"/>
  <c r="Q26" i="2" s="1"/>
  <c r="W51" i="2" s="1"/>
  <c r="P104" i="17"/>
  <c r="P101" i="17"/>
  <c r="P103" i="17" s="1"/>
  <c r="ET186" i="17"/>
  <c r="ET169" i="17"/>
  <c r="ET145" i="17"/>
  <c r="ET107" i="17"/>
  <c r="EU26" i="2" s="1"/>
  <c r="W185" i="2" s="1"/>
  <c r="ET104" i="17"/>
  <c r="ET101" i="17"/>
  <c r="ET103" i="17" s="1"/>
  <c r="ET97" i="17"/>
  <c r="EU4" i="2" s="1"/>
  <c r="D599" i="3" s="1"/>
  <c r="CH186" i="17"/>
  <c r="CH169" i="17"/>
  <c r="CH145" i="17"/>
  <c r="CH107" i="17"/>
  <c r="CI26" i="2" s="1"/>
  <c r="W121" i="2" s="1"/>
  <c r="CH104" i="17"/>
  <c r="CH101" i="17"/>
  <c r="CH103" i="17" s="1"/>
  <c r="CH97" i="17"/>
  <c r="CI4" i="2" s="1"/>
  <c r="D343" i="3" s="1"/>
  <c r="R344" i="3" s="1"/>
  <c r="V186" i="17"/>
  <c r="V169" i="17"/>
  <c r="V145" i="17"/>
  <c r="V107" i="17"/>
  <c r="W26" i="2" s="1"/>
  <c r="V104" i="17"/>
  <c r="V101" i="17"/>
  <c r="V103" i="17" s="1"/>
  <c r="V97" i="17"/>
  <c r="W4" i="2" s="1"/>
  <c r="D87" i="3" s="1"/>
  <c r="FD186" i="17"/>
  <c r="FD169" i="17"/>
  <c r="FD145" i="17"/>
  <c r="FD97" i="17"/>
  <c r="FE4" i="2" s="1"/>
  <c r="D639" i="3" s="1"/>
  <c r="FD107" i="17"/>
  <c r="FE26" i="2" s="1"/>
  <c r="FD104" i="17"/>
  <c r="FD101" i="17"/>
  <c r="FD103" i="17" s="1"/>
  <c r="EZ186" i="17"/>
  <c r="EZ169" i="17"/>
  <c r="EZ145" i="17"/>
  <c r="EZ97" i="17"/>
  <c r="FA4" i="2" s="1"/>
  <c r="EZ107" i="17"/>
  <c r="FA26" i="2" s="1"/>
  <c r="EZ104" i="17"/>
  <c r="EZ101" i="17"/>
  <c r="EZ103" i="17" s="1"/>
  <c r="EN186" i="17"/>
  <c r="EN169" i="17"/>
  <c r="EN143" i="17"/>
  <c r="EN145" i="17"/>
  <c r="EN97" i="17"/>
  <c r="EO4" i="2" s="1"/>
  <c r="D575" i="3" s="1"/>
  <c r="EN107" i="17"/>
  <c r="EO26" i="2" s="1"/>
  <c r="W179" i="2" s="1"/>
  <c r="EN104" i="17"/>
  <c r="EN101" i="17"/>
  <c r="EN103" i="17" s="1"/>
  <c r="DX147" i="17"/>
  <c r="DX186" i="17"/>
  <c r="DX169" i="17"/>
  <c r="DX149" i="17"/>
  <c r="DY28" i="2" s="1"/>
  <c r="Y163" i="2" s="1"/>
  <c r="DX145" i="17"/>
  <c r="DX97" i="17"/>
  <c r="DY4" i="2" s="1"/>
  <c r="D511" i="3" s="1"/>
  <c r="V512" i="3" s="1"/>
  <c r="DX107" i="17"/>
  <c r="DY26" i="2" s="1"/>
  <c r="W163" i="2" s="1"/>
  <c r="DX104" i="17"/>
  <c r="DX101" i="17"/>
  <c r="DX103" i="17" s="1"/>
  <c r="DH186" i="17"/>
  <c r="DH169" i="17"/>
  <c r="DH143" i="17"/>
  <c r="DH97" i="17"/>
  <c r="DI4" i="2" s="1"/>
  <c r="D447" i="3" s="1"/>
  <c r="V448" i="3" s="1"/>
  <c r="DH107" i="17"/>
  <c r="DI26" i="2" s="1"/>
  <c r="W147" i="2" s="1"/>
  <c r="DH104" i="17"/>
  <c r="DH101" i="17"/>
  <c r="DH103" i="17" s="1"/>
  <c r="DD151" i="17"/>
  <c r="DD147" i="17"/>
  <c r="DD186" i="17"/>
  <c r="DD149" i="17"/>
  <c r="DE28" i="2" s="1"/>
  <c r="Y143" i="2" s="1"/>
  <c r="DD169" i="17"/>
  <c r="DD153" i="17"/>
  <c r="DD145" i="17"/>
  <c r="DD97" i="17"/>
  <c r="DE4" i="2" s="1"/>
  <c r="D431" i="3" s="1"/>
  <c r="R432" i="3" s="1"/>
  <c r="DD107" i="17"/>
  <c r="DE26" i="2" s="1"/>
  <c r="DD104" i="17"/>
  <c r="DD101" i="17"/>
  <c r="DD103" i="17" s="1"/>
  <c r="CR186" i="17"/>
  <c r="CR169" i="17"/>
  <c r="CR145" i="17"/>
  <c r="CR97" i="17"/>
  <c r="CS4" i="2" s="1"/>
  <c r="D383" i="3" s="1"/>
  <c r="V384" i="3" s="1"/>
  <c r="CR107" i="17"/>
  <c r="CS26" i="2" s="1"/>
  <c r="W131" i="2" s="1"/>
  <c r="CR104" i="17"/>
  <c r="CR101" i="17"/>
  <c r="CR103" i="17" s="1"/>
  <c r="CB186" i="17"/>
  <c r="CB169" i="17"/>
  <c r="CB143" i="17"/>
  <c r="CB97" i="17"/>
  <c r="CC4" i="2" s="1"/>
  <c r="CB107" i="17"/>
  <c r="CC26" i="2" s="1"/>
  <c r="CB104" i="17"/>
  <c r="CB101" i="17"/>
  <c r="CB103" i="17" s="1"/>
  <c r="BL186" i="17"/>
  <c r="BL169" i="17"/>
  <c r="BL145" i="17"/>
  <c r="BL97" i="17"/>
  <c r="BM4" i="2" s="1"/>
  <c r="D255" i="3" s="1"/>
  <c r="T256" i="3" s="1"/>
  <c r="BL107" i="17"/>
  <c r="BM26" i="2" s="1"/>
  <c r="BL104" i="17"/>
  <c r="BL101" i="17"/>
  <c r="BL103" i="17" s="1"/>
  <c r="BH186" i="17"/>
  <c r="BH169" i="17"/>
  <c r="BH143" i="17"/>
  <c r="BH97" i="17"/>
  <c r="BI4" i="2" s="1"/>
  <c r="D239" i="3" s="1"/>
  <c r="T240" i="3" s="1"/>
  <c r="BH107" i="17"/>
  <c r="BI26" i="2" s="1"/>
  <c r="W95" i="2" s="1"/>
  <c r="BH104" i="17"/>
  <c r="BH101" i="17"/>
  <c r="BH103" i="17" s="1"/>
  <c r="AF186" i="17"/>
  <c r="AF169" i="17"/>
  <c r="AF145" i="17"/>
  <c r="AF97" i="17"/>
  <c r="AG4" i="2" s="1"/>
  <c r="D127" i="3" s="1"/>
  <c r="T128" i="3" s="1"/>
  <c r="AF107" i="17"/>
  <c r="AG26" i="2" s="1"/>
  <c r="W67" i="2" s="1"/>
  <c r="AF104" i="17"/>
  <c r="AF101" i="17"/>
  <c r="AF103" i="17" s="1"/>
  <c r="L186" i="17"/>
  <c r="L169" i="17"/>
  <c r="L145" i="17"/>
  <c r="L143" i="17"/>
  <c r="L97" i="17"/>
  <c r="M4" i="2" s="1"/>
  <c r="L107" i="17"/>
  <c r="M26" i="2" s="1"/>
  <c r="L104" i="17"/>
  <c r="L101" i="17"/>
  <c r="L103" i="17" s="1"/>
  <c r="EP186" i="17"/>
  <c r="EP104" i="17"/>
  <c r="CD186" i="17"/>
  <c r="CD169" i="17"/>
  <c r="CD145" i="17"/>
  <c r="CD107" i="17"/>
  <c r="CE26" i="2" s="1"/>
  <c r="W117" i="2" s="1"/>
  <c r="CD104" i="17"/>
  <c r="CD101" i="17"/>
  <c r="CD103" i="17" s="1"/>
  <c r="CD97" i="17"/>
  <c r="CE4" i="2" s="1"/>
  <c r="D327" i="3" s="1"/>
  <c r="V328" i="3" s="1"/>
  <c r="R186" i="17"/>
  <c r="R169" i="17"/>
  <c r="R145" i="17"/>
  <c r="R143" i="17"/>
  <c r="R107" i="17"/>
  <c r="S26" i="2" s="1"/>
  <c r="W53" i="2" s="1"/>
  <c r="R104" i="17"/>
  <c r="R101" i="17"/>
  <c r="R103" i="17" s="1"/>
  <c r="R97" i="17"/>
  <c r="S4" i="2" s="1"/>
  <c r="D71" i="3" s="1"/>
  <c r="V72" i="3" s="1"/>
  <c r="EY169" i="17"/>
  <c r="EY186" i="17"/>
  <c r="EY145" i="17"/>
  <c r="EY143" i="17"/>
  <c r="EY104" i="17"/>
  <c r="EY97" i="17"/>
  <c r="EZ4" i="2" s="1"/>
  <c r="D619" i="3" s="1"/>
  <c r="V620" i="3" s="1"/>
  <c r="EY107" i="17"/>
  <c r="EZ26" i="2" s="1"/>
  <c r="W190" i="2" s="1"/>
  <c r="EY101" i="17"/>
  <c r="EY103" i="17" s="1"/>
  <c r="DS145" i="17"/>
  <c r="DS101" i="17"/>
  <c r="DS103" i="17" s="1"/>
  <c r="CM169" i="17"/>
  <c r="CM186" i="17"/>
  <c r="CM145" i="17"/>
  <c r="CM143" i="17"/>
  <c r="CM107" i="17"/>
  <c r="CN26" i="2" s="1"/>
  <c r="W126" i="2" s="1"/>
  <c r="CM97" i="17"/>
  <c r="CN4" i="2" s="1"/>
  <c r="D363" i="3" s="1"/>
  <c r="R364" i="3" s="1"/>
  <c r="CM104" i="17"/>
  <c r="CM101" i="17"/>
  <c r="CM103" i="17" s="1"/>
  <c r="BG145" i="17"/>
  <c r="BG107" i="17"/>
  <c r="BH26" i="2" s="1"/>
  <c r="W94" i="2" s="1"/>
  <c r="AA169" i="17"/>
  <c r="AA186" i="17"/>
  <c r="AA143" i="17"/>
  <c r="AA97" i="17"/>
  <c r="AB4" i="2" s="1"/>
  <c r="D107" i="3" s="1"/>
  <c r="R108" i="3" s="1"/>
  <c r="AA104" i="17"/>
  <c r="AA101" i="17"/>
  <c r="AA103" i="17" s="1"/>
  <c r="AA107" i="17"/>
  <c r="AB26" i="2" s="1"/>
  <c r="CG186" i="17"/>
  <c r="CG169" i="17"/>
  <c r="CG145" i="17"/>
  <c r="CG107" i="17"/>
  <c r="CH26" i="2" s="1"/>
  <c r="CG104" i="17"/>
  <c r="CG101" i="17"/>
  <c r="CG103" i="17" s="1"/>
  <c r="CG97" i="17"/>
  <c r="CH4" i="2" s="1"/>
  <c r="D339" i="3" s="1"/>
  <c r="V340" i="3" s="1"/>
  <c r="AK186" i="17"/>
  <c r="AK104" i="17"/>
  <c r="EY166" i="17"/>
  <c r="EY202" i="17" s="1"/>
  <c r="DS166" i="17"/>
  <c r="DS202" i="17" s="1"/>
  <c r="CM166" i="17"/>
  <c r="CM202" i="17" s="1"/>
  <c r="BG166" i="17"/>
  <c r="BG202" i="17" s="1"/>
  <c r="AA166" i="17"/>
  <c r="AA202" i="17" s="1"/>
  <c r="C166" i="17"/>
  <c r="C202" i="17" s="1"/>
  <c r="FZ161" i="17"/>
  <c r="AE170" i="17"/>
  <c r="AE135" i="17"/>
  <c r="AE137" i="17"/>
  <c r="FT170" i="17"/>
  <c r="FT137" i="17"/>
  <c r="FT135" i="17"/>
  <c r="EN170" i="17"/>
  <c r="EN137" i="17"/>
  <c r="EN135" i="17"/>
  <c r="DX137" i="17"/>
  <c r="DH170" i="17"/>
  <c r="DH137" i="17"/>
  <c r="DH135" i="17"/>
  <c r="BX170" i="17"/>
  <c r="BX137" i="17"/>
  <c r="BX135" i="17"/>
  <c r="BH137" i="17"/>
  <c r="H170" i="17"/>
  <c r="H137" i="17"/>
  <c r="H135" i="17"/>
  <c r="FC137" i="17"/>
  <c r="DW170" i="17"/>
  <c r="CQ137" i="17"/>
  <c r="BK170" i="17"/>
  <c r="FZ78" i="17"/>
  <c r="C83" i="17"/>
  <c r="DV186" i="17"/>
  <c r="DV169" i="17"/>
  <c r="DV145" i="17"/>
  <c r="DV107" i="17"/>
  <c r="DW26" i="2" s="1"/>
  <c r="W161" i="2" s="1"/>
  <c r="DV104" i="17"/>
  <c r="DV101" i="17"/>
  <c r="DV103" i="17" s="1"/>
  <c r="DV97" i="17"/>
  <c r="DW4" i="2" s="1"/>
  <c r="D503" i="3" s="1"/>
  <c r="R504" i="3" s="1"/>
  <c r="BJ186" i="17"/>
  <c r="BJ169" i="17"/>
  <c r="BJ143" i="17"/>
  <c r="BJ107" i="17"/>
  <c r="BK26" i="2" s="1"/>
  <c r="W97" i="2" s="1"/>
  <c r="BJ104" i="17"/>
  <c r="BJ101" i="17"/>
  <c r="BJ103" i="17" s="1"/>
  <c r="BJ97" i="17"/>
  <c r="BK4" i="2" s="1"/>
  <c r="D247" i="3" s="1"/>
  <c r="FN186" i="17"/>
  <c r="FN169" i="17"/>
  <c r="FN145" i="17"/>
  <c r="FN143" i="17"/>
  <c r="FN107" i="17"/>
  <c r="FO26" i="2" s="1"/>
  <c r="W205" i="2" s="1"/>
  <c r="FN104" i="17"/>
  <c r="FN101" i="17"/>
  <c r="FN103" i="17" s="1"/>
  <c r="FN97" i="17"/>
  <c r="FO4" i="2" s="1"/>
  <c r="D679" i="3" s="1"/>
  <c r="T680" i="3" s="1"/>
  <c r="AP186" i="17"/>
  <c r="AP169" i="17"/>
  <c r="AP145" i="17"/>
  <c r="AP143" i="17"/>
  <c r="AP107" i="17"/>
  <c r="AQ26" i="2" s="1"/>
  <c r="W77" i="2" s="1"/>
  <c r="AP104" i="17"/>
  <c r="AP101" i="17"/>
  <c r="AP103" i="17" s="1"/>
  <c r="AP97" i="17"/>
  <c r="AQ4" i="2" s="1"/>
  <c r="D167" i="3" s="1"/>
  <c r="V168" i="3" s="1"/>
  <c r="EU169" i="17"/>
  <c r="EU186" i="17"/>
  <c r="EU143" i="17"/>
  <c r="EU107" i="17"/>
  <c r="EV26" i="2" s="1"/>
  <c r="W186" i="2" s="1"/>
  <c r="EU101" i="17"/>
  <c r="EU103" i="17" s="1"/>
  <c r="EU97" i="17"/>
  <c r="EV4" i="2" s="1"/>
  <c r="D603" i="3" s="1"/>
  <c r="V604" i="3" s="1"/>
  <c r="EU104" i="17"/>
  <c r="CI169" i="17"/>
  <c r="CI186" i="17"/>
  <c r="CI143" i="17"/>
  <c r="CI104" i="17"/>
  <c r="CI101" i="17"/>
  <c r="CI103" i="17" s="1"/>
  <c r="CI97" i="17"/>
  <c r="CJ4" i="2" s="1"/>
  <c r="D347" i="3" s="1"/>
  <c r="R348" i="3" s="1"/>
  <c r="CI107" i="17"/>
  <c r="CJ26" i="2" s="1"/>
  <c r="W122" i="2" s="1"/>
  <c r="W169" i="17"/>
  <c r="W145" i="17"/>
  <c r="W186" i="17"/>
  <c r="W97" i="17"/>
  <c r="X4" i="2" s="1"/>
  <c r="D91" i="3" s="1"/>
  <c r="V92" i="3" s="1"/>
  <c r="W107" i="17"/>
  <c r="X26" i="2" s="1"/>
  <c r="W58" i="2" s="1"/>
  <c r="W104" i="17"/>
  <c r="W101" i="17"/>
  <c r="W103" i="17" s="1"/>
  <c r="DU145" i="17"/>
  <c r="DU97" i="17"/>
  <c r="DV4" i="2" s="1"/>
  <c r="D499" i="3" s="1"/>
  <c r="T500" i="3" s="1"/>
  <c r="CC186" i="17"/>
  <c r="CC169" i="17"/>
  <c r="CC145" i="17"/>
  <c r="CC97" i="17"/>
  <c r="CD4" i="2" s="1"/>
  <c r="CC107" i="17"/>
  <c r="CD26" i="2" s="1"/>
  <c r="CC104" i="17"/>
  <c r="CC101" i="17"/>
  <c r="CC103" i="17" s="1"/>
  <c r="AG186" i="17"/>
  <c r="AG143" i="17"/>
  <c r="AG169" i="17"/>
  <c r="AG97" i="17"/>
  <c r="AH4" i="2" s="1"/>
  <c r="D131" i="3" s="1"/>
  <c r="V132" i="3" s="1"/>
  <c r="AG107" i="17"/>
  <c r="AH26" i="2" s="1"/>
  <c r="W68" i="2" s="1"/>
  <c r="AG104" i="17"/>
  <c r="AG101" i="17"/>
  <c r="AG103" i="17" s="1"/>
  <c r="D186" i="17"/>
  <c r="D169" i="17"/>
  <c r="D143" i="17"/>
  <c r="D97" i="17"/>
  <c r="E4" i="2" s="1"/>
  <c r="D15" i="3" s="1"/>
  <c r="V16" i="3" s="1"/>
  <c r="D107" i="17"/>
  <c r="E26" i="2" s="1"/>
  <c r="W39" i="2" s="1"/>
  <c r="D104" i="17"/>
  <c r="D101" i="17"/>
  <c r="D103" i="17" s="1"/>
  <c r="EX169" i="17"/>
  <c r="EX145" i="17"/>
  <c r="EX101" i="17"/>
  <c r="EX103" i="17" s="1"/>
  <c r="Z186" i="17"/>
  <c r="Z169" i="17"/>
  <c r="Z145" i="17"/>
  <c r="Z107" i="17"/>
  <c r="AA26" i="2" s="1"/>
  <c r="W61" i="2" s="1"/>
  <c r="Z104" i="17"/>
  <c r="Z101" i="17"/>
  <c r="Z103" i="17" s="1"/>
  <c r="Z97" i="17"/>
  <c r="AA4" i="2" s="1"/>
  <c r="D103" i="3" s="1"/>
  <c r="V104" i="3" s="1"/>
  <c r="DW169" i="17"/>
  <c r="DW149" i="17"/>
  <c r="DX28" i="2" s="1"/>
  <c r="Y162" i="2" s="1"/>
  <c r="DW186" i="17"/>
  <c r="DW145" i="17"/>
  <c r="DW147" i="17"/>
  <c r="DW107" i="17"/>
  <c r="DX26" i="2" s="1"/>
  <c r="W162" i="2" s="1"/>
  <c r="DW101" i="17"/>
  <c r="DW103" i="17" s="1"/>
  <c r="DW97" i="17"/>
  <c r="DX4" i="2" s="1"/>
  <c r="DW104" i="17"/>
  <c r="BK169" i="17"/>
  <c r="BK186" i="17"/>
  <c r="BK143" i="17"/>
  <c r="BK107" i="17"/>
  <c r="BL26" i="2" s="1"/>
  <c r="W98" i="2" s="1"/>
  <c r="BK104" i="17"/>
  <c r="BK97" i="17"/>
  <c r="BL4" i="2" s="1"/>
  <c r="BK101" i="17"/>
  <c r="BK103" i="17" s="1"/>
  <c r="FU169" i="17"/>
  <c r="FU97" i="17"/>
  <c r="FV4" i="2" s="1"/>
  <c r="D707" i="3" s="1"/>
  <c r="EO147" i="17"/>
  <c r="EO153" i="17"/>
  <c r="EO104" i="17"/>
  <c r="DI186" i="17"/>
  <c r="DI143" i="17"/>
  <c r="DI169" i="17"/>
  <c r="DI107" i="17"/>
  <c r="DJ26" i="2" s="1"/>
  <c r="DI104" i="17"/>
  <c r="DI101" i="17"/>
  <c r="DI103" i="17" s="1"/>
  <c r="DI97" i="17"/>
  <c r="DJ4" i="2" s="1"/>
  <c r="BM186" i="17"/>
  <c r="BM169" i="17"/>
  <c r="BM145" i="17"/>
  <c r="BM107" i="17"/>
  <c r="BN26" i="2" s="1"/>
  <c r="W100" i="2" s="1"/>
  <c r="BM104" i="17"/>
  <c r="BM101" i="17"/>
  <c r="BM103" i="17" s="1"/>
  <c r="BM97" i="17"/>
  <c r="BN4" i="2" s="1"/>
  <c r="D259" i="3" s="1"/>
  <c r="Q169" i="17"/>
  <c r="Q97" i="17"/>
  <c r="R4" i="2" s="1"/>
  <c r="D67" i="3" s="1"/>
  <c r="T68" i="3" s="1"/>
  <c r="FJ186" i="17"/>
  <c r="FJ169" i="17"/>
  <c r="FJ143" i="17"/>
  <c r="FJ107" i="17"/>
  <c r="FK26" i="2" s="1"/>
  <c r="W201" i="2" s="1"/>
  <c r="FJ104" i="17"/>
  <c r="FJ101" i="17"/>
  <c r="FJ103" i="17" s="1"/>
  <c r="FJ97" i="17"/>
  <c r="FK4" i="2" s="1"/>
  <c r="D663" i="3" s="1"/>
  <c r="V664" i="3" s="1"/>
  <c r="CX186" i="17"/>
  <c r="CX169" i="17"/>
  <c r="CX143" i="17"/>
  <c r="CX107" i="17"/>
  <c r="CY26" i="2" s="1"/>
  <c r="W137" i="2" s="1"/>
  <c r="CX104" i="17"/>
  <c r="CX101" i="17"/>
  <c r="CX103" i="17" s="1"/>
  <c r="CX97" i="17"/>
  <c r="CY4" i="2" s="1"/>
  <c r="D407" i="3" s="1"/>
  <c r="T408" i="3" s="1"/>
  <c r="AL186" i="17"/>
  <c r="AL169" i="17"/>
  <c r="AL145" i="17"/>
  <c r="AL107" i="17"/>
  <c r="AM26" i="2" s="1"/>
  <c r="W73" i="2" s="1"/>
  <c r="AL104" i="17"/>
  <c r="AL101" i="17"/>
  <c r="AL103" i="17" s="1"/>
  <c r="AL97" i="17"/>
  <c r="AM4" i="2" s="1"/>
  <c r="D151" i="3" s="1"/>
  <c r="V152" i="3" s="1"/>
  <c r="FX151" i="17"/>
  <c r="FX147" i="17"/>
  <c r="FX186" i="17"/>
  <c r="FX149" i="17"/>
  <c r="FY28" i="2" s="1"/>
  <c r="Y215" i="2" s="1"/>
  <c r="FX169" i="17"/>
  <c r="FX153" i="17"/>
  <c r="FX145" i="17"/>
  <c r="FX97" i="17"/>
  <c r="FY4" i="2" s="1"/>
  <c r="D719" i="3" s="1"/>
  <c r="K720" i="3" s="1"/>
  <c r="FX107" i="17"/>
  <c r="FY26" i="2" s="1"/>
  <c r="W215" i="2" s="1"/>
  <c r="FX104" i="17"/>
  <c r="FX101" i="17"/>
  <c r="FX103" i="17" s="1"/>
  <c r="FT186" i="17"/>
  <c r="FT169" i="17"/>
  <c r="FT145" i="17"/>
  <c r="FT97" i="17"/>
  <c r="FU4" i="2" s="1"/>
  <c r="D703" i="3" s="1"/>
  <c r="V704" i="3" s="1"/>
  <c r="FT107" i="17"/>
  <c r="FU26" i="2" s="1"/>
  <c r="W211" i="2" s="1"/>
  <c r="FT104" i="17"/>
  <c r="FT101" i="17"/>
  <c r="FT103" i="17" s="1"/>
  <c r="FH186" i="17"/>
  <c r="FH169" i="17"/>
  <c r="FH145" i="17"/>
  <c r="FH97" i="17"/>
  <c r="FI4" i="2" s="1"/>
  <c r="D655" i="3" s="1"/>
  <c r="T656" i="3" s="1"/>
  <c r="FH107" i="17"/>
  <c r="FI26" i="2" s="1"/>
  <c r="W199" i="2" s="1"/>
  <c r="FH104" i="17"/>
  <c r="FH101" i="17"/>
  <c r="FH103" i="17" s="1"/>
  <c r="ER186" i="17"/>
  <c r="ER169" i="17"/>
  <c r="ER145" i="17"/>
  <c r="ER97" i="17"/>
  <c r="ES4" i="2" s="1"/>
  <c r="ER107" i="17"/>
  <c r="ES26" i="2" s="1"/>
  <c r="ER104" i="17"/>
  <c r="ER101" i="17"/>
  <c r="ER103" i="17" s="1"/>
  <c r="EB186" i="17"/>
  <c r="EB169" i="17"/>
  <c r="EB143" i="17"/>
  <c r="EB97" i="17"/>
  <c r="EC4" i="2" s="1"/>
  <c r="D527" i="3" s="1"/>
  <c r="V528" i="3" s="1"/>
  <c r="EB107" i="17"/>
  <c r="EC26" i="2" s="1"/>
  <c r="W167" i="2" s="1"/>
  <c r="EB104" i="17"/>
  <c r="EB101" i="17"/>
  <c r="EB103" i="17" s="1"/>
  <c r="DL186" i="17"/>
  <c r="DL169" i="17"/>
  <c r="DL145" i="17"/>
  <c r="DL143" i="17"/>
  <c r="DL97" i="17"/>
  <c r="DM4" i="2" s="1"/>
  <c r="D463" i="3" s="1"/>
  <c r="V464" i="3" s="1"/>
  <c r="DL107" i="17"/>
  <c r="DM26" i="2" s="1"/>
  <c r="W151" i="2" s="1"/>
  <c r="DL104" i="17"/>
  <c r="DL101" i="17"/>
  <c r="DL103" i="17" s="1"/>
  <c r="CV151" i="17"/>
  <c r="CV186" i="17"/>
  <c r="CV169" i="17"/>
  <c r="CV145" i="17"/>
  <c r="CV97" i="17"/>
  <c r="CW4" i="2" s="1"/>
  <c r="D399" i="3" s="1"/>
  <c r="CV107" i="17"/>
  <c r="CW26" i="2" s="1"/>
  <c r="W135" i="2" s="1"/>
  <c r="CV104" i="17"/>
  <c r="CV101" i="17"/>
  <c r="CV103" i="17" s="1"/>
  <c r="BP186" i="17"/>
  <c r="BP169" i="17"/>
  <c r="BP145" i="17"/>
  <c r="BP97" i="17"/>
  <c r="BQ4" i="2" s="1"/>
  <c r="D271" i="3" s="1"/>
  <c r="BP107" i="17"/>
  <c r="BQ26" i="2" s="1"/>
  <c r="BP104" i="17"/>
  <c r="BP101" i="17"/>
  <c r="BP103" i="17" s="1"/>
  <c r="AZ186" i="17"/>
  <c r="AZ169" i="17"/>
  <c r="AZ145" i="17"/>
  <c r="AZ143" i="17"/>
  <c r="AZ97" i="17"/>
  <c r="BA4" i="2" s="1"/>
  <c r="D207" i="3" s="1"/>
  <c r="V208" i="3" s="1"/>
  <c r="AZ107" i="17"/>
  <c r="BA26" i="2" s="1"/>
  <c r="W87" i="2" s="1"/>
  <c r="AZ104" i="17"/>
  <c r="AZ101" i="17"/>
  <c r="AZ103" i="17" s="1"/>
  <c r="AV186" i="17"/>
  <c r="AV169" i="17"/>
  <c r="AV145" i="17"/>
  <c r="AV97" i="17"/>
  <c r="AW4" i="2" s="1"/>
  <c r="D191" i="3" s="1"/>
  <c r="R192" i="3" s="1"/>
  <c r="AV107" i="17"/>
  <c r="AW26" i="2" s="1"/>
  <c r="AV104" i="17"/>
  <c r="AV101" i="17"/>
  <c r="AV103" i="17" s="1"/>
  <c r="FF107" i="17"/>
  <c r="FG26" i="2" s="1"/>
  <c r="CT186" i="17"/>
  <c r="CT169" i="17"/>
  <c r="CT145" i="17"/>
  <c r="CT107" i="17"/>
  <c r="CU26" i="2" s="1"/>
  <c r="W133" i="2" s="1"/>
  <c r="CT104" i="17"/>
  <c r="CT101" i="17"/>
  <c r="CT103" i="17" s="1"/>
  <c r="CT97" i="17"/>
  <c r="CU4" i="2" s="1"/>
  <c r="D391" i="3" s="1"/>
  <c r="V392" i="3" s="1"/>
  <c r="AH186" i="17"/>
  <c r="AH169" i="17"/>
  <c r="AH143" i="17"/>
  <c r="AH107" i="17"/>
  <c r="AI26" i="2" s="1"/>
  <c r="W69" i="2" s="1"/>
  <c r="AH104" i="17"/>
  <c r="AH101" i="17"/>
  <c r="AH103" i="17" s="1"/>
  <c r="AH97" i="17"/>
  <c r="AI4" i="2" s="1"/>
  <c r="D135" i="3" s="1"/>
  <c r="T136" i="3" s="1"/>
  <c r="FG169" i="17"/>
  <c r="FG186" i="17"/>
  <c r="FG145" i="17"/>
  <c r="FG107" i="17"/>
  <c r="FH26" i="2" s="1"/>
  <c r="FG101" i="17"/>
  <c r="FG103" i="17" s="1"/>
  <c r="FG97" i="17"/>
  <c r="FH4" i="2" s="1"/>
  <c r="D651" i="3" s="1"/>
  <c r="FG104" i="17"/>
  <c r="EA169" i="17"/>
  <c r="EA186" i="17"/>
  <c r="EA143" i="17"/>
  <c r="EA97" i="17"/>
  <c r="EB4" i="2" s="1"/>
  <c r="D523" i="3" s="1"/>
  <c r="R524" i="3" s="1"/>
  <c r="EA107" i="17"/>
  <c r="EB26" i="2" s="1"/>
  <c r="W166" i="2" s="1"/>
  <c r="EA104" i="17"/>
  <c r="EA101" i="17"/>
  <c r="EA103" i="17" s="1"/>
  <c r="CU169" i="17"/>
  <c r="CU153" i="17"/>
  <c r="CU186" i="17"/>
  <c r="CU145" i="17"/>
  <c r="CU147" i="17"/>
  <c r="CU101" i="17"/>
  <c r="CU103" i="17" s="1"/>
  <c r="CU97" i="17"/>
  <c r="CV4" i="2" s="1"/>
  <c r="D395" i="3" s="1"/>
  <c r="V396" i="3" s="1"/>
  <c r="CU107" i="17"/>
  <c r="CV26" i="2" s="1"/>
  <c r="W134" i="2" s="1"/>
  <c r="CU104" i="17"/>
  <c r="BO169" i="17"/>
  <c r="BO186" i="17"/>
  <c r="BO145" i="17"/>
  <c r="BO143" i="17"/>
  <c r="BO101" i="17"/>
  <c r="BO103" i="17" s="1"/>
  <c r="BO97" i="17"/>
  <c r="BP4" i="2" s="1"/>
  <c r="D267" i="3" s="1"/>
  <c r="R268" i="3" s="1"/>
  <c r="BO107" i="17"/>
  <c r="BP26" i="2" s="1"/>
  <c r="W102" i="2" s="1"/>
  <c r="BO104" i="17"/>
  <c r="AI169" i="17"/>
  <c r="AI186" i="17"/>
  <c r="AI145" i="17"/>
  <c r="AI97" i="17"/>
  <c r="AJ4" i="2" s="1"/>
  <c r="D139" i="3" s="1"/>
  <c r="V140" i="3" s="1"/>
  <c r="AI101" i="17"/>
  <c r="AI103" i="17" s="1"/>
  <c r="AI107" i="17"/>
  <c r="AJ26" i="2" s="1"/>
  <c r="W70" i="2" s="1"/>
  <c r="AI104" i="17"/>
  <c r="CS151" i="17"/>
  <c r="CS147" i="17"/>
  <c r="CS186" i="17"/>
  <c r="CS149" i="17"/>
  <c r="CT28" i="2" s="1"/>
  <c r="Y132" i="2" s="1"/>
  <c r="CS169" i="17"/>
  <c r="CS153" i="17"/>
  <c r="CS145" i="17"/>
  <c r="CS107" i="17"/>
  <c r="CT26" i="2" s="1"/>
  <c r="W132" i="2" s="1"/>
  <c r="CS104" i="17"/>
  <c r="CS101" i="17"/>
  <c r="CS103" i="17" s="1"/>
  <c r="CS97" i="17"/>
  <c r="CT4" i="2" s="1"/>
  <c r="D387" i="3" s="1"/>
  <c r="V388" i="3" s="1"/>
  <c r="AW147" i="17"/>
  <c r="AW145" i="17"/>
  <c r="AW101" i="17"/>
  <c r="AW103" i="17" s="1"/>
  <c r="H186" i="17"/>
  <c r="H169" i="17"/>
  <c r="H143" i="17"/>
  <c r="H97" i="17"/>
  <c r="I4" i="2" s="1"/>
  <c r="D31" i="3" s="1"/>
  <c r="V32" i="3" s="1"/>
  <c r="H107" i="17"/>
  <c r="I26" i="2" s="1"/>
  <c r="W43" i="2" s="1"/>
  <c r="H104" i="17"/>
  <c r="H101" i="17"/>
  <c r="H103" i="17" s="1"/>
  <c r="R380" i="3"/>
  <c r="AQ170" i="17"/>
  <c r="AQ135" i="17"/>
  <c r="AQ137" i="17"/>
  <c r="AA170" i="17"/>
  <c r="AA135" i="17"/>
  <c r="AA137" i="17"/>
  <c r="CC135" i="17"/>
  <c r="BM135" i="17"/>
  <c r="AW139" i="17"/>
  <c r="AW141" i="17" s="1"/>
  <c r="BC170" i="17"/>
  <c r="BC135" i="17"/>
  <c r="BC137" i="17"/>
  <c r="AN137" i="17"/>
  <c r="FP170" i="17"/>
  <c r="FP137" i="17"/>
  <c r="FP135" i="17"/>
  <c r="EJ137" i="17"/>
  <c r="EJ135" i="17"/>
  <c r="DT170" i="17"/>
  <c r="DT137" i="17"/>
  <c r="DT135" i="17"/>
  <c r="DD170" i="17"/>
  <c r="DD137" i="17"/>
  <c r="DD135" i="17"/>
  <c r="CJ170" i="17"/>
  <c r="CJ137" i="17"/>
  <c r="CJ135" i="17"/>
  <c r="BT137" i="17"/>
  <c r="BT135" i="17"/>
  <c r="BD137" i="17"/>
  <c r="C132" i="17"/>
  <c r="FZ130" i="17"/>
  <c r="AS170" i="17"/>
  <c r="AS135" i="17"/>
  <c r="AS137" i="17"/>
  <c r="AJ170" i="17"/>
  <c r="AJ137" i="17"/>
  <c r="AJ135" i="17"/>
  <c r="FO137" i="17"/>
  <c r="EY170" i="17"/>
  <c r="EY135" i="17"/>
  <c r="EY137" i="17"/>
  <c r="EI170" i="17"/>
  <c r="DS170" i="17"/>
  <c r="DC137" i="17"/>
  <c r="CM170" i="17"/>
  <c r="CM135" i="17"/>
  <c r="CM137" i="17"/>
  <c r="BW170" i="17"/>
  <c r="BG170" i="17"/>
  <c r="EL186" i="17"/>
  <c r="EL169" i="17"/>
  <c r="EL143" i="17"/>
  <c r="EL107" i="17"/>
  <c r="EM26" i="2" s="1"/>
  <c r="W177" i="2" s="1"/>
  <c r="EL104" i="17"/>
  <c r="EL101" i="17"/>
  <c r="EL103" i="17" s="1"/>
  <c r="EL97" i="17"/>
  <c r="EM4" i="2" s="1"/>
  <c r="D567" i="3" s="1"/>
  <c r="R568" i="3" s="1"/>
  <c r="BZ186" i="17"/>
  <c r="BZ169" i="17"/>
  <c r="BZ145" i="17"/>
  <c r="BZ107" i="17"/>
  <c r="CA26" i="2" s="1"/>
  <c r="W113" i="2" s="1"/>
  <c r="BZ104" i="17"/>
  <c r="BZ101" i="17"/>
  <c r="BZ103" i="17" s="1"/>
  <c r="BZ97" i="17"/>
  <c r="CA4" i="2" s="1"/>
  <c r="D311" i="3" s="1"/>
  <c r="V312" i="3" s="1"/>
  <c r="N186" i="17"/>
  <c r="N169" i="17"/>
  <c r="N143" i="17"/>
  <c r="N107" i="17"/>
  <c r="O26" i="2" s="1"/>
  <c r="W49" i="2" s="1"/>
  <c r="N104" i="17"/>
  <c r="N101" i="17"/>
  <c r="N103" i="17" s="1"/>
  <c r="N97" i="17"/>
  <c r="O4" i="2" s="1"/>
  <c r="D55" i="3" s="1"/>
  <c r="R56" i="3" s="1"/>
  <c r="BV186" i="17"/>
  <c r="BV169" i="17"/>
  <c r="BV143" i="17"/>
  <c r="BV107" i="17"/>
  <c r="BW26" i="2" s="1"/>
  <c r="W109" i="2" s="1"/>
  <c r="BV104" i="17"/>
  <c r="BV101" i="17"/>
  <c r="BV103" i="17" s="1"/>
  <c r="BV97" i="17"/>
  <c r="BW4" i="2" s="1"/>
  <c r="D295" i="3" s="1"/>
  <c r="T296" i="3" s="1"/>
  <c r="FK169" i="17"/>
  <c r="FK186" i="17"/>
  <c r="FK143" i="17"/>
  <c r="FK104" i="17"/>
  <c r="FK97" i="17"/>
  <c r="FL4" i="2" s="1"/>
  <c r="D667" i="3" s="1"/>
  <c r="T668" i="3" s="1"/>
  <c r="FK107" i="17"/>
  <c r="FL26" i="2" s="1"/>
  <c r="W202" i="2" s="1"/>
  <c r="FK101" i="17"/>
  <c r="FK103" i="17" s="1"/>
  <c r="CY169" i="17"/>
  <c r="CY145" i="17"/>
  <c r="CY186" i="17"/>
  <c r="CY107" i="17"/>
  <c r="CZ26" i="2" s="1"/>
  <c r="CY97" i="17"/>
  <c r="CZ4" i="2" s="1"/>
  <c r="D411" i="3" s="1"/>
  <c r="R412" i="3" s="1"/>
  <c r="CY104" i="17"/>
  <c r="CY101" i="17"/>
  <c r="CY103" i="17" s="1"/>
  <c r="AM169" i="17"/>
  <c r="AM145" i="17"/>
  <c r="AM186" i="17"/>
  <c r="AM107" i="17"/>
  <c r="AN26" i="2" s="1"/>
  <c r="W74" i="2" s="1"/>
  <c r="AM97" i="17"/>
  <c r="AN4" i="2" s="1"/>
  <c r="AM104" i="17"/>
  <c r="AM101" i="17"/>
  <c r="AM103" i="17" s="1"/>
  <c r="FI186" i="17"/>
  <c r="FI143" i="17"/>
  <c r="FI169" i="17"/>
  <c r="FI97" i="17"/>
  <c r="FJ4" i="2" s="1"/>
  <c r="D659" i="3" s="1"/>
  <c r="V660" i="3" s="1"/>
  <c r="FI107" i="17"/>
  <c r="FJ26" i="2" s="1"/>
  <c r="W200" i="2" s="1"/>
  <c r="FI104" i="17"/>
  <c r="FI101" i="17"/>
  <c r="FI103" i="17" s="1"/>
  <c r="EC147" i="17"/>
  <c r="EC145" i="17"/>
  <c r="EC101" i="17"/>
  <c r="EC103" i="17" s="1"/>
  <c r="CO186" i="17"/>
  <c r="CO143" i="17"/>
  <c r="CO169" i="17"/>
  <c r="CO107" i="17"/>
  <c r="CP26" i="2" s="1"/>
  <c r="W128" i="2" s="1"/>
  <c r="CO104" i="17"/>
  <c r="CO101" i="17"/>
  <c r="CO103" i="17" s="1"/>
  <c r="CO97" i="17"/>
  <c r="CP4" i="2" s="1"/>
  <c r="D371" i="3" s="1"/>
  <c r="V372" i="3" s="1"/>
  <c r="AS186" i="17"/>
  <c r="AS143" i="17"/>
  <c r="AS169" i="17"/>
  <c r="AS107" i="17"/>
  <c r="AT26" i="2" s="1"/>
  <c r="W80" i="2" s="1"/>
  <c r="AS104" i="17"/>
  <c r="AS101" i="17"/>
  <c r="AS103" i="17" s="1"/>
  <c r="AS97" i="17"/>
  <c r="AT4" i="2" s="1"/>
  <c r="D179" i="3" s="1"/>
  <c r="V180" i="3" s="1"/>
  <c r="T186" i="17"/>
  <c r="T169" i="17"/>
  <c r="T145" i="17"/>
  <c r="T97" i="17"/>
  <c r="U4" i="2" s="1"/>
  <c r="D79" i="3" s="1"/>
  <c r="T107" i="17"/>
  <c r="U26" i="2" s="1"/>
  <c r="T104" i="17"/>
  <c r="T101" i="17"/>
  <c r="T103" i="17" s="1"/>
  <c r="FN137" i="17"/>
  <c r="CH139" i="17"/>
  <c r="CH141" i="17" s="1"/>
  <c r="BR139" i="17"/>
  <c r="BR141" i="17" s="1"/>
  <c r="BB139" i="17"/>
  <c r="BB141" i="17" s="1"/>
  <c r="AP137" i="17"/>
  <c r="AL135" i="17"/>
  <c r="Z137" i="17"/>
  <c r="BF186" i="17"/>
  <c r="BF169" i="17"/>
  <c r="BF143" i="17"/>
  <c r="BF107" i="17"/>
  <c r="BG26" i="2" s="1"/>
  <c r="W93" i="2" s="1"/>
  <c r="BF104" i="17"/>
  <c r="BF101" i="17"/>
  <c r="BF103" i="17" s="1"/>
  <c r="BF97" i="17"/>
  <c r="BG4" i="2" s="1"/>
  <c r="D231" i="3" s="1"/>
  <c r="T232" i="3" s="1"/>
  <c r="EM169" i="17"/>
  <c r="EM186" i="17"/>
  <c r="EM145" i="17"/>
  <c r="EM97" i="17"/>
  <c r="EN4" i="2" s="1"/>
  <c r="EM107" i="17"/>
  <c r="EN26" i="2" s="1"/>
  <c r="EM104" i="17"/>
  <c r="EM101" i="17"/>
  <c r="EM103" i="17" s="1"/>
  <c r="CA169" i="17"/>
  <c r="CA149" i="17"/>
  <c r="CB28" i="2" s="1"/>
  <c r="Y114" i="2" s="1"/>
  <c r="CA186" i="17"/>
  <c r="CA145" i="17"/>
  <c r="CA151" i="17"/>
  <c r="CA101" i="17"/>
  <c r="CA103" i="17" s="1"/>
  <c r="CA97" i="17"/>
  <c r="CB4" i="2" s="1"/>
  <c r="CA107" i="17"/>
  <c r="CB26" i="2" s="1"/>
  <c r="W114" i="2" s="1"/>
  <c r="CA104" i="17"/>
  <c r="O169" i="17"/>
  <c r="O186" i="17"/>
  <c r="O143" i="17"/>
  <c r="O97" i="17"/>
  <c r="P4" i="2" s="1"/>
  <c r="O104" i="17"/>
  <c r="O101" i="17"/>
  <c r="O103" i="17" s="1"/>
  <c r="O107" i="17"/>
  <c r="P26" i="2" s="1"/>
  <c r="EW186" i="17"/>
  <c r="EW143" i="17"/>
  <c r="EW169" i="17"/>
  <c r="EW107" i="17"/>
  <c r="EX26" i="2" s="1"/>
  <c r="EW104" i="17"/>
  <c r="EW101" i="17"/>
  <c r="EW103" i="17" s="1"/>
  <c r="EW97" i="17"/>
  <c r="EX4" i="2" s="1"/>
  <c r="D611" i="3" s="1"/>
  <c r="DQ186" i="17"/>
  <c r="DQ143" i="17"/>
  <c r="DQ169" i="17"/>
  <c r="DQ107" i="17"/>
  <c r="DR26" i="2" s="1"/>
  <c r="W156" i="2" s="1"/>
  <c r="DQ104" i="17"/>
  <c r="DQ101" i="17"/>
  <c r="DQ103" i="17" s="1"/>
  <c r="DQ97" i="17"/>
  <c r="DR4" i="2" s="1"/>
  <c r="D483" i="3" s="1"/>
  <c r="R484" i="3" s="1"/>
  <c r="BY186" i="17"/>
  <c r="BY143" i="17"/>
  <c r="BY169" i="17"/>
  <c r="BY107" i="17"/>
  <c r="BZ26" i="2" s="1"/>
  <c r="W112" i="2" s="1"/>
  <c r="BY104" i="17"/>
  <c r="BY101" i="17"/>
  <c r="BY103" i="17" s="1"/>
  <c r="BY97" i="17"/>
  <c r="BZ4" i="2" s="1"/>
  <c r="D307" i="3" s="1"/>
  <c r="R308" i="3" s="1"/>
  <c r="AC186" i="17"/>
  <c r="AC143" i="17"/>
  <c r="AC169" i="17"/>
  <c r="AC107" i="17"/>
  <c r="AD26" i="2" s="1"/>
  <c r="W64" i="2" s="1"/>
  <c r="AC104" i="17"/>
  <c r="AC101" i="17"/>
  <c r="AC103" i="17" s="1"/>
  <c r="AC97" i="17"/>
  <c r="AD4" i="2" s="1"/>
  <c r="D115" i="3" s="1"/>
  <c r="R116" i="3" s="1"/>
  <c r="DN186" i="17"/>
  <c r="DN169" i="17"/>
  <c r="DN145" i="17"/>
  <c r="DN143" i="17"/>
  <c r="DN107" i="17"/>
  <c r="DO26" i="2" s="1"/>
  <c r="DN104" i="17"/>
  <c r="DN101" i="17"/>
  <c r="DN103" i="17" s="1"/>
  <c r="DN97" i="17"/>
  <c r="DO4" i="2" s="1"/>
  <c r="D471" i="3" s="1"/>
  <c r="V472" i="3" s="1"/>
  <c r="BB186" i="17"/>
  <c r="BB169" i="17"/>
  <c r="BB143" i="17"/>
  <c r="BB107" i="17"/>
  <c r="BC26" i="2" s="1"/>
  <c r="W89" i="2" s="1"/>
  <c r="BB104" i="17"/>
  <c r="BB101" i="17"/>
  <c r="BB103" i="17" s="1"/>
  <c r="BB97" i="17"/>
  <c r="BC4" i="2" s="1"/>
  <c r="D215" i="3" s="1"/>
  <c r="T216" i="3" s="1"/>
  <c r="V196" i="17"/>
  <c r="V204" i="17" s="1"/>
  <c r="EV186" i="17"/>
  <c r="EV169" i="17"/>
  <c r="EV145" i="17"/>
  <c r="EV97" i="17"/>
  <c r="EW4" i="2" s="1"/>
  <c r="D607" i="3" s="1"/>
  <c r="EV107" i="17"/>
  <c r="EW26" i="2" s="1"/>
  <c r="EV104" i="17"/>
  <c r="EV101" i="17"/>
  <c r="EV103" i="17" s="1"/>
  <c r="EF186" i="17"/>
  <c r="EF169" i="17"/>
  <c r="EF143" i="17"/>
  <c r="EF145" i="17"/>
  <c r="EF97" i="17"/>
  <c r="EG4" i="2" s="1"/>
  <c r="EF107" i="17"/>
  <c r="EG26" i="2" s="1"/>
  <c r="EF104" i="17"/>
  <c r="EF101" i="17"/>
  <c r="EF103" i="17" s="1"/>
  <c r="CJ186" i="17"/>
  <c r="CJ169" i="17"/>
  <c r="CJ143" i="17"/>
  <c r="CJ145" i="17"/>
  <c r="CJ97" i="17"/>
  <c r="CK4" i="2" s="1"/>
  <c r="CJ107" i="17"/>
  <c r="CK26" i="2" s="1"/>
  <c r="CJ104" i="17"/>
  <c r="CJ101" i="17"/>
  <c r="CJ103" i="17" s="1"/>
  <c r="CF186" i="17"/>
  <c r="CF169" i="17"/>
  <c r="CF145" i="17"/>
  <c r="CF97" i="17"/>
  <c r="CG4" i="2" s="1"/>
  <c r="D335" i="3" s="1"/>
  <c r="R336" i="3" s="1"/>
  <c r="CF107" i="17"/>
  <c r="CG26" i="2" s="1"/>
  <c r="W119" i="2" s="1"/>
  <c r="CF104" i="17"/>
  <c r="CF101" i="17"/>
  <c r="CF103" i="17" s="1"/>
  <c r="AN186" i="17"/>
  <c r="AN169" i="17"/>
  <c r="AN145" i="17"/>
  <c r="AN97" i="17"/>
  <c r="AO4" i="2" s="1"/>
  <c r="AN107" i="17"/>
  <c r="AO26" i="2" s="1"/>
  <c r="AN104" i="17"/>
  <c r="AN101" i="17"/>
  <c r="AN103" i="17" s="1"/>
  <c r="AJ186" i="17"/>
  <c r="AJ169" i="17"/>
  <c r="AJ145" i="17"/>
  <c r="AJ97" i="17"/>
  <c r="AK4" i="2" s="1"/>
  <c r="D143" i="3" s="1"/>
  <c r="T144" i="3" s="1"/>
  <c r="AJ107" i="17"/>
  <c r="AK26" i="2" s="1"/>
  <c r="AJ104" i="17"/>
  <c r="AJ101" i="17"/>
  <c r="AJ103" i="17" s="1"/>
  <c r="FV186" i="17"/>
  <c r="FV169" i="17"/>
  <c r="FV145" i="17"/>
  <c r="FV143" i="17"/>
  <c r="FV107" i="17"/>
  <c r="FW26" i="2" s="1"/>
  <c r="W213" i="2" s="1"/>
  <c r="FV104" i="17"/>
  <c r="FV101" i="17"/>
  <c r="FV103" i="17" s="1"/>
  <c r="FV97" i="17"/>
  <c r="FW4" i="2" s="1"/>
  <c r="D711" i="3" s="1"/>
  <c r="T712" i="3" s="1"/>
  <c r="DJ186" i="17"/>
  <c r="DJ169" i="17"/>
  <c r="DJ143" i="17"/>
  <c r="DJ107" i="17"/>
  <c r="DK26" i="2" s="1"/>
  <c r="W149" i="2" s="1"/>
  <c r="DJ104" i="17"/>
  <c r="DJ101" i="17"/>
  <c r="DJ103" i="17" s="1"/>
  <c r="DJ97" i="17"/>
  <c r="DK4" i="2" s="1"/>
  <c r="D455" i="3" s="1"/>
  <c r="V456" i="3" s="1"/>
  <c r="AX186" i="17"/>
  <c r="AX169" i="17"/>
  <c r="AX145" i="17"/>
  <c r="AX107" i="17"/>
  <c r="AY26" i="2" s="1"/>
  <c r="AX104" i="17"/>
  <c r="AX101" i="17"/>
  <c r="AX103" i="17" s="1"/>
  <c r="AX97" i="17"/>
  <c r="AY4" i="2" s="1"/>
  <c r="FO169" i="17"/>
  <c r="FO186" i="17"/>
  <c r="FO143" i="17"/>
  <c r="FO101" i="17"/>
  <c r="FO103" i="17" s="1"/>
  <c r="FO97" i="17"/>
  <c r="FP4" i="2" s="1"/>
  <c r="D683" i="3" s="1"/>
  <c r="FO107" i="17"/>
  <c r="FP26" i="2" s="1"/>
  <c r="FO104" i="17"/>
  <c r="EI169" i="17"/>
  <c r="EI145" i="17"/>
  <c r="EI186" i="17"/>
  <c r="EI143" i="17"/>
  <c r="EI107" i="17"/>
  <c r="EJ26" i="2" s="1"/>
  <c r="W174" i="2" s="1"/>
  <c r="EI101" i="17"/>
  <c r="EI103" i="17" s="1"/>
  <c r="EI97" i="17"/>
  <c r="EJ4" i="2" s="1"/>
  <c r="D555" i="3" s="1"/>
  <c r="T556" i="3" s="1"/>
  <c r="EI104" i="17"/>
  <c r="DC169" i="17"/>
  <c r="DC153" i="17"/>
  <c r="DC145" i="17"/>
  <c r="DC186" i="17"/>
  <c r="DC104" i="17"/>
  <c r="DC101" i="17"/>
  <c r="DC103" i="17" s="1"/>
  <c r="DC97" i="17"/>
  <c r="DD4" i="2" s="1"/>
  <c r="D427" i="3" s="1"/>
  <c r="V428" i="3" s="1"/>
  <c r="DC107" i="17"/>
  <c r="DD26" i="2" s="1"/>
  <c r="W142" i="2" s="1"/>
  <c r="BW169" i="17"/>
  <c r="BW186" i="17"/>
  <c r="BW143" i="17"/>
  <c r="BW107" i="17"/>
  <c r="BX26" i="2" s="1"/>
  <c r="W110" i="2" s="1"/>
  <c r="BW97" i="17"/>
  <c r="BX4" i="2" s="1"/>
  <c r="D299" i="3" s="1"/>
  <c r="V300" i="3" s="1"/>
  <c r="BW104" i="17"/>
  <c r="BW101" i="17"/>
  <c r="BW103" i="17" s="1"/>
  <c r="AQ169" i="17"/>
  <c r="AQ145" i="17"/>
  <c r="AQ186" i="17"/>
  <c r="AQ104" i="17"/>
  <c r="AQ101" i="17"/>
  <c r="AQ103" i="17" s="1"/>
  <c r="AQ97" i="17"/>
  <c r="AR4" i="2" s="1"/>
  <c r="AQ107" i="17"/>
  <c r="AR26" i="2" s="1"/>
  <c r="W78" i="2" s="1"/>
  <c r="K169" i="17"/>
  <c r="K145" i="17"/>
  <c r="K186" i="17"/>
  <c r="K101" i="17"/>
  <c r="K103" i="17" s="1"/>
  <c r="K97" i="17"/>
  <c r="L4" i="2" s="1"/>
  <c r="K107" i="17"/>
  <c r="L26" i="2" s="1"/>
  <c r="W46" i="2" s="1"/>
  <c r="K104" i="17"/>
  <c r="DE186" i="17"/>
  <c r="DE169" i="17"/>
  <c r="DE145" i="17"/>
  <c r="DE97" i="17"/>
  <c r="DF4" i="2" s="1"/>
  <c r="D435" i="3" s="1"/>
  <c r="R436" i="3" s="1"/>
  <c r="DE107" i="17"/>
  <c r="DF26" i="2" s="1"/>
  <c r="W144" i="2" s="1"/>
  <c r="DE104" i="17"/>
  <c r="DE101" i="17"/>
  <c r="DE103" i="17" s="1"/>
  <c r="BI186" i="17"/>
  <c r="BI169" i="17"/>
  <c r="BI145" i="17"/>
  <c r="BI107" i="17"/>
  <c r="BJ26" i="2" s="1"/>
  <c r="W96" i="2" s="1"/>
  <c r="BI104" i="17"/>
  <c r="BI101" i="17"/>
  <c r="BI103" i="17" s="1"/>
  <c r="BI97" i="17"/>
  <c r="BJ4" i="2" s="1"/>
  <c r="D243" i="3" s="1"/>
  <c r="V244" i="3" s="1"/>
  <c r="M186" i="17"/>
  <c r="M143" i="17"/>
  <c r="M169" i="17"/>
  <c r="M145" i="17"/>
  <c r="M107" i="17"/>
  <c r="N26" i="2" s="1"/>
  <c r="M104" i="17"/>
  <c r="M101" i="17"/>
  <c r="M103" i="17" s="1"/>
  <c r="M97" i="17"/>
  <c r="N4" i="2" s="1"/>
  <c r="D51" i="3" s="1"/>
  <c r="V52" i="3" s="1"/>
  <c r="AB186" i="17"/>
  <c r="AB169" i="17"/>
  <c r="AB143" i="17"/>
  <c r="AB97" i="17"/>
  <c r="AC4" i="2" s="1"/>
  <c r="D111" i="3" s="1"/>
  <c r="T112" i="3" s="1"/>
  <c r="AB107" i="17"/>
  <c r="AC26" i="2" s="1"/>
  <c r="AB104" i="17"/>
  <c r="AB101" i="17"/>
  <c r="AB103" i="17" s="1"/>
  <c r="R120" i="3"/>
  <c r="V120" i="3"/>
  <c r="V720" i="3"/>
  <c r="T120" i="3"/>
  <c r="T152" i="3"/>
  <c r="D84" i="14"/>
  <c r="I8" i="14"/>
  <c r="I25" i="14"/>
  <c r="C131" i="14"/>
  <c r="H25" i="14"/>
  <c r="R212" i="3"/>
  <c r="T692" i="3"/>
  <c r="T400" i="3"/>
  <c r="R400" i="3"/>
  <c r="V400" i="3"/>
  <c r="R228" i="3"/>
  <c r="T24" i="3"/>
  <c r="D551" i="3"/>
  <c r="T552" i="3" s="1"/>
  <c r="W81" i="2"/>
  <c r="W159" i="2"/>
  <c r="D319" i="3"/>
  <c r="L683" i="3"/>
  <c r="H59" i="3"/>
  <c r="D303" i="3"/>
  <c r="D219" i="3"/>
  <c r="T220" i="3" s="1"/>
  <c r="G99" i="3"/>
  <c r="D217" i="2"/>
  <c r="G726" i="3" s="1"/>
  <c r="H583" i="3"/>
  <c r="K475" i="3"/>
  <c r="H563" i="3"/>
  <c r="H83" i="3"/>
  <c r="D547" i="3"/>
  <c r="L11" i="3"/>
  <c r="W196" i="2"/>
  <c r="H651" i="3"/>
  <c r="H379" i="3"/>
  <c r="H619" i="3"/>
  <c r="H587" i="3"/>
  <c r="D671" i="3"/>
  <c r="W59" i="2"/>
  <c r="H171" i="3"/>
  <c r="H139" i="3"/>
  <c r="L715" i="3"/>
  <c r="L651" i="3"/>
  <c r="K171" i="3"/>
  <c r="H351" i="3"/>
  <c r="H443" i="3"/>
  <c r="L43" i="3"/>
  <c r="E59" i="3"/>
  <c r="E563" i="3"/>
  <c r="L231" i="3"/>
  <c r="L391" i="3"/>
  <c r="L471" i="3"/>
  <c r="L503" i="3"/>
  <c r="L535" i="3"/>
  <c r="L567" i="3"/>
  <c r="L615" i="3"/>
  <c r="L631" i="3"/>
  <c r="L679" i="3"/>
  <c r="L551" i="3"/>
  <c r="T379" i="3"/>
  <c r="T380" i="3" s="1"/>
  <c r="L71" i="3"/>
  <c r="T47" i="3"/>
  <c r="T355" i="3"/>
  <c r="T99" i="3"/>
  <c r="L455" i="3"/>
  <c r="L655" i="3"/>
  <c r="T31" i="3"/>
  <c r="T179" i="3"/>
  <c r="T259" i="3"/>
  <c r="T459" i="3"/>
  <c r="T460" i="3" s="1"/>
  <c r="T619" i="3"/>
  <c r="T643" i="3"/>
  <c r="T644" i="3" s="1"/>
  <c r="T707" i="3"/>
  <c r="T291" i="3"/>
  <c r="T699" i="3"/>
  <c r="R420" i="3"/>
  <c r="D57" i="14"/>
  <c r="D254" i="14" s="1"/>
  <c r="D255" i="14" s="1"/>
  <c r="D130" i="14"/>
  <c r="I26" i="14" s="1"/>
  <c r="D131" i="14" l="1"/>
  <c r="AO135" i="17"/>
  <c r="AO139" i="17" s="1"/>
  <c r="AO141" i="17" s="1"/>
  <c r="H13" i="14"/>
  <c r="C92" i="14"/>
  <c r="R588" i="3"/>
  <c r="T340" i="3"/>
  <c r="T396" i="3"/>
  <c r="V364" i="3"/>
  <c r="V488" i="3"/>
  <c r="R72" i="3"/>
  <c r="T364" i="3"/>
  <c r="T260" i="3"/>
  <c r="V204" i="3"/>
  <c r="R496" i="3"/>
  <c r="R488" i="3"/>
  <c r="V124" i="3"/>
  <c r="T620" i="3"/>
  <c r="T164" i="3"/>
  <c r="T700" i="3"/>
  <c r="T140" i="3"/>
  <c r="R700" i="3"/>
  <c r="T356" i="3"/>
  <c r="V500" i="3"/>
  <c r="V476" i="3"/>
  <c r="I135" i="17"/>
  <c r="T336" i="3"/>
  <c r="T40" i="3"/>
  <c r="R40" i="3"/>
  <c r="V96" i="3"/>
  <c r="R604" i="3"/>
  <c r="I145" i="17"/>
  <c r="I170" i="17"/>
  <c r="I173" i="17" s="1"/>
  <c r="AG105" i="17"/>
  <c r="BU149" i="17"/>
  <c r="BV28" i="2" s="1"/>
  <c r="Y108" i="2" s="1"/>
  <c r="CD139" i="17"/>
  <c r="CD141" i="17" s="1"/>
  <c r="V216" i="3"/>
  <c r="V296" i="3"/>
  <c r="R296" i="3"/>
  <c r="R656" i="3"/>
  <c r="AM105" i="17"/>
  <c r="BJ139" i="17"/>
  <c r="BJ141" i="17" s="1"/>
  <c r="T105" i="17"/>
  <c r="T115" i="17" s="1"/>
  <c r="R516" i="3"/>
  <c r="BN139" i="17"/>
  <c r="BN141" i="17" s="1"/>
  <c r="FI137" i="17"/>
  <c r="X180" i="17"/>
  <c r="X205" i="17" s="1"/>
  <c r="X179" i="17"/>
  <c r="X177" i="17"/>
  <c r="X171" i="17"/>
  <c r="X175" i="17"/>
  <c r="X173" i="17"/>
  <c r="CN170" i="17"/>
  <c r="CN137" i="17"/>
  <c r="CN135" i="17"/>
  <c r="AN170" i="17"/>
  <c r="CX145" i="17"/>
  <c r="G137" i="17"/>
  <c r="CA137" i="17"/>
  <c r="DG137" i="17"/>
  <c r="EM137" i="17"/>
  <c r="FS137" i="17"/>
  <c r="BH170" i="17"/>
  <c r="CR135" i="17"/>
  <c r="DX170" i="17"/>
  <c r="FD135" i="17"/>
  <c r="DX153" i="17"/>
  <c r="DX151" i="17"/>
  <c r="FS147" i="17"/>
  <c r="FS149" i="17"/>
  <c r="FT28" i="2" s="1"/>
  <c r="Y210" i="2" s="1"/>
  <c r="FR135" i="17"/>
  <c r="CU135" i="17"/>
  <c r="FG135" i="17"/>
  <c r="BT147" i="17"/>
  <c r="BT151" i="17"/>
  <c r="DP149" i="17"/>
  <c r="DQ28" i="2" s="1"/>
  <c r="Y155" i="2" s="1"/>
  <c r="DP147" i="17"/>
  <c r="AR137" i="17"/>
  <c r="P135" i="17"/>
  <c r="CI170" i="17"/>
  <c r="DO137" i="17"/>
  <c r="X137" i="17"/>
  <c r="AY170" i="17"/>
  <c r="EV135" i="17"/>
  <c r="BY137" i="17"/>
  <c r="G135" i="17"/>
  <c r="G139" i="17" s="1"/>
  <c r="G141" i="17" s="1"/>
  <c r="CA135" i="17"/>
  <c r="DG135" i="17"/>
  <c r="EM135" i="17"/>
  <c r="FS135" i="17"/>
  <c r="CR137" i="17"/>
  <c r="FD137" i="17"/>
  <c r="DG147" i="17"/>
  <c r="DG149" i="17"/>
  <c r="DH28" i="2" s="1"/>
  <c r="Y146" i="2" s="1"/>
  <c r="FS151" i="17"/>
  <c r="FS153" i="17"/>
  <c r="BO137" i="17"/>
  <c r="CU170" i="17"/>
  <c r="EA137" i="17"/>
  <c r="FG170" i="17"/>
  <c r="AY145" i="17"/>
  <c r="BT153" i="17"/>
  <c r="DP153" i="17"/>
  <c r="DP151" i="17"/>
  <c r="DB151" i="17"/>
  <c r="P137" i="17"/>
  <c r="DO135" i="17"/>
  <c r="EU137" i="17"/>
  <c r="EU139" i="17" s="1"/>
  <c r="EU141" i="17" s="1"/>
  <c r="CF135" i="17"/>
  <c r="DP135" i="17"/>
  <c r="EV137" i="17"/>
  <c r="Y139" i="17"/>
  <c r="Y141" i="17" s="1"/>
  <c r="CA153" i="17"/>
  <c r="FI145" i="17"/>
  <c r="FI147" i="17" s="1"/>
  <c r="CA147" i="17"/>
  <c r="FG151" i="17"/>
  <c r="FG149" i="17"/>
  <c r="FH28" i="2" s="1"/>
  <c r="BY145" i="17"/>
  <c r="BY147" i="17" s="1"/>
  <c r="CX135" i="17"/>
  <c r="EJ170" i="17"/>
  <c r="CU151" i="17"/>
  <c r="EA145" i="17"/>
  <c r="EA147" i="17" s="1"/>
  <c r="FG147" i="17"/>
  <c r="CI145" i="17"/>
  <c r="EU145" i="17"/>
  <c r="DG170" i="17"/>
  <c r="DG151" i="17"/>
  <c r="BZ139" i="17"/>
  <c r="BZ141" i="17" s="1"/>
  <c r="DO145" i="17"/>
  <c r="BA139" i="17"/>
  <c r="BA141" i="17" s="1"/>
  <c r="EX153" i="17"/>
  <c r="EE137" i="17"/>
  <c r="R384" i="3"/>
  <c r="T228" i="3"/>
  <c r="V128" i="3"/>
  <c r="V308" i="3"/>
  <c r="FN139" i="17"/>
  <c r="FN141" i="17" s="1"/>
  <c r="EC104" i="17"/>
  <c r="EC153" i="17"/>
  <c r="EC151" i="17"/>
  <c r="BG137" i="17"/>
  <c r="DS137" i="17"/>
  <c r="AW104" i="17"/>
  <c r="AW153" i="17"/>
  <c r="AW186" i="17"/>
  <c r="FF97" i="17"/>
  <c r="FG4" i="2" s="1"/>
  <c r="FF145" i="17"/>
  <c r="EO107" i="17"/>
  <c r="EP26" i="2" s="1"/>
  <c r="W180" i="2" s="1"/>
  <c r="EO169" i="17"/>
  <c r="EO151" i="17"/>
  <c r="EX104" i="17"/>
  <c r="EX151" i="17"/>
  <c r="EX186" i="17"/>
  <c r="DU101" i="17"/>
  <c r="DU103" i="17" s="1"/>
  <c r="DU105" i="17" s="1"/>
  <c r="DU169" i="17"/>
  <c r="AK107" i="17"/>
  <c r="AL26" i="2" s="1"/>
  <c r="W72" i="2" s="1"/>
  <c r="BG104" i="17"/>
  <c r="BG186" i="17"/>
  <c r="DS97" i="17"/>
  <c r="DT4" i="2" s="1"/>
  <c r="D491" i="3" s="1"/>
  <c r="DS186" i="17"/>
  <c r="EP107" i="17"/>
  <c r="EQ26" i="2" s="1"/>
  <c r="W181" i="2" s="1"/>
  <c r="FM97" i="17"/>
  <c r="FN4" i="2" s="1"/>
  <c r="D675" i="3" s="1"/>
  <c r="FM169" i="17"/>
  <c r="DF135" i="17"/>
  <c r="EE101" i="17"/>
  <c r="EE103" i="17" s="1"/>
  <c r="EE145" i="17"/>
  <c r="DF97" i="17"/>
  <c r="DG4" i="2" s="1"/>
  <c r="D439" i="3" s="1"/>
  <c r="DF143" i="17"/>
  <c r="CP97" i="17"/>
  <c r="CQ4" i="2" s="1"/>
  <c r="D375" i="3" s="1"/>
  <c r="V376" i="3" s="1"/>
  <c r="CP143" i="17"/>
  <c r="FF135" i="17"/>
  <c r="T372" i="3"/>
  <c r="R104" i="3"/>
  <c r="EC107" i="17"/>
  <c r="ED26" i="2" s="1"/>
  <c r="W168" i="2" s="1"/>
  <c r="EC169" i="17"/>
  <c r="BG135" i="17"/>
  <c r="DS135" i="17"/>
  <c r="AW107" i="17"/>
  <c r="AX26" i="2" s="1"/>
  <c r="W84" i="2" s="1"/>
  <c r="AW169" i="17"/>
  <c r="AW151" i="17"/>
  <c r="FF101" i="17"/>
  <c r="FF103" i="17" s="1"/>
  <c r="FF169" i="17"/>
  <c r="FF180" i="17" s="1"/>
  <c r="FF205" i="17" s="1"/>
  <c r="EO97" i="17"/>
  <c r="EP4" i="2" s="1"/>
  <c r="D579" i="3" s="1"/>
  <c r="EO149" i="17"/>
  <c r="EP28" i="2" s="1"/>
  <c r="Y180" i="2" s="1"/>
  <c r="EX107" i="17"/>
  <c r="EY26" i="2" s="1"/>
  <c r="W189" i="2" s="1"/>
  <c r="EX149" i="17"/>
  <c r="EY28" i="2" s="1"/>
  <c r="Y189" i="2" s="1"/>
  <c r="DU104" i="17"/>
  <c r="DU186" i="17"/>
  <c r="AK97" i="17"/>
  <c r="AL4" i="2" s="1"/>
  <c r="D147" i="3" s="1"/>
  <c r="V148" i="3" s="1"/>
  <c r="AK145" i="17"/>
  <c r="BG97" i="17"/>
  <c r="BH4" i="2" s="1"/>
  <c r="D235" i="3" s="1"/>
  <c r="BG169" i="17"/>
  <c r="DS104" i="17"/>
  <c r="DS169" i="17"/>
  <c r="EP97" i="17"/>
  <c r="EQ4" i="2" s="1"/>
  <c r="D583" i="3" s="1"/>
  <c r="V584" i="3" s="1"/>
  <c r="EP145" i="17"/>
  <c r="FM101" i="17"/>
  <c r="FM103" i="17" s="1"/>
  <c r="FM143" i="17"/>
  <c r="EE97" i="17"/>
  <c r="EF4" i="2" s="1"/>
  <c r="EE169" i="17"/>
  <c r="DF101" i="17"/>
  <c r="DF103" i="17" s="1"/>
  <c r="DF145" i="17"/>
  <c r="CP101" i="17"/>
  <c r="CP103" i="17" s="1"/>
  <c r="CP169" i="17"/>
  <c r="T420" i="3"/>
  <c r="T96" i="3"/>
  <c r="R500" i="3"/>
  <c r="EC97" i="17"/>
  <c r="ED4" i="2" s="1"/>
  <c r="D531" i="3" s="1"/>
  <c r="EC149" i="17"/>
  <c r="ED28" i="2" s="1"/>
  <c r="Y168" i="2" s="1"/>
  <c r="AW97" i="17"/>
  <c r="AX4" i="2" s="1"/>
  <c r="D195" i="3" s="1"/>
  <c r="R196" i="3" s="1"/>
  <c r="FF104" i="17"/>
  <c r="EO101" i="17"/>
  <c r="EO103" i="17" s="1"/>
  <c r="EO105" i="17" s="1"/>
  <c r="EO145" i="17"/>
  <c r="EX97" i="17"/>
  <c r="EY4" i="2" s="1"/>
  <c r="D615" i="3" s="1"/>
  <c r="EX147" i="17"/>
  <c r="AK101" i="17"/>
  <c r="AK103" i="17" s="1"/>
  <c r="AK105" i="17" s="1"/>
  <c r="AK115" i="17" s="1"/>
  <c r="BG101" i="17"/>
  <c r="BG103" i="17" s="1"/>
  <c r="DS107" i="17"/>
  <c r="DT26" i="2" s="1"/>
  <c r="W158" i="2" s="1"/>
  <c r="EP101" i="17"/>
  <c r="EP103" i="17" s="1"/>
  <c r="FM104" i="17"/>
  <c r="EE104" i="17"/>
  <c r="DF104" i="17"/>
  <c r="S147" i="17"/>
  <c r="FQ105" i="17"/>
  <c r="FQ115" i="17" s="1"/>
  <c r="CP104" i="17"/>
  <c r="DU137" i="17"/>
  <c r="R244" i="3"/>
  <c r="CA139" i="17"/>
  <c r="CA141" i="17" s="1"/>
  <c r="CL139" i="17"/>
  <c r="CL141" i="17" s="1"/>
  <c r="U135" i="17"/>
  <c r="U137" i="17"/>
  <c r="T124" i="3"/>
  <c r="V192" i="3"/>
  <c r="R280" i="3"/>
  <c r="R476" i="3"/>
  <c r="V524" i="3"/>
  <c r="T376" i="3"/>
  <c r="Q101" i="17"/>
  <c r="Q103" i="17" s="1"/>
  <c r="Q143" i="17"/>
  <c r="FU101" i="17"/>
  <c r="FU103" i="17" s="1"/>
  <c r="FU143" i="17"/>
  <c r="CW107" i="17"/>
  <c r="CX26" i="2" s="1"/>
  <c r="W136" i="2" s="1"/>
  <c r="CW153" i="17"/>
  <c r="CW151" i="17"/>
  <c r="U104" i="17"/>
  <c r="U169" i="17"/>
  <c r="ES97" i="17"/>
  <c r="ET4" i="2" s="1"/>
  <c r="ES145" i="17"/>
  <c r="R128" i="3"/>
  <c r="R388" i="3"/>
  <c r="T268" i="3"/>
  <c r="T192" i="3"/>
  <c r="V280" i="3"/>
  <c r="T484" i="3"/>
  <c r="Z139" i="17"/>
  <c r="Z141" i="17" s="1"/>
  <c r="FJ105" i="17"/>
  <c r="FJ115" i="17" s="1"/>
  <c r="Q104" i="17"/>
  <c r="Q186" i="17"/>
  <c r="FU104" i="17"/>
  <c r="FU186" i="17"/>
  <c r="FU188" i="17" s="1"/>
  <c r="FA97" i="17"/>
  <c r="FB4" i="2" s="1"/>
  <c r="CW97" i="17"/>
  <c r="CX4" i="2" s="1"/>
  <c r="D403" i="3" s="1"/>
  <c r="R404" i="3" s="1"/>
  <c r="CW169" i="17"/>
  <c r="U107" i="17"/>
  <c r="V26" i="2" s="1"/>
  <c r="W56" i="2" s="1"/>
  <c r="U186" i="17"/>
  <c r="ES101" i="17"/>
  <c r="ES103" i="17" s="1"/>
  <c r="ES169" i="17"/>
  <c r="FU145" i="17"/>
  <c r="E135" i="17"/>
  <c r="E137" i="17"/>
  <c r="T384" i="3"/>
  <c r="T244" i="3"/>
  <c r="R68" i="3"/>
  <c r="V112" i="3"/>
  <c r="V460" i="3"/>
  <c r="T524" i="3"/>
  <c r="T116" i="3"/>
  <c r="V568" i="3"/>
  <c r="T580" i="3"/>
  <c r="V68" i="3"/>
  <c r="R112" i="3"/>
  <c r="R372" i="3"/>
  <c r="V484" i="3"/>
  <c r="R440" i="3"/>
  <c r="V656" i="3"/>
  <c r="R536" i="3"/>
  <c r="R36" i="3"/>
  <c r="O105" i="17"/>
  <c r="O115" i="17" s="1"/>
  <c r="W105" i="17"/>
  <c r="AP105" i="17"/>
  <c r="AQ27" i="2" s="1"/>
  <c r="X77" i="2" s="1"/>
  <c r="BG147" i="17"/>
  <c r="CM147" i="17"/>
  <c r="EY147" i="17"/>
  <c r="R147" i="17"/>
  <c r="BL105" i="17"/>
  <c r="BL115" i="17" s="1"/>
  <c r="DH105" i="17"/>
  <c r="CW101" i="17"/>
  <c r="CW103" i="17" s="1"/>
  <c r="CW105" i="17" s="1"/>
  <c r="CW149" i="17"/>
  <c r="CX28" i="2" s="1"/>
  <c r="Y136" i="2" s="1"/>
  <c r="U97" i="17"/>
  <c r="V4" i="2" s="1"/>
  <c r="D83" i="3" s="1"/>
  <c r="ES104" i="17"/>
  <c r="FW105" i="17"/>
  <c r="FW115" i="17" s="1"/>
  <c r="BN105" i="17"/>
  <c r="BO27" i="2" s="1"/>
  <c r="DZ105" i="17"/>
  <c r="DZ115" i="17" s="1"/>
  <c r="BT105" i="17"/>
  <c r="DT105" i="17"/>
  <c r="DU27" i="2" s="1"/>
  <c r="X159" i="2" s="1"/>
  <c r="CK105" i="17"/>
  <c r="CL27" i="2" s="1"/>
  <c r="X124" i="2" s="1"/>
  <c r="CL105" i="17"/>
  <c r="CM27" i="2" s="1"/>
  <c r="X125" i="2" s="1"/>
  <c r="AK135" i="17"/>
  <c r="AK137" i="17"/>
  <c r="T52" i="3"/>
  <c r="T72" i="3"/>
  <c r="FA101" i="17"/>
  <c r="FA103" i="17" s="1"/>
  <c r="FA169" i="17"/>
  <c r="V348" i="3"/>
  <c r="T604" i="3"/>
  <c r="R480" i="3"/>
  <c r="T708" i="3"/>
  <c r="T436" i="3"/>
  <c r="R16" i="3"/>
  <c r="V240" i="3"/>
  <c r="V64" i="3"/>
  <c r="T56" i="3"/>
  <c r="V84" i="3"/>
  <c r="AQ105" i="17"/>
  <c r="R328" i="3"/>
  <c r="BK105" i="17"/>
  <c r="BK115" i="17" s="1"/>
  <c r="FA104" i="17"/>
  <c r="FA143" i="17"/>
  <c r="T328" i="3"/>
  <c r="T212" i="3"/>
  <c r="R664" i="3"/>
  <c r="R52" i="3"/>
  <c r="T16" i="3"/>
  <c r="R216" i="3"/>
  <c r="R240" i="3"/>
  <c r="T224" i="3"/>
  <c r="V336" i="3"/>
  <c r="R64" i="3"/>
  <c r="AJ105" i="17"/>
  <c r="EL105" i="17"/>
  <c r="EL115" i="17" s="1"/>
  <c r="Z105" i="17"/>
  <c r="Z115" i="17" s="1"/>
  <c r="FA107" i="17"/>
  <c r="FB26" i="2" s="1"/>
  <c r="W192" i="2" s="1"/>
  <c r="CI147" i="17"/>
  <c r="ET105" i="17"/>
  <c r="ET115" i="17" s="1"/>
  <c r="DR105" i="17"/>
  <c r="DR115" i="17" s="1"/>
  <c r="DM105" i="17"/>
  <c r="DN27" i="2" s="1"/>
  <c r="X152" i="2" s="1"/>
  <c r="J147" i="17"/>
  <c r="BU105" i="17"/>
  <c r="BV27" i="2" s="1"/>
  <c r="X108" i="2" s="1"/>
  <c r="DN147" i="17"/>
  <c r="BY135" i="17"/>
  <c r="AO147" i="17"/>
  <c r="DR139" i="17"/>
  <c r="DR141" i="17" s="1"/>
  <c r="CV139" i="17"/>
  <c r="CV141" i="17" s="1"/>
  <c r="FH139" i="17"/>
  <c r="FH141" i="17" s="1"/>
  <c r="FF137" i="17"/>
  <c r="FF139" i="17" s="1"/>
  <c r="FF141" i="17" s="1"/>
  <c r="DF137" i="17"/>
  <c r="DF139" i="17" s="1"/>
  <c r="DF141" i="17" s="1"/>
  <c r="BR147" i="17"/>
  <c r="BY139" i="17"/>
  <c r="BY141" i="17" s="1"/>
  <c r="T139" i="17"/>
  <c r="T141" i="17" s="1"/>
  <c r="CZ139" i="17"/>
  <c r="CZ141" i="17" s="1"/>
  <c r="FL139" i="17"/>
  <c r="FL141" i="17" s="1"/>
  <c r="CG137" i="17"/>
  <c r="CG135" i="17"/>
  <c r="CG170" i="17"/>
  <c r="ES135" i="17"/>
  <c r="ES137" i="17"/>
  <c r="ES170" i="17"/>
  <c r="K137" i="17"/>
  <c r="K170" i="17"/>
  <c r="K180" i="17" s="1"/>
  <c r="K205" i="17" s="1"/>
  <c r="K135" i="17"/>
  <c r="DA170" i="17"/>
  <c r="DA180" i="17" s="1"/>
  <c r="DA205" i="17" s="1"/>
  <c r="DA137" i="17"/>
  <c r="DA135" i="17"/>
  <c r="FM170" i="17"/>
  <c r="FM137" i="17"/>
  <c r="FM135" i="17"/>
  <c r="EP137" i="17"/>
  <c r="EP135" i="17"/>
  <c r="EP170" i="17"/>
  <c r="EP175" i="17" s="1"/>
  <c r="F135" i="17"/>
  <c r="F137" i="17"/>
  <c r="F170" i="17"/>
  <c r="DC147" i="17"/>
  <c r="CJ147" i="17"/>
  <c r="DC135" i="17"/>
  <c r="DC139" i="17" s="1"/>
  <c r="DC141" i="17" s="1"/>
  <c r="FO135" i="17"/>
  <c r="FO139" i="17" s="1"/>
  <c r="FO141" i="17" s="1"/>
  <c r="BD170" i="17"/>
  <c r="BD173" i="17" s="1"/>
  <c r="EZ135" i="17"/>
  <c r="CV149" i="17"/>
  <c r="CW28" i="2" s="1"/>
  <c r="Y135" i="2" s="1"/>
  <c r="DW151" i="17"/>
  <c r="DW153" i="17"/>
  <c r="CQ135" i="17"/>
  <c r="FC135" i="17"/>
  <c r="FC139" i="17" s="1"/>
  <c r="FC141" i="17" s="1"/>
  <c r="AV135" i="17"/>
  <c r="EP151" i="17"/>
  <c r="AF135" i="17"/>
  <c r="T170" i="17"/>
  <c r="BL135" i="17"/>
  <c r="CV170" i="17"/>
  <c r="CV180" i="17" s="1"/>
  <c r="CV205" i="17" s="1"/>
  <c r="EB135" i="17"/>
  <c r="FH170" i="17"/>
  <c r="FB137" i="17"/>
  <c r="FB139" i="17" s="1"/>
  <c r="FB141" i="17" s="1"/>
  <c r="DB149" i="17"/>
  <c r="DC28" i="2" s="1"/>
  <c r="Y141" i="2" s="1"/>
  <c r="BP135" i="17"/>
  <c r="CZ170" i="17"/>
  <c r="EF135" i="17"/>
  <c r="FL170" i="17"/>
  <c r="FL173" i="17" s="1"/>
  <c r="AM137" i="17"/>
  <c r="Q137" i="17"/>
  <c r="J139" i="17"/>
  <c r="J141" i="17" s="1"/>
  <c r="EH135" i="17"/>
  <c r="V135" i="17"/>
  <c r="V137" i="17"/>
  <c r="V170" i="17"/>
  <c r="ED135" i="17"/>
  <c r="ED137" i="17"/>
  <c r="ED170" i="17"/>
  <c r="FR137" i="17"/>
  <c r="FR139" i="17" s="1"/>
  <c r="FR141" i="17" s="1"/>
  <c r="FE170" i="17"/>
  <c r="FE180" i="17" s="1"/>
  <c r="FE205" i="17" s="1"/>
  <c r="FE135" i="17"/>
  <c r="FE137" i="17"/>
  <c r="DU135" i="17"/>
  <c r="DU139" i="17" s="1"/>
  <c r="DU141" i="17" s="1"/>
  <c r="DU170" i="17"/>
  <c r="DU177" i="17" s="1"/>
  <c r="AL137" i="17"/>
  <c r="AL139" i="17" s="1"/>
  <c r="AL141" i="17" s="1"/>
  <c r="AL170" i="17"/>
  <c r="CC137" i="17"/>
  <c r="CC139" i="17" s="1"/>
  <c r="CC141" i="17" s="1"/>
  <c r="M170" i="17"/>
  <c r="M173" i="17" s="1"/>
  <c r="M135" i="17"/>
  <c r="M137" i="17"/>
  <c r="N170" i="17"/>
  <c r="N179" i="17" s="1"/>
  <c r="N135" i="17"/>
  <c r="N137" i="17"/>
  <c r="FV135" i="17"/>
  <c r="FV139" i="17" s="1"/>
  <c r="FV141" i="17" s="1"/>
  <c r="FV170" i="17"/>
  <c r="FV179" i="17" s="1"/>
  <c r="DN135" i="17"/>
  <c r="DN137" i="17"/>
  <c r="DN170" i="17"/>
  <c r="FU137" i="17"/>
  <c r="FU170" i="17"/>
  <c r="FU173" i="17" s="1"/>
  <c r="EI147" i="17"/>
  <c r="BW137" i="17"/>
  <c r="BW139" i="17" s="1"/>
  <c r="BW141" i="17" s="1"/>
  <c r="DC170" i="17"/>
  <c r="DC180" i="17" s="1"/>
  <c r="DC205" i="17" s="1"/>
  <c r="EI137" i="17"/>
  <c r="EI139" i="17" s="1"/>
  <c r="EI141" i="17" s="1"/>
  <c r="EZ137" i="17"/>
  <c r="DI135" i="17"/>
  <c r="FU135" i="17"/>
  <c r="FU139" i="17" s="1"/>
  <c r="FU141" i="17" s="1"/>
  <c r="EB145" i="17"/>
  <c r="EB147" i="17" s="1"/>
  <c r="BK137" i="17"/>
  <c r="DW137" i="17"/>
  <c r="AV137" i="17"/>
  <c r="AV139" i="17" s="1"/>
  <c r="AV141" i="17" s="1"/>
  <c r="EP149" i="17"/>
  <c r="EQ28" i="2" s="1"/>
  <c r="Y181" i="2" s="1"/>
  <c r="AF137" i="17"/>
  <c r="BL137" i="17"/>
  <c r="EB137" i="17"/>
  <c r="DA153" i="17"/>
  <c r="DA147" i="17"/>
  <c r="DB147" i="17"/>
  <c r="BP137" i="17"/>
  <c r="EF137" i="17"/>
  <c r="AB135" i="17"/>
  <c r="AM135" i="17"/>
  <c r="Q135" i="17"/>
  <c r="AH135" i="17"/>
  <c r="BQ137" i="17"/>
  <c r="BQ135" i="17"/>
  <c r="BQ170" i="17"/>
  <c r="CW137" i="17"/>
  <c r="CW170" i="17"/>
  <c r="CW135" i="17"/>
  <c r="EC170" i="17"/>
  <c r="EC173" i="17" s="1"/>
  <c r="EC135" i="17"/>
  <c r="EC137" i="17"/>
  <c r="FI135" i="17"/>
  <c r="FI139" i="17" s="1"/>
  <c r="FI141" i="17" s="1"/>
  <c r="FI170" i="17"/>
  <c r="FI179" i="17" s="1"/>
  <c r="AD135" i="17"/>
  <c r="AD137" i="17"/>
  <c r="AD170" i="17"/>
  <c r="AD177" i="17" s="1"/>
  <c r="EL135" i="17"/>
  <c r="EL137" i="17"/>
  <c r="EL170" i="17"/>
  <c r="BE137" i="17"/>
  <c r="BE135" i="17"/>
  <c r="BE170" i="17"/>
  <c r="BE179" i="17" s="1"/>
  <c r="CK170" i="17"/>
  <c r="CK135" i="17"/>
  <c r="CK137" i="17"/>
  <c r="DQ170" i="17"/>
  <c r="DQ180" i="17" s="1"/>
  <c r="DQ205" i="17" s="1"/>
  <c r="DQ135" i="17"/>
  <c r="DQ137" i="17"/>
  <c r="EW137" i="17"/>
  <c r="EW135" i="17"/>
  <c r="EW170" i="17"/>
  <c r="R170" i="17"/>
  <c r="R179" i="17" s="1"/>
  <c r="R135" i="17"/>
  <c r="R137" i="17"/>
  <c r="DZ170" i="17"/>
  <c r="DZ135" i="17"/>
  <c r="DZ137" i="17"/>
  <c r="O170" i="17"/>
  <c r="O171" i="17" s="1"/>
  <c r="O137" i="17"/>
  <c r="O135" i="17"/>
  <c r="DV135" i="17"/>
  <c r="BM170" i="17"/>
  <c r="BM180" i="17" s="1"/>
  <c r="BM205" i="17" s="1"/>
  <c r="BM137" i="17"/>
  <c r="BM139" i="17" s="1"/>
  <c r="BM141" i="17" s="1"/>
  <c r="EX170" i="17"/>
  <c r="EX173" i="17" s="1"/>
  <c r="EX135" i="17"/>
  <c r="EX137" i="17"/>
  <c r="DE170" i="17"/>
  <c r="DE135" i="17"/>
  <c r="DE137" i="17"/>
  <c r="ET170" i="17"/>
  <c r="ET179" i="17" s="1"/>
  <c r="ET135" i="17"/>
  <c r="ET137" i="17"/>
  <c r="CT137" i="17"/>
  <c r="CT139" i="17" s="1"/>
  <c r="CT141" i="17" s="1"/>
  <c r="CS135" i="17"/>
  <c r="CS137" i="17"/>
  <c r="CS170" i="17"/>
  <c r="CS173" i="17" s="1"/>
  <c r="EO170" i="17"/>
  <c r="EO135" i="17"/>
  <c r="EO137" i="17"/>
  <c r="DM170" i="17"/>
  <c r="DM137" i="17"/>
  <c r="DM135" i="17"/>
  <c r="CP135" i="17"/>
  <c r="CP137" i="17"/>
  <c r="CP170" i="17"/>
  <c r="BU170" i="17"/>
  <c r="BU135" i="17"/>
  <c r="BU137" i="17"/>
  <c r="EG135" i="17"/>
  <c r="EG170" i="17"/>
  <c r="DJ170" i="17"/>
  <c r="DJ135" i="17"/>
  <c r="DJ137" i="17"/>
  <c r="DB170" i="17"/>
  <c r="DB135" i="17"/>
  <c r="DB137" i="17"/>
  <c r="FA170" i="17"/>
  <c r="FA135" i="17"/>
  <c r="FA137" i="17"/>
  <c r="DI137" i="17"/>
  <c r="DI170" i="17"/>
  <c r="DI173" i="17" s="1"/>
  <c r="DC151" i="17"/>
  <c r="FV147" i="17"/>
  <c r="AJ139" i="17"/>
  <c r="AJ141" i="17" s="1"/>
  <c r="AH145" i="17"/>
  <c r="AH147" i="17" s="1"/>
  <c r="CV153" i="17"/>
  <c r="CV147" i="17"/>
  <c r="Q145" i="17"/>
  <c r="AP147" i="17"/>
  <c r="FN147" i="17"/>
  <c r="EP147" i="17"/>
  <c r="EP153" i="17"/>
  <c r="EN147" i="17"/>
  <c r="AZ139" i="17"/>
  <c r="AZ141" i="17" s="1"/>
  <c r="BU153" i="17"/>
  <c r="BU147" i="17"/>
  <c r="DV137" i="17"/>
  <c r="DA151" i="17"/>
  <c r="X139" i="17"/>
  <c r="X141" i="17" s="1"/>
  <c r="EH137" i="17"/>
  <c r="EG137" i="17"/>
  <c r="EK170" i="17"/>
  <c r="EK173" i="17" s="1"/>
  <c r="EK137" i="17"/>
  <c r="EK135" i="17"/>
  <c r="FJ170" i="17"/>
  <c r="FJ137" i="17"/>
  <c r="FJ135" i="17"/>
  <c r="AH137" i="17"/>
  <c r="DY170" i="17"/>
  <c r="DY137" i="17"/>
  <c r="DY135" i="17"/>
  <c r="AP135" i="17"/>
  <c r="AP139" i="17" s="1"/>
  <c r="AP141" i="17" s="1"/>
  <c r="BI170" i="17"/>
  <c r="BI137" i="17"/>
  <c r="BI135" i="17"/>
  <c r="CO170" i="17"/>
  <c r="CO135" i="17"/>
  <c r="CO137" i="17"/>
  <c r="FQ170" i="17"/>
  <c r="FQ135" i="17"/>
  <c r="FQ137" i="17"/>
  <c r="CX137" i="17"/>
  <c r="CX139" i="17" s="1"/>
  <c r="CX141" i="17" s="1"/>
  <c r="V248" i="3"/>
  <c r="R248" i="3"/>
  <c r="R468" i="3"/>
  <c r="T344" i="3"/>
  <c r="V224" i="3"/>
  <c r="T468" i="3"/>
  <c r="R236" i="3"/>
  <c r="V480" i="3"/>
  <c r="R528" i="3"/>
  <c r="T528" i="3"/>
  <c r="T312" i="3"/>
  <c r="V56" i="3"/>
  <c r="R140" i="3"/>
  <c r="T20" i="3"/>
  <c r="V680" i="3"/>
  <c r="V344" i="3"/>
  <c r="R464" i="3"/>
  <c r="R300" i="3"/>
  <c r="T664" i="3"/>
  <c r="FV105" i="17"/>
  <c r="FV115" i="17" s="1"/>
  <c r="CJ105" i="17"/>
  <c r="CJ115" i="17" s="1"/>
  <c r="EF105" i="17"/>
  <c r="EF115" i="17" s="1"/>
  <c r="EF147" i="17"/>
  <c r="T308" i="3"/>
  <c r="CV105" i="17"/>
  <c r="CV115" i="17" s="1"/>
  <c r="FX105" i="17"/>
  <c r="FX115" i="17" s="1"/>
  <c r="AL105" i="17"/>
  <c r="AL115" i="17" s="1"/>
  <c r="DI147" i="17"/>
  <c r="BS147" i="17"/>
  <c r="DK139" i="17"/>
  <c r="DK141" i="17" s="1"/>
  <c r="FW139" i="17"/>
  <c r="FW141" i="17" s="1"/>
  <c r="AI139" i="17"/>
  <c r="AI141" i="17" s="1"/>
  <c r="CZ147" i="17"/>
  <c r="FK139" i="17"/>
  <c r="FK141" i="17" s="1"/>
  <c r="R512" i="3"/>
  <c r="T300" i="3"/>
  <c r="T464" i="3"/>
  <c r="T148" i="3"/>
  <c r="R680" i="3"/>
  <c r="R232" i="3"/>
  <c r="R632" i="3"/>
  <c r="M105" i="17"/>
  <c r="M115" i="17" s="1"/>
  <c r="K105" i="17"/>
  <c r="K115" i="17" s="1"/>
  <c r="DC105" i="17"/>
  <c r="DC115" i="17" s="1"/>
  <c r="DJ105" i="17"/>
  <c r="DJ115" i="17" s="1"/>
  <c r="CF105" i="17"/>
  <c r="CF115" i="17" s="1"/>
  <c r="BB105" i="17"/>
  <c r="BB115" i="17" s="1"/>
  <c r="AC105" i="17"/>
  <c r="AD27" i="2" s="1"/>
  <c r="X64" i="2" s="1"/>
  <c r="CO105" i="17"/>
  <c r="CP27" i="2" s="1"/>
  <c r="X128" i="2" s="1"/>
  <c r="CJ139" i="17"/>
  <c r="CJ141" i="17" s="1"/>
  <c r="EZ139" i="17"/>
  <c r="EZ141" i="17" s="1"/>
  <c r="AI105" i="17"/>
  <c r="AJ27" i="2" s="1"/>
  <c r="X70" i="2" s="1"/>
  <c r="CU105" i="17"/>
  <c r="CU115" i="17" s="1"/>
  <c r="EA105" i="17"/>
  <c r="EA115" i="17" s="1"/>
  <c r="CT105" i="17"/>
  <c r="CT115" i="17" s="1"/>
  <c r="AZ105" i="17"/>
  <c r="AZ115" i="17" s="1"/>
  <c r="H139" i="17"/>
  <c r="H141" i="17" s="1"/>
  <c r="DH139" i="17"/>
  <c r="DH141" i="17" s="1"/>
  <c r="FT139" i="17"/>
  <c r="FT141" i="17" s="1"/>
  <c r="EZ105" i="17"/>
  <c r="EZ115" i="17" s="1"/>
  <c r="E147" i="17"/>
  <c r="DR147" i="17"/>
  <c r="U105" i="17"/>
  <c r="U115" i="17" s="1"/>
  <c r="S105" i="17"/>
  <c r="T27" i="2" s="1"/>
  <c r="CE105" i="17"/>
  <c r="CE115" i="17" s="1"/>
  <c r="BN147" i="17"/>
  <c r="BX105" i="17"/>
  <c r="BX115" i="17" s="1"/>
  <c r="F105" i="17"/>
  <c r="G27" i="2" s="1"/>
  <c r="X41" i="2" s="1"/>
  <c r="FE105" i="17"/>
  <c r="FF27" i="2" s="1"/>
  <c r="X196" i="2" s="1"/>
  <c r="BC147" i="17"/>
  <c r="AD105" i="17"/>
  <c r="AD115" i="17" s="1"/>
  <c r="AR139" i="17"/>
  <c r="AR141" i="17" s="1"/>
  <c r="DP139" i="17"/>
  <c r="DP141" i="17" s="1"/>
  <c r="AB139" i="17"/>
  <c r="AB141" i="17" s="1"/>
  <c r="I139" i="17"/>
  <c r="I141" i="17" s="1"/>
  <c r="R312" i="3"/>
  <c r="T536" i="3"/>
  <c r="X115" i="17"/>
  <c r="X116" i="17" s="1"/>
  <c r="Y27" i="2"/>
  <c r="X59" i="2" s="1"/>
  <c r="AJ115" i="17"/>
  <c r="AK27" i="2"/>
  <c r="DM115" i="17"/>
  <c r="T132" i="3"/>
  <c r="R692" i="3"/>
  <c r="AM115" i="17"/>
  <c r="AN27" i="2"/>
  <c r="AM27" i="2"/>
  <c r="X73" i="2" s="1"/>
  <c r="AG115" i="17"/>
  <c r="AH27" i="2"/>
  <c r="X68" i="2" s="1"/>
  <c r="W115" i="17"/>
  <c r="X27" i="2"/>
  <c r="X58" i="2" s="1"/>
  <c r="R32" i="3"/>
  <c r="DH115" i="17"/>
  <c r="DI27" i="2"/>
  <c r="X147" i="2" s="1"/>
  <c r="CE139" i="17"/>
  <c r="CE141" i="17" s="1"/>
  <c r="EQ139" i="17"/>
  <c r="EQ141" i="17" s="1"/>
  <c r="AU139" i="17"/>
  <c r="AU141" i="17" s="1"/>
  <c r="R276" i="3"/>
  <c r="BN115" i="17"/>
  <c r="EA27" i="2"/>
  <c r="X165" i="2" s="1"/>
  <c r="BT115" i="17"/>
  <c r="BU27" i="2"/>
  <c r="X107" i="2" s="1"/>
  <c r="DT115" i="17"/>
  <c r="EJ147" i="17"/>
  <c r="CK115" i="17"/>
  <c r="CL115" i="17"/>
  <c r="FR27" i="2"/>
  <c r="X208" i="2" s="1"/>
  <c r="R392" i="3"/>
  <c r="T512" i="3"/>
  <c r="T428" i="3"/>
  <c r="R704" i="3"/>
  <c r="R644" i="3"/>
  <c r="T456" i="3"/>
  <c r="R660" i="3"/>
  <c r="R448" i="3"/>
  <c r="R180" i="3"/>
  <c r="V116" i="3"/>
  <c r="T392" i="3"/>
  <c r="R356" i="3"/>
  <c r="T168" i="3"/>
  <c r="T696" i="3"/>
  <c r="FK27" i="2"/>
  <c r="X201" i="2" s="1"/>
  <c r="BY27" i="2"/>
  <c r="X111" i="2" s="1"/>
  <c r="R168" i="3"/>
  <c r="T660" i="3"/>
  <c r="T568" i="3"/>
  <c r="T92" i="3"/>
  <c r="T496" i="3"/>
  <c r="V108" i="3"/>
  <c r="R204" i="3"/>
  <c r="V588" i="3"/>
  <c r="T720" i="3"/>
  <c r="R132" i="3"/>
  <c r="T32" i="3"/>
  <c r="T100" i="3"/>
  <c r="V436" i="3"/>
  <c r="V100" i="3"/>
  <c r="V232" i="3"/>
  <c r="T108" i="3"/>
  <c r="V668" i="3"/>
  <c r="V164" i="3"/>
  <c r="R456" i="3"/>
  <c r="V360" i="3"/>
  <c r="V292" i="3"/>
  <c r="R208" i="3"/>
  <c r="R424" i="3"/>
  <c r="R720" i="3"/>
  <c r="AQ115" i="17"/>
  <c r="AR27" i="2"/>
  <c r="X78" i="2" s="1"/>
  <c r="V556" i="3"/>
  <c r="R556" i="3"/>
  <c r="AX105" i="17"/>
  <c r="V608" i="3"/>
  <c r="R608" i="3"/>
  <c r="EM105" i="17"/>
  <c r="AS139" i="17"/>
  <c r="AS141" i="17" s="1"/>
  <c r="BD139" i="17"/>
  <c r="BD141" i="17" s="1"/>
  <c r="DT139" i="17"/>
  <c r="DT141" i="17" s="1"/>
  <c r="AN139" i="17"/>
  <c r="AN141" i="17" s="1"/>
  <c r="BC139" i="17"/>
  <c r="BC141" i="17" s="1"/>
  <c r="R472" i="3"/>
  <c r="V636" i="3"/>
  <c r="AV105" i="17"/>
  <c r="FT105" i="17"/>
  <c r="V260" i="3"/>
  <c r="R260" i="3"/>
  <c r="DW105" i="17"/>
  <c r="BJ105" i="17"/>
  <c r="DG139" i="17"/>
  <c r="DG141" i="17" s="1"/>
  <c r="FS139" i="17"/>
  <c r="FS141" i="17" s="1"/>
  <c r="BX139" i="17"/>
  <c r="BX141" i="17" s="1"/>
  <c r="EN139" i="17"/>
  <c r="EN141" i="17" s="1"/>
  <c r="T704" i="3"/>
  <c r="AA105" i="17"/>
  <c r="DS105" i="17"/>
  <c r="CD105" i="17"/>
  <c r="BH105" i="17"/>
  <c r="DD105" i="17"/>
  <c r="R640" i="3"/>
  <c r="V640" i="3"/>
  <c r="R88" i="3"/>
  <c r="V88" i="3"/>
  <c r="EG105" i="17"/>
  <c r="V27" i="2"/>
  <c r="X56" i="2" s="1"/>
  <c r="G105" i="17"/>
  <c r="EH105" i="17"/>
  <c r="T360" i="3"/>
  <c r="Y147" i="17"/>
  <c r="R332" i="3"/>
  <c r="V332" i="3"/>
  <c r="DP105" i="17"/>
  <c r="CQ147" i="17"/>
  <c r="I147" i="17"/>
  <c r="FB105" i="17"/>
  <c r="R184" i="3"/>
  <c r="T348" i="3"/>
  <c r="T88" i="3"/>
  <c r="R396" i="3"/>
  <c r="R668" i="3"/>
  <c r="T104" i="3"/>
  <c r="T388" i="3"/>
  <c r="R340" i="3"/>
  <c r="T640" i="3"/>
  <c r="AC115" i="17"/>
  <c r="R136" i="3"/>
  <c r="V136" i="3"/>
  <c r="V600" i="3"/>
  <c r="R600" i="3"/>
  <c r="R520" i="3"/>
  <c r="V520" i="3"/>
  <c r="R288" i="3"/>
  <c r="V288" i="3"/>
  <c r="T448" i="3"/>
  <c r="T292" i="3"/>
  <c r="T504" i="3"/>
  <c r="T180" i="3"/>
  <c r="T276" i="3"/>
  <c r="V504" i="3"/>
  <c r="T36" i="3"/>
  <c r="T424" i="3"/>
  <c r="M147" i="17"/>
  <c r="R712" i="3"/>
  <c r="V712" i="3"/>
  <c r="AN105" i="17"/>
  <c r="DN105" i="17"/>
  <c r="BY105" i="17"/>
  <c r="DQ105" i="17"/>
  <c r="FK105" i="17"/>
  <c r="BV105" i="17"/>
  <c r="N105" i="17"/>
  <c r="DD139" i="17"/>
  <c r="DD141" i="17" s="1"/>
  <c r="FP139" i="17"/>
  <c r="FP141" i="17" s="1"/>
  <c r="T208" i="3"/>
  <c r="R152" i="3"/>
  <c r="FG105" i="17"/>
  <c r="DL147" i="17"/>
  <c r="EB105" i="17"/>
  <c r="FH105" i="17"/>
  <c r="V408" i="3"/>
  <c r="R408" i="3"/>
  <c r="CX147" i="17"/>
  <c r="BM105" i="17"/>
  <c r="L105" i="17"/>
  <c r="AF105" i="17"/>
  <c r="CR105" i="17"/>
  <c r="EN105" i="17"/>
  <c r="FD105" i="17"/>
  <c r="V105" i="17"/>
  <c r="DG105" i="17"/>
  <c r="V284" i="3"/>
  <c r="R284" i="3"/>
  <c r="AY147" i="17"/>
  <c r="V560" i="3"/>
  <c r="R560" i="3"/>
  <c r="FP147" i="17"/>
  <c r="V24" i="3"/>
  <c r="R24" i="3"/>
  <c r="ED105" i="17"/>
  <c r="AE105" i="17"/>
  <c r="EK105" i="17"/>
  <c r="BC105" i="17"/>
  <c r="R636" i="3"/>
  <c r="R92" i="3"/>
  <c r="T332" i="3"/>
  <c r="T608" i="3"/>
  <c r="V268" i="3"/>
  <c r="R620" i="3"/>
  <c r="V696" i="3"/>
  <c r="T632" i="3"/>
  <c r="R428" i="3"/>
  <c r="T184" i="3"/>
  <c r="T600" i="3"/>
  <c r="R20" i="3"/>
  <c r="T472" i="3"/>
  <c r="T516" i="3"/>
  <c r="K188" i="17"/>
  <c r="K243" i="17"/>
  <c r="DN188" i="17"/>
  <c r="DN243" i="17"/>
  <c r="EM179" i="17"/>
  <c r="EM175" i="17"/>
  <c r="EM171" i="17"/>
  <c r="EM180" i="17"/>
  <c r="EM205" i="17" s="1"/>
  <c r="EM177" i="17"/>
  <c r="EM173" i="17"/>
  <c r="BF179" i="17"/>
  <c r="BF175" i="17"/>
  <c r="BF171" i="17"/>
  <c r="BF173" i="17"/>
  <c r="BF177" i="17"/>
  <c r="BF180" i="17"/>
  <c r="BF205" i="17" s="1"/>
  <c r="FI173" i="17"/>
  <c r="BV243" i="17"/>
  <c r="BV188" i="17"/>
  <c r="AB105" i="17"/>
  <c r="BI111" i="17"/>
  <c r="BI114" i="17"/>
  <c r="BI180" i="17"/>
  <c r="BI205" i="17" s="1"/>
  <c r="BI177" i="17"/>
  <c r="BI173" i="17"/>
  <c r="BI179" i="17"/>
  <c r="BI171" i="17"/>
  <c r="BI175" i="17"/>
  <c r="DE111" i="17"/>
  <c r="DE114" i="17"/>
  <c r="BW105" i="17"/>
  <c r="DC171" i="17"/>
  <c r="EI105" i="17"/>
  <c r="EI188" i="17"/>
  <c r="EI243" i="17"/>
  <c r="FO114" i="17"/>
  <c r="FO111" i="17"/>
  <c r="DJ114" i="17"/>
  <c r="DJ111" i="17"/>
  <c r="DJ243" i="17"/>
  <c r="DJ188" i="17"/>
  <c r="AJ114" i="17"/>
  <c r="AJ111" i="17"/>
  <c r="AJ188" i="17"/>
  <c r="AJ243" i="17"/>
  <c r="AN114" i="17"/>
  <c r="AN111" i="17"/>
  <c r="AN188" i="17"/>
  <c r="AN243" i="17"/>
  <c r="CF114" i="17"/>
  <c r="CF111" i="17"/>
  <c r="CF188" i="17"/>
  <c r="CF243" i="17"/>
  <c r="CJ114" i="17"/>
  <c r="CJ111" i="17"/>
  <c r="CJ188" i="17"/>
  <c r="CJ243" i="17"/>
  <c r="EF188" i="17"/>
  <c r="EF243" i="17"/>
  <c r="EV105" i="17"/>
  <c r="EV180" i="17"/>
  <c r="EV205" i="17" s="1"/>
  <c r="EV177" i="17"/>
  <c r="EV173" i="17"/>
  <c r="EV175" i="17"/>
  <c r="EV179" i="17"/>
  <c r="EV171" i="17"/>
  <c r="BB111" i="17"/>
  <c r="BB114" i="17"/>
  <c r="BB188" i="17"/>
  <c r="BB243" i="17"/>
  <c r="DN179" i="17"/>
  <c r="DN173" i="17"/>
  <c r="BY114" i="17"/>
  <c r="BY111" i="17"/>
  <c r="BY173" i="17"/>
  <c r="BY179" i="17"/>
  <c r="DQ179" i="17"/>
  <c r="EW105" i="17"/>
  <c r="EW188" i="17"/>
  <c r="EW243" i="17"/>
  <c r="O114" i="17"/>
  <c r="O111" i="17"/>
  <c r="O188" i="17"/>
  <c r="O243" i="17"/>
  <c r="CA105" i="17"/>
  <c r="CA179" i="17"/>
  <c r="CA175" i="17"/>
  <c r="CA171" i="17"/>
  <c r="CA180" i="17"/>
  <c r="CA205" i="17" s="1"/>
  <c r="CA177" i="17"/>
  <c r="CA173" i="17"/>
  <c r="EM114" i="17"/>
  <c r="EM111" i="17"/>
  <c r="BF105" i="17"/>
  <c r="T114" i="17"/>
  <c r="T111" i="17"/>
  <c r="T188" i="17"/>
  <c r="T243" i="17"/>
  <c r="AS105" i="17"/>
  <c r="EC111" i="17"/>
  <c r="EC114" i="17"/>
  <c r="EC180" i="17"/>
  <c r="EC205" i="17" s="1"/>
  <c r="EC177" i="17"/>
  <c r="EC171" i="17"/>
  <c r="EC175" i="17"/>
  <c r="FI111" i="17"/>
  <c r="FI114" i="17"/>
  <c r="CY105" i="17"/>
  <c r="FK179" i="17"/>
  <c r="FK175" i="17"/>
  <c r="FK171" i="17"/>
  <c r="FK180" i="17"/>
  <c r="FK205" i="17" s="1"/>
  <c r="FK177" i="17"/>
  <c r="FK173" i="17"/>
  <c r="BV179" i="17"/>
  <c r="BV175" i="17"/>
  <c r="BV171" i="17"/>
  <c r="BV173" i="17"/>
  <c r="BV177" i="17"/>
  <c r="BV180" i="17"/>
  <c r="BV205" i="17" s="1"/>
  <c r="BZ111" i="17"/>
  <c r="BZ114" i="17"/>
  <c r="BZ243" i="17"/>
  <c r="BZ188" i="17"/>
  <c r="EL179" i="17"/>
  <c r="EL175" i="17"/>
  <c r="EL171" i="17"/>
  <c r="EL177" i="17"/>
  <c r="EL180" i="17"/>
  <c r="EL205" i="17" s="1"/>
  <c r="EL173" i="17"/>
  <c r="CM139" i="17"/>
  <c r="CM141" i="17" s="1"/>
  <c r="EY139" i="17"/>
  <c r="EY141" i="17" s="1"/>
  <c r="BT139" i="17"/>
  <c r="BT141" i="17" s="1"/>
  <c r="EJ139" i="17"/>
  <c r="EJ141" i="17" s="1"/>
  <c r="H105" i="17"/>
  <c r="AW114" i="17"/>
  <c r="AW111" i="17"/>
  <c r="AW180" i="17"/>
  <c r="AW205" i="17" s="1"/>
  <c r="AW177" i="17"/>
  <c r="AW173" i="17"/>
  <c r="AW179" i="17"/>
  <c r="AW171" i="17"/>
  <c r="AW175" i="17"/>
  <c r="AW188" i="17"/>
  <c r="AW243" i="17"/>
  <c r="CS105" i="17"/>
  <c r="CS243" i="17"/>
  <c r="CS188" i="17"/>
  <c r="AI188" i="17"/>
  <c r="AI243" i="17"/>
  <c r="BO105" i="17"/>
  <c r="BO179" i="17"/>
  <c r="BO173" i="17"/>
  <c r="FG188" i="17"/>
  <c r="FG243" i="17"/>
  <c r="AH111" i="17"/>
  <c r="AH114" i="17"/>
  <c r="AH188" i="17"/>
  <c r="AH243" i="17"/>
  <c r="CT179" i="17"/>
  <c r="CT175" i="17"/>
  <c r="CT171" i="17"/>
  <c r="CT180" i="17"/>
  <c r="CT205" i="17" s="1"/>
  <c r="CT173" i="17"/>
  <c r="CT177" i="17"/>
  <c r="FF105" i="17"/>
  <c r="AZ173" i="17"/>
  <c r="AZ179" i="17"/>
  <c r="BP114" i="17"/>
  <c r="BP111" i="17"/>
  <c r="BP188" i="17"/>
  <c r="BP243" i="17"/>
  <c r="DL114" i="17"/>
  <c r="DL111" i="17"/>
  <c r="EB188" i="17"/>
  <c r="EB243" i="17"/>
  <c r="ER105" i="17"/>
  <c r="FH180" i="17"/>
  <c r="FH205" i="17" s="1"/>
  <c r="FH177" i="17"/>
  <c r="FH173" i="17"/>
  <c r="FH179" i="17"/>
  <c r="FH171" i="17"/>
  <c r="FH175" i="17"/>
  <c r="FX180" i="17"/>
  <c r="FX205" i="17" s="1"/>
  <c r="FX177" i="17"/>
  <c r="FX173" i="17"/>
  <c r="FX179" i="17"/>
  <c r="FX171" i="17"/>
  <c r="FX175" i="17"/>
  <c r="AL179" i="17"/>
  <c r="AL175" i="17"/>
  <c r="AL171" i="17"/>
  <c r="AL177" i="17"/>
  <c r="AL180" i="17"/>
  <c r="AL205" i="17" s="1"/>
  <c r="AL173" i="17"/>
  <c r="CX105" i="17"/>
  <c r="Q111" i="17"/>
  <c r="Q114" i="17"/>
  <c r="BM179" i="17"/>
  <c r="DI105" i="17"/>
  <c r="DI188" i="17"/>
  <c r="DI243" i="17"/>
  <c r="FU114" i="17"/>
  <c r="FU111" i="17"/>
  <c r="EX114" i="17"/>
  <c r="EX111" i="17"/>
  <c r="EX243" i="17"/>
  <c r="EX188" i="17"/>
  <c r="D114" i="17"/>
  <c r="D111" i="17"/>
  <c r="D188" i="17"/>
  <c r="D243" i="17"/>
  <c r="CC105" i="17"/>
  <c r="DU111" i="17"/>
  <c r="DU114" i="17"/>
  <c r="DU180" i="17"/>
  <c r="DU205" i="17" s="1"/>
  <c r="CI111" i="17"/>
  <c r="CI114" i="17"/>
  <c r="EU114" i="17"/>
  <c r="EU111" i="17"/>
  <c r="EU188" i="17"/>
  <c r="EU243" i="17"/>
  <c r="EU179" i="17"/>
  <c r="EU173" i="17"/>
  <c r="AP179" i="17"/>
  <c r="AP173" i="17"/>
  <c r="FN105" i="17"/>
  <c r="DV114" i="17"/>
  <c r="DV111" i="17"/>
  <c r="DV188" i="17"/>
  <c r="DV243" i="17"/>
  <c r="BK139" i="17"/>
  <c r="BK141" i="17" s="1"/>
  <c r="DW139" i="17"/>
  <c r="DW141" i="17" s="1"/>
  <c r="CR139" i="17"/>
  <c r="CR141" i="17" s="1"/>
  <c r="FD139" i="17"/>
  <c r="FD141" i="17" s="1"/>
  <c r="AE139" i="17"/>
  <c r="AE141" i="17" s="1"/>
  <c r="CG111" i="17"/>
  <c r="CG114" i="17"/>
  <c r="CG180" i="17"/>
  <c r="CG205" i="17" s="1"/>
  <c r="CG177" i="17"/>
  <c r="CG173" i="17"/>
  <c r="CG179" i="17"/>
  <c r="CG175" i="17"/>
  <c r="CG171" i="17"/>
  <c r="BG114" i="17"/>
  <c r="BG111" i="17"/>
  <c r="CM105" i="17"/>
  <c r="CM188" i="17"/>
  <c r="CM243" i="17"/>
  <c r="DS179" i="17"/>
  <c r="DS173" i="17"/>
  <c r="R105" i="17"/>
  <c r="EP114" i="17"/>
  <c r="EP111" i="17"/>
  <c r="EP188" i="17"/>
  <c r="EP243" i="17"/>
  <c r="L173" i="17"/>
  <c r="L179" i="17"/>
  <c r="BL180" i="17"/>
  <c r="BL205" i="17" s="1"/>
  <c r="BL177" i="17"/>
  <c r="BL173" i="17"/>
  <c r="BL175" i="17"/>
  <c r="BL179" i="17"/>
  <c r="BL171" i="17"/>
  <c r="CB105" i="17"/>
  <c r="DD180" i="17"/>
  <c r="DD205" i="17" s="1"/>
  <c r="DD177" i="17"/>
  <c r="DD173" i="17"/>
  <c r="DD171" i="17"/>
  <c r="DD175" i="17"/>
  <c r="DD179" i="17"/>
  <c r="DX114" i="17"/>
  <c r="DX111" i="17"/>
  <c r="EN188" i="17"/>
  <c r="EN243" i="17"/>
  <c r="EZ188" i="17"/>
  <c r="EZ243" i="17"/>
  <c r="FD188" i="17"/>
  <c r="FD243" i="17"/>
  <c r="V179" i="17"/>
  <c r="V175" i="17"/>
  <c r="V171" i="17"/>
  <c r="V177" i="17"/>
  <c r="V173" i="17"/>
  <c r="V180" i="17"/>
  <c r="V205" i="17" s="1"/>
  <c r="CH105" i="17"/>
  <c r="P105" i="17"/>
  <c r="E105" i="17"/>
  <c r="BA111" i="17"/>
  <c r="BA114" i="17"/>
  <c r="BA173" i="17"/>
  <c r="BA179" i="17"/>
  <c r="CW111" i="17"/>
  <c r="CW114" i="17"/>
  <c r="EG188" i="17"/>
  <c r="EG243" i="17"/>
  <c r="AU179" i="17"/>
  <c r="AU175" i="17"/>
  <c r="AU171" i="17"/>
  <c r="AU180" i="17"/>
  <c r="AU205" i="17" s="1"/>
  <c r="AU177" i="17"/>
  <c r="AU173" i="17"/>
  <c r="U180" i="17"/>
  <c r="U205" i="17" s="1"/>
  <c r="U177" i="17"/>
  <c r="U173" i="17"/>
  <c r="U179" i="17"/>
  <c r="U175" i="17"/>
  <c r="U171" i="17"/>
  <c r="BQ111" i="17"/>
  <c r="BQ114" i="17"/>
  <c r="DM188" i="17"/>
  <c r="DM243" i="17"/>
  <c r="G114" i="17"/>
  <c r="G111" i="17"/>
  <c r="G179" i="17"/>
  <c r="G175" i="17"/>
  <c r="G171" i="17"/>
  <c r="G180" i="17"/>
  <c r="G205" i="17" s="1"/>
  <c r="G177" i="17"/>
  <c r="G173" i="17"/>
  <c r="BS188" i="17"/>
  <c r="BS243" i="17"/>
  <c r="EE105" i="17"/>
  <c r="J105" i="17"/>
  <c r="AT111" i="17"/>
  <c r="AT114" i="17"/>
  <c r="AT243" i="17"/>
  <c r="AT188" i="17"/>
  <c r="DF179" i="17"/>
  <c r="DF173" i="17"/>
  <c r="FR105" i="17"/>
  <c r="L139" i="17"/>
  <c r="L141" i="17" s="1"/>
  <c r="BO139" i="17"/>
  <c r="BO141" i="17" s="1"/>
  <c r="EA139" i="17"/>
  <c r="EA141" i="17" s="1"/>
  <c r="CB139" i="17"/>
  <c r="CB141" i="17" s="1"/>
  <c r="ER139" i="17"/>
  <c r="ER141" i="17" s="1"/>
  <c r="Y105" i="17"/>
  <c r="CE114" i="17"/>
  <c r="CE111" i="17"/>
  <c r="CE188" i="17"/>
  <c r="CE243" i="17"/>
  <c r="DK114" i="17"/>
  <c r="DK111" i="17"/>
  <c r="DK179" i="17"/>
  <c r="DK173" i="17"/>
  <c r="DZ114" i="17"/>
  <c r="DZ111" i="17"/>
  <c r="DZ243" i="17"/>
  <c r="DZ188" i="17"/>
  <c r="AR105" i="17"/>
  <c r="BD105" i="17"/>
  <c r="CN114" i="17"/>
  <c r="CN111" i="17"/>
  <c r="CN188" i="17"/>
  <c r="CN243" i="17"/>
  <c r="CZ114" i="17"/>
  <c r="CZ111" i="17"/>
  <c r="DP188" i="17"/>
  <c r="DP243" i="17"/>
  <c r="DT188" i="17"/>
  <c r="DT243" i="17"/>
  <c r="EJ105" i="17"/>
  <c r="FL114" i="17"/>
  <c r="FL111" i="17"/>
  <c r="FP114" i="17"/>
  <c r="FP111" i="17"/>
  <c r="F179" i="17"/>
  <c r="F175" i="17"/>
  <c r="F171" i="17"/>
  <c r="F177" i="17"/>
  <c r="F180" i="17"/>
  <c r="F205" i="17" s="1"/>
  <c r="F173" i="17"/>
  <c r="BR105" i="17"/>
  <c r="AO111" i="17"/>
  <c r="AO114" i="17"/>
  <c r="AO173" i="17"/>
  <c r="AO179" i="17"/>
  <c r="AO188" i="17"/>
  <c r="AO243" i="17"/>
  <c r="CK188" i="17"/>
  <c r="CK243" i="17"/>
  <c r="DY105" i="17"/>
  <c r="FE114" i="17"/>
  <c r="FE111" i="17"/>
  <c r="CQ114" i="17"/>
  <c r="CQ111" i="17"/>
  <c r="FC105" i="17"/>
  <c r="FC188" i="17"/>
  <c r="FC243" i="17"/>
  <c r="CL111" i="17"/>
  <c r="CL114" i="17"/>
  <c r="CL243" i="17"/>
  <c r="CL188" i="17"/>
  <c r="I105" i="17"/>
  <c r="BE105" i="17"/>
  <c r="DA114" i="17"/>
  <c r="DA111" i="17"/>
  <c r="FQ188" i="17"/>
  <c r="FQ243" i="17"/>
  <c r="DO188" i="17"/>
  <c r="DO243" i="17"/>
  <c r="DO179" i="17"/>
  <c r="DO173" i="17"/>
  <c r="DB105" i="17"/>
  <c r="CP111" i="17"/>
  <c r="CP114" i="17"/>
  <c r="CP243" i="17"/>
  <c r="CP188" i="17"/>
  <c r="FB179" i="17"/>
  <c r="FB175" i="17"/>
  <c r="FB171" i="17"/>
  <c r="FB173" i="17"/>
  <c r="FB177" i="17"/>
  <c r="FB180" i="17"/>
  <c r="FB205" i="17" s="1"/>
  <c r="P139" i="17"/>
  <c r="P141" i="17" s="1"/>
  <c r="BS139" i="17"/>
  <c r="BS141" i="17" s="1"/>
  <c r="EE139" i="17"/>
  <c r="EE141" i="17" s="1"/>
  <c r="AY139" i="17"/>
  <c r="AY141" i="17" s="1"/>
  <c r="W139" i="17"/>
  <c r="W141" i="17" s="1"/>
  <c r="FV243" i="17"/>
  <c r="FV188" i="17"/>
  <c r="EF114" i="17"/>
  <c r="EF111" i="17"/>
  <c r="EV188" i="17"/>
  <c r="EV243" i="17"/>
  <c r="CA188" i="17"/>
  <c r="CA243" i="17"/>
  <c r="AS188" i="17"/>
  <c r="AS243" i="17"/>
  <c r="CO243" i="17"/>
  <c r="CO188" i="17"/>
  <c r="AM188" i="17"/>
  <c r="AM243" i="17"/>
  <c r="H180" i="17"/>
  <c r="H205" i="17" s="1"/>
  <c r="H177" i="17"/>
  <c r="H173" i="17"/>
  <c r="H175" i="17"/>
  <c r="H171" i="17"/>
  <c r="H179" i="17"/>
  <c r="CS177" i="17"/>
  <c r="CS171" i="17"/>
  <c r="AI114" i="17"/>
  <c r="AI111" i="17"/>
  <c r="BO188" i="17"/>
  <c r="BO243" i="17"/>
  <c r="CU179" i="17"/>
  <c r="CU175" i="17"/>
  <c r="CU171" i="17"/>
  <c r="CU180" i="17"/>
  <c r="CU205" i="17" s="1"/>
  <c r="CU177" i="17"/>
  <c r="CU173" i="17"/>
  <c r="EA114" i="17"/>
  <c r="EA111" i="17"/>
  <c r="CT114" i="17"/>
  <c r="CT111" i="17"/>
  <c r="CT243" i="17"/>
  <c r="CT188" i="17"/>
  <c r="AZ147" i="17"/>
  <c r="BP180" i="17"/>
  <c r="BP205" i="17" s="1"/>
  <c r="BP177" i="17"/>
  <c r="BP173" i="17"/>
  <c r="BP179" i="17"/>
  <c r="BP171" i="17"/>
  <c r="BP175" i="17"/>
  <c r="DL173" i="17"/>
  <c r="DL179" i="17"/>
  <c r="EB114" i="17"/>
  <c r="EB111" i="17"/>
  <c r="ER188" i="17"/>
  <c r="ER243" i="17"/>
  <c r="FT180" i="17"/>
  <c r="FT205" i="17" s="1"/>
  <c r="FT177" i="17"/>
  <c r="FT173" i="17"/>
  <c r="FT175" i="17"/>
  <c r="FT179" i="17"/>
  <c r="FT171" i="17"/>
  <c r="AL111" i="17"/>
  <c r="AL114" i="17"/>
  <c r="AL188" i="17"/>
  <c r="AL243" i="17"/>
  <c r="CX179" i="17"/>
  <c r="CX173" i="17"/>
  <c r="BM114" i="17"/>
  <c r="BM111" i="17"/>
  <c r="EO243" i="17"/>
  <c r="EO188" i="17"/>
  <c r="BK114" i="17"/>
  <c r="BK111" i="17"/>
  <c r="BK179" i="17"/>
  <c r="BK175" i="17"/>
  <c r="BK171" i="17"/>
  <c r="BK180" i="17"/>
  <c r="BK205" i="17" s="1"/>
  <c r="BK177" i="17"/>
  <c r="BK173" i="17"/>
  <c r="D180" i="17"/>
  <c r="D205" i="17" s="1"/>
  <c r="D177" i="17"/>
  <c r="D173" i="17"/>
  <c r="D179" i="17"/>
  <c r="D171" i="17"/>
  <c r="D175" i="17"/>
  <c r="AG111" i="17"/>
  <c r="AG114" i="17"/>
  <c r="AG180" i="17"/>
  <c r="AG205" i="17" s="1"/>
  <c r="AG177" i="17"/>
  <c r="AG173" i="17"/>
  <c r="AG179" i="17"/>
  <c r="AG175" i="17"/>
  <c r="AG171" i="17"/>
  <c r="AG243" i="17"/>
  <c r="AG188" i="17"/>
  <c r="CC243" i="17"/>
  <c r="CC188" i="17"/>
  <c r="W111" i="17"/>
  <c r="W114" i="17"/>
  <c r="AP111" i="17"/>
  <c r="AP114" i="17"/>
  <c r="AP243" i="17"/>
  <c r="AP188" i="17"/>
  <c r="FN179" i="17"/>
  <c r="FN173" i="17"/>
  <c r="AA179" i="17"/>
  <c r="AA175" i="17"/>
  <c r="AA171" i="17"/>
  <c r="AA180" i="17"/>
  <c r="AA205" i="17" s="1"/>
  <c r="AA177" i="17"/>
  <c r="AA173" i="17"/>
  <c r="DS114" i="17"/>
  <c r="DS111" i="17"/>
  <c r="DS188" i="17"/>
  <c r="DS243" i="17"/>
  <c r="EY179" i="17"/>
  <c r="EY173" i="17"/>
  <c r="L147" i="17"/>
  <c r="BH114" i="17"/>
  <c r="BH111" i="17"/>
  <c r="BH188" i="17"/>
  <c r="BH243" i="17"/>
  <c r="BL114" i="17"/>
  <c r="BL111" i="17"/>
  <c r="BL188" i="17"/>
  <c r="BL243" i="17"/>
  <c r="CB180" i="17"/>
  <c r="CB205" i="17" s="1"/>
  <c r="CB177" i="17"/>
  <c r="CB173" i="17"/>
  <c r="CB175" i="17"/>
  <c r="CB171" i="17"/>
  <c r="CB179" i="17"/>
  <c r="DH180" i="17"/>
  <c r="DH205" i="17" s="1"/>
  <c r="DH177" i="17"/>
  <c r="DH173" i="17"/>
  <c r="DH175" i="17"/>
  <c r="DH179" i="17"/>
  <c r="DH171" i="17"/>
  <c r="EN114" i="17"/>
  <c r="EN111" i="17"/>
  <c r="EZ114" i="17"/>
  <c r="EZ111" i="17"/>
  <c r="FD114" i="17"/>
  <c r="FD111" i="17"/>
  <c r="V111" i="17"/>
  <c r="V114" i="17"/>
  <c r="V243" i="17"/>
  <c r="V188" i="17"/>
  <c r="CH179" i="17"/>
  <c r="CH175" i="17"/>
  <c r="CH171" i="17"/>
  <c r="CH177" i="17"/>
  <c r="CH173" i="17"/>
  <c r="CH180" i="17"/>
  <c r="CH205" i="17" s="1"/>
  <c r="P180" i="17"/>
  <c r="P205" i="17" s="1"/>
  <c r="P177" i="17"/>
  <c r="P173" i="17"/>
  <c r="P175" i="17"/>
  <c r="P171" i="17"/>
  <c r="P179" i="17"/>
  <c r="CW180" i="17"/>
  <c r="CW205" i="17" s="1"/>
  <c r="CW177" i="17"/>
  <c r="CW173" i="17"/>
  <c r="CW179" i="17"/>
  <c r="CW171" i="17"/>
  <c r="CW175" i="17"/>
  <c r="EG114" i="17"/>
  <c r="EG111" i="17"/>
  <c r="EG180" i="17"/>
  <c r="EG205" i="17" s="1"/>
  <c r="EG177" i="17"/>
  <c r="EG173" i="17"/>
  <c r="EG179" i="17"/>
  <c r="EG175" i="17"/>
  <c r="EG171" i="17"/>
  <c r="FM188" i="17"/>
  <c r="FM243" i="17"/>
  <c r="AU114" i="17"/>
  <c r="AU111" i="17"/>
  <c r="AU188" i="17"/>
  <c r="AU243" i="17"/>
  <c r="DG179" i="17"/>
  <c r="DG175" i="17"/>
  <c r="DG171" i="17"/>
  <c r="DG180" i="17"/>
  <c r="DG205" i="17" s="1"/>
  <c r="DG177" i="17"/>
  <c r="DG173" i="17"/>
  <c r="BQ180" i="17"/>
  <c r="BQ205" i="17" s="1"/>
  <c r="BQ177" i="17"/>
  <c r="BQ173" i="17"/>
  <c r="BQ179" i="17"/>
  <c r="BQ171" i="17"/>
  <c r="BQ175" i="17"/>
  <c r="DM111" i="17"/>
  <c r="DM114" i="17"/>
  <c r="ES188" i="17"/>
  <c r="ES243" i="17"/>
  <c r="BS179" i="17"/>
  <c r="BS173" i="17"/>
  <c r="EE188" i="17"/>
  <c r="EE243" i="17"/>
  <c r="J179" i="17"/>
  <c r="J173" i="17"/>
  <c r="DF114" i="17"/>
  <c r="DF111" i="17"/>
  <c r="DF243" i="17"/>
  <c r="DF188" i="17"/>
  <c r="FR179" i="17"/>
  <c r="FR175" i="17"/>
  <c r="FR171" i="17"/>
  <c r="FR180" i="17"/>
  <c r="FR205" i="17" s="1"/>
  <c r="FR177" i="17"/>
  <c r="FR173" i="17"/>
  <c r="Y173" i="17"/>
  <c r="Y179" i="17"/>
  <c r="Y188" i="17"/>
  <c r="Y243" i="17"/>
  <c r="BU188" i="17"/>
  <c r="BU243" i="17"/>
  <c r="S114" i="17"/>
  <c r="S111" i="17"/>
  <c r="S179" i="17"/>
  <c r="S173" i="17"/>
  <c r="DK188" i="17"/>
  <c r="DK243" i="17"/>
  <c r="EQ179" i="17"/>
  <c r="EQ175" i="17"/>
  <c r="EQ171" i="17"/>
  <c r="EQ180" i="17"/>
  <c r="EQ205" i="17" s="1"/>
  <c r="EQ177" i="17"/>
  <c r="EQ173" i="17"/>
  <c r="FW114" i="17"/>
  <c r="FW111" i="17"/>
  <c r="BD177" i="17"/>
  <c r="BD171" i="17"/>
  <c r="BX180" i="17"/>
  <c r="BX205" i="17" s="1"/>
  <c r="BX177" i="17"/>
  <c r="BX173" i="17"/>
  <c r="BX171" i="17"/>
  <c r="BX179" i="17"/>
  <c r="BX175" i="17"/>
  <c r="DP114" i="17"/>
  <c r="DP111" i="17"/>
  <c r="DT111" i="17"/>
  <c r="DT114" i="17"/>
  <c r="EJ188" i="17"/>
  <c r="EJ243" i="17"/>
  <c r="FP173" i="17"/>
  <c r="FP179" i="17"/>
  <c r="F111" i="17"/>
  <c r="F114" i="17"/>
  <c r="F243" i="17"/>
  <c r="F188" i="17"/>
  <c r="BR179" i="17"/>
  <c r="BR173" i="17"/>
  <c r="CK114" i="17"/>
  <c r="CK111" i="17"/>
  <c r="CK180" i="17"/>
  <c r="CK205" i="17" s="1"/>
  <c r="CK177" i="17"/>
  <c r="CK173" i="17"/>
  <c r="CK179" i="17"/>
  <c r="CK175" i="17"/>
  <c r="CK171" i="17"/>
  <c r="DY243" i="17"/>
  <c r="DY188" i="17"/>
  <c r="AE114" i="17"/>
  <c r="AE111" i="17"/>
  <c r="AE179" i="17"/>
  <c r="AE175" i="17"/>
  <c r="AE171" i="17"/>
  <c r="AE180" i="17"/>
  <c r="AE205" i="17" s="1"/>
  <c r="AE173" i="17"/>
  <c r="AE177" i="17"/>
  <c r="I188" i="17"/>
  <c r="I243" i="17"/>
  <c r="BE188" i="17"/>
  <c r="BE243" i="17"/>
  <c r="EK111" i="17"/>
  <c r="EK114" i="17"/>
  <c r="EK171" i="17"/>
  <c r="FQ111" i="17"/>
  <c r="FQ114" i="17"/>
  <c r="BC111" i="17"/>
  <c r="BC114" i="17"/>
  <c r="DB179" i="17"/>
  <c r="DB175" i="17"/>
  <c r="DB171" i="17"/>
  <c r="DB173" i="17"/>
  <c r="DB177" i="17"/>
  <c r="DB180" i="17"/>
  <c r="DB205" i="17" s="1"/>
  <c r="FB114" i="17"/>
  <c r="FB111" i="17"/>
  <c r="FB243" i="17"/>
  <c r="FB188" i="17"/>
  <c r="DO139" i="17"/>
  <c r="DO141" i="17" s="1"/>
  <c r="CF139" i="17"/>
  <c r="CF141" i="17" s="1"/>
  <c r="EV139" i="17"/>
  <c r="EV141" i="17" s="1"/>
  <c r="K171" i="17"/>
  <c r="DC114" i="17"/>
  <c r="DC111" i="17"/>
  <c r="FO243" i="17"/>
  <c r="FO188" i="17"/>
  <c r="CF180" i="17"/>
  <c r="CF205" i="17" s="1"/>
  <c r="CF177" i="17"/>
  <c r="CF173" i="17"/>
  <c r="CF179" i="17"/>
  <c r="CF171" i="17"/>
  <c r="CF175" i="17"/>
  <c r="EW180" i="17"/>
  <c r="EW205" i="17" s="1"/>
  <c r="EW177" i="17"/>
  <c r="EW173" i="17"/>
  <c r="EW179" i="17"/>
  <c r="EW175" i="17"/>
  <c r="EW171" i="17"/>
  <c r="T180" i="17"/>
  <c r="T205" i="17" s="1"/>
  <c r="T177" i="17"/>
  <c r="T173" i="17"/>
  <c r="T179" i="17"/>
  <c r="T171" i="17"/>
  <c r="T175" i="17"/>
  <c r="AB114" i="17"/>
  <c r="AB111" i="17"/>
  <c r="AB188" i="17"/>
  <c r="AB243" i="17"/>
  <c r="M243" i="17"/>
  <c r="M188" i="17"/>
  <c r="BI105" i="17"/>
  <c r="BI243" i="17"/>
  <c r="BI188" i="17"/>
  <c r="DE105" i="17"/>
  <c r="AQ188" i="17"/>
  <c r="AQ243" i="17"/>
  <c r="AQ179" i="17"/>
  <c r="AQ175" i="17"/>
  <c r="AQ171" i="17"/>
  <c r="AQ180" i="17"/>
  <c r="AQ205" i="17" s="1"/>
  <c r="AQ177" i="17"/>
  <c r="AQ173" i="17"/>
  <c r="FO105" i="17"/>
  <c r="FO179" i="17"/>
  <c r="FO175" i="17"/>
  <c r="FO171" i="17"/>
  <c r="FO180" i="17"/>
  <c r="FO205" i="17" s="1"/>
  <c r="FO177" i="17"/>
  <c r="FO173" i="17"/>
  <c r="AX179" i="17"/>
  <c r="AX175" i="17"/>
  <c r="AX171" i="17"/>
  <c r="AX180" i="17"/>
  <c r="AX205" i="17" s="1"/>
  <c r="AX173" i="17"/>
  <c r="AX177" i="17"/>
  <c r="EV114" i="17"/>
  <c r="EV111" i="17"/>
  <c r="AC243" i="17"/>
  <c r="AC188" i="17"/>
  <c r="BY243" i="17"/>
  <c r="BY188" i="17"/>
  <c r="EW114" i="17"/>
  <c r="EW111" i="17"/>
  <c r="CA114" i="17"/>
  <c r="CA111" i="17"/>
  <c r="EM188" i="17"/>
  <c r="EM243" i="17"/>
  <c r="BF111" i="17"/>
  <c r="BF114" i="17"/>
  <c r="BF243" i="17"/>
  <c r="BF188" i="17"/>
  <c r="AS111" i="17"/>
  <c r="AS114" i="17"/>
  <c r="AS180" i="17"/>
  <c r="AS205" i="17" s="1"/>
  <c r="AS177" i="17"/>
  <c r="AS173" i="17"/>
  <c r="AS179" i="17"/>
  <c r="AS175" i="17"/>
  <c r="AS171" i="17"/>
  <c r="EC105" i="17"/>
  <c r="EC188" i="17"/>
  <c r="EC243" i="17"/>
  <c r="FI105" i="17"/>
  <c r="AM114" i="17"/>
  <c r="AM111" i="17"/>
  <c r="AM179" i="17"/>
  <c r="AM175" i="17"/>
  <c r="AM171" i="17"/>
  <c r="AM180" i="17"/>
  <c r="AM205" i="17" s="1"/>
  <c r="AM177" i="17"/>
  <c r="AM173" i="17"/>
  <c r="CY188" i="17"/>
  <c r="CY243" i="17"/>
  <c r="FK114" i="17"/>
  <c r="FK111" i="17"/>
  <c r="N177" i="17"/>
  <c r="BZ105" i="17"/>
  <c r="BG139" i="17"/>
  <c r="BG141" i="17" s="1"/>
  <c r="DS139" i="17"/>
  <c r="DS141" i="17" s="1"/>
  <c r="AQ139" i="17"/>
  <c r="AQ141" i="17" s="1"/>
  <c r="H114" i="17"/>
  <c r="H111" i="17"/>
  <c r="H188" i="17"/>
  <c r="H243" i="17"/>
  <c r="AW105" i="17"/>
  <c r="CS114" i="17"/>
  <c r="CS111" i="17"/>
  <c r="BO111" i="17"/>
  <c r="BO114" i="17"/>
  <c r="CU188" i="17"/>
  <c r="CU243" i="17"/>
  <c r="EA179" i="17"/>
  <c r="EA173" i="17"/>
  <c r="AH105" i="17"/>
  <c r="FF114" i="17"/>
  <c r="FF111" i="17"/>
  <c r="FF243" i="17"/>
  <c r="FF188" i="17"/>
  <c r="AV180" i="17"/>
  <c r="AV205" i="17" s="1"/>
  <c r="AV177" i="17"/>
  <c r="AV173" i="17"/>
  <c r="AV175" i="17"/>
  <c r="AV179" i="17"/>
  <c r="AV171" i="17"/>
  <c r="BP105" i="17"/>
  <c r="CV188" i="17"/>
  <c r="CV243" i="17"/>
  <c r="DL105" i="17"/>
  <c r="EB173" i="17"/>
  <c r="EB179" i="17"/>
  <c r="ER111" i="17"/>
  <c r="ER114" i="17"/>
  <c r="FH188" i="17"/>
  <c r="FH243" i="17"/>
  <c r="FT188" i="17"/>
  <c r="FT243" i="17"/>
  <c r="FX188" i="17"/>
  <c r="FX243" i="17"/>
  <c r="CX114" i="17"/>
  <c r="CX111" i="17"/>
  <c r="CX188" i="17"/>
  <c r="CX243" i="17"/>
  <c r="FJ179" i="17"/>
  <c r="FJ175" i="17"/>
  <c r="FJ171" i="17"/>
  <c r="FJ177" i="17"/>
  <c r="FJ180" i="17"/>
  <c r="FJ205" i="17" s="1"/>
  <c r="FJ173" i="17"/>
  <c r="Q105" i="17"/>
  <c r="Q147" i="17"/>
  <c r="DI114" i="17"/>
  <c r="DI111" i="17"/>
  <c r="EO114" i="17"/>
  <c r="EO111" i="17"/>
  <c r="EO180" i="17"/>
  <c r="EO205" i="17" s="1"/>
  <c r="EO177" i="17"/>
  <c r="EO173" i="17"/>
  <c r="EO179" i="17"/>
  <c r="EO171" i="17"/>
  <c r="EO175" i="17"/>
  <c r="FU105" i="17"/>
  <c r="BK188" i="17"/>
  <c r="BK243" i="17"/>
  <c r="DW114" i="17"/>
  <c r="DW111" i="17"/>
  <c r="DW179" i="17"/>
  <c r="DW175" i="17"/>
  <c r="DW171" i="17"/>
  <c r="DW180" i="17"/>
  <c r="DW205" i="17" s="1"/>
  <c r="DW177" i="17"/>
  <c r="DW173" i="17"/>
  <c r="Z179" i="17"/>
  <c r="Z175" i="17"/>
  <c r="Z171" i="17"/>
  <c r="Z173" i="17"/>
  <c r="Z180" i="17"/>
  <c r="Z205" i="17" s="1"/>
  <c r="Z177" i="17"/>
  <c r="EX105" i="17"/>
  <c r="D105" i="17"/>
  <c r="CC111" i="17"/>
  <c r="CC114" i="17"/>
  <c r="CC180" i="17"/>
  <c r="CC205" i="17" s="1"/>
  <c r="CC177" i="17"/>
  <c r="CC173" i="17"/>
  <c r="CC179" i="17"/>
  <c r="CC171" i="17"/>
  <c r="CC175" i="17"/>
  <c r="DU243" i="17"/>
  <c r="DU188" i="17"/>
  <c r="FA105" i="17"/>
  <c r="W188" i="17"/>
  <c r="W243" i="17"/>
  <c r="W179" i="17"/>
  <c r="W175" i="17"/>
  <c r="W171" i="17"/>
  <c r="W180" i="17"/>
  <c r="W205" i="17" s="1"/>
  <c r="W177" i="17"/>
  <c r="W173" i="17"/>
  <c r="CI105" i="17"/>
  <c r="EU147" i="17"/>
  <c r="FN114" i="17"/>
  <c r="FN111" i="17"/>
  <c r="FN188" i="17"/>
  <c r="FN243" i="17"/>
  <c r="BJ179" i="17"/>
  <c r="BJ175" i="17"/>
  <c r="BJ171" i="17"/>
  <c r="BJ177" i="17"/>
  <c r="BJ180" i="17"/>
  <c r="BJ205" i="17" s="1"/>
  <c r="BJ173" i="17"/>
  <c r="DV105" i="17"/>
  <c r="C91" i="17"/>
  <c r="FZ83" i="17"/>
  <c r="CQ139" i="17"/>
  <c r="CQ141" i="17" s="1"/>
  <c r="BH139" i="17"/>
  <c r="BH141" i="17" s="1"/>
  <c r="DX139" i="17"/>
  <c r="DX141" i="17" s="1"/>
  <c r="FZ202" i="17"/>
  <c r="AK188" i="17"/>
  <c r="AK243" i="17"/>
  <c r="CG105" i="17"/>
  <c r="CG188" i="17"/>
  <c r="CG243" i="17"/>
  <c r="AA114" i="17"/>
  <c r="AA111" i="17"/>
  <c r="AA188" i="17"/>
  <c r="AA243" i="17"/>
  <c r="BG179" i="17"/>
  <c r="BG173" i="17"/>
  <c r="EY105" i="17"/>
  <c r="EY188" i="17"/>
  <c r="EY243" i="17"/>
  <c r="R111" i="17"/>
  <c r="R114" i="17"/>
  <c r="R188" i="17"/>
  <c r="R243" i="17"/>
  <c r="CD179" i="17"/>
  <c r="CD175" i="17"/>
  <c r="CD171" i="17"/>
  <c r="CD180" i="17"/>
  <c r="CD205" i="17" s="1"/>
  <c r="CD173" i="17"/>
  <c r="CD177" i="17"/>
  <c r="EP105" i="17"/>
  <c r="AF180" i="17"/>
  <c r="AF205" i="17" s="1"/>
  <c r="AF177" i="17"/>
  <c r="AF173" i="17"/>
  <c r="AF175" i="17"/>
  <c r="AF179" i="17"/>
  <c r="AF171" i="17"/>
  <c r="CB114" i="17"/>
  <c r="CB111" i="17"/>
  <c r="CB188" i="17"/>
  <c r="CB243" i="17"/>
  <c r="CR180" i="17"/>
  <c r="CR205" i="17" s="1"/>
  <c r="CR177" i="17"/>
  <c r="CR173" i="17"/>
  <c r="CR175" i="17"/>
  <c r="CR179" i="17"/>
  <c r="CR171" i="17"/>
  <c r="DD188" i="17"/>
  <c r="DD243" i="17"/>
  <c r="DH188" i="17"/>
  <c r="DH243" i="17"/>
  <c r="DX105" i="17"/>
  <c r="DX180" i="17"/>
  <c r="DX205" i="17" s="1"/>
  <c r="DX177" i="17"/>
  <c r="DX173" i="17"/>
  <c r="DX175" i="17"/>
  <c r="DX179" i="17"/>
  <c r="DX171" i="17"/>
  <c r="EZ180" i="17"/>
  <c r="EZ205" i="17" s="1"/>
  <c r="EZ177" i="17"/>
  <c r="EZ173" i="17"/>
  <c r="EZ171" i="17"/>
  <c r="EZ179" i="17"/>
  <c r="EZ175" i="17"/>
  <c r="CH111" i="17"/>
  <c r="CH114" i="17"/>
  <c r="CH243" i="17"/>
  <c r="CH188" i="17"/>
  <c r="ET177" i="17"/>
  <c r="P114" i="17"/>
  <c r="P111" i="17"/>
  <c r="P188" i="17"/>
  <c r="P243" i="17"/>
  <c r="E114" i="17"/>
  <c r="E111" i="17"/>
  <c r="E188" i="17"/>
  <c r="E243" i="17"/>
  <c r="BA105" i="17"/>
  <c r="BA147" i="17"/>
  <c r="FM180" i="17"/>
  <c r="FM205" i="17" s="1"/>
  <c r="FM177" i="17"/>
  <c r="FM173" i="17"/>
  <c r="FM179" i="17"/>
  <c r="FM175" i="17"/>
  <c r="FM171" i="17"/>
  <c r="AU105" i="17"/>
  <c r="DG188" i="17"/>
  <c r="DG243" i="17"/>
  <c r="FS114" i="17"/>
  <c r="FS111" i="17"/>
  <c r="FS179" i="17"/>
  <c r="FS175" i="17"/>
  <c r="FS171" i="17"/>
  <c r="FS180" i="17"/>
  <c r="FS205" i="17" s="1"/>
  <c r="FS177" i="17"/>
  <c r="FS173" i="17"/>
  <c r="DR179" i="17"/>
  <c r="DR173" i="17"/>
  <c r="BQ105" i="17"/>
  <c r="DM180" i="17"/>
  <c r="DM205" i="17" s="1"/>
  <c r="DM177" i="17"/>
  <c r="DM173" i="17"/>
  <c r="DM179" i="17"/>
  <c r="DM175" i="17"/>
  <c r="DM171" i="17"/>
  <c r="BS105" i="17"/>
  <c r="EE179" i="17"/>
  <c r="EE175" i="17"/>
  <c r="EE171" i="17"/>
  <c r="EE180" i="17"/>
  <c r="EE205" i="17" s="1"/>
  <c r="EE177" i="17"/>
  <c r="EE173" i="17"/>
  <c r="J111" i="17"/>
  <c r="J114" i="17"/>
  <c r="J243" i="17"/>
  <c r="J188" i="17"/>
  <c r="EH179" i="17"/>
  <c r="EH175" i="17"/>
  <c r="EH171" i="17"/>
  <c r="EH173" i="17"/>
  <c r="EH177" i="17"/>
  <c r="EH180" i="17"/>
  <c r="EH205" i="17" s="1"/>
  <c r="AT105" i="17"/>
  <c r="FR114" i="17"/>
  <c r="FR111" i="17"/>
  <c r="FR243" i="17"/>
  <c r="FR188" i="17"/>
  <c r="CU139" i="17"/>
  <c r="CU141" i="17" s="1"/>
  <c r="FG139" i="17"/>
  <c r="FG141" i="17" s="1"/>
  <c r="DL139" i="17"/>
  <c r="DL141" i="17" s="1"/>
  <c r="FX139" i="17"/>
  <c r="FX141" i="17" s="1"/>
  <c r="S139" i="17"/>
  <c r="S141" i="17" s="1"/>
  <c r="FZ166" i="17"/>
  <c r="Y111" i="17"/>
  <c r="Y114" i="17"/>
  <c r="BU180" i="17"/>
  <c r="BU205" i="17" s="1"/>
  <c r="BU177" i="17"/>
  <c r="BU173" i="17"/>
  <c r="BU179" i="17"/>
  <c r="BU175" i="17"/>
  <c r="BU171" i="17"/>
  <c r="S188" i="17"/>
  <c r="S243" i="17"/>
  <c r="AY114" i="17"/>
  <c r="AY111" i="17"/>
  <c r="AY179" i="17"/>
  <c r="AY173" i="17"/>
  <c r="DK105" i="17"/>
  <c r="EQ114" i="17"/>
  <c r="EQ111" i="17"/>
  <c r="EQ188" i="17"/>
  <c r="EQ243" i="17"/>
  <c r="FW179" i="17"/>
  <c r="FW175" i="17"/>
  <c r="FW171" i="17"/>
  <c r="FW180" i="17"/>
  <c r="FW205" i="17" s="1"/>
  <c r="FW177" i="17"/>
  <c r="FW173" i="17"/>
  <c r="BN179" i="17"/>
  <c r="BN173" i="17"/>
  <c r="AR114" i="17"/>
  <c r="AR111" i="17"/>
  <c r="AR188" i="17"/>
  <c r="AR243" i="17"/>
  <c r="BD114" i="17"/>
  <c r="BD111" i="17"/>
  <c r="BD188" i="17"/>
  <c r="BD243" i="17"/>
  <c r="BT180" i="17"/>
  <c r="BT205" i="17" s="1"/>
  <c r="BT177" i="17"/>
  <c r="BT173" i="17"/>
  <c r="BT175" i="17"/>
  <c r="BT171" i="17"/>
  <c r="BT179" i="17"/>
  <c r="CN105" i="17"/>
  <c r="CN180" i="17"/>
  <c r="CN205" i="17" s="1"/>
  <c r="CN177" i="17"/>
  <c r="CN173" i="17"/>
  <c r="CN171" i="17"/>
  <c r="CN179" i="17"/>
  <c r="CN175" i="17"/>
  <c r="CZ105" i="17"/>
  <c r="CZ173" i="17"/>
  <c r="CZ179" i="17"/>
  <c r="DT180" i="17"/>
  <c r="DT205" i="17" s="1"/>
  <c r="DT177" i="17"/>
  <c r="DT173" i="17"/>
  <c r="DT171" i="17"/>
  <c r="DT179" i="17"/>
  <c r="DT175" i="17"/>
  <c r="EJ114" i="17"/>
  <c r="EJ111" i="17"/>
  <c r="FL105" i="17"/>
  <c r="FL177" i="17"/>
  <c r="FP105" i="17"/>
  <c r="BR111" i="17"/>
  <c r="BR114" i="17"/>
  <c r="BR243" i="17"/>
  <c r="BR188" i="17"/>
  <c r="ED179" i="17"/>
  <c r="ED175" i="17"/>
  <c r="ED171" i="17"/>
  <c r="ED177" i="17"/>
  <c r="ED180" i="17"/>
  <c r="ED205" i="17" s="1"/>
  <c r="ED173" i="17"/>
  <c r="AO105" i="17"/>
  <c r="DY114" i="17"/>
  <c r="DY111" i="17"/>
  <c r="DY180" i="17"/>
  <c r="DY205" i="17" s="1"/>
  <c r="DY177" i="17"/>
  <c r="DY173" i="17"/>
  <c r="DY179" i="17"/>
  <c r="DY175" i="17"/>
  <c r="DY171" i="17"/>
  <c r="FE243" i="17"/>
  <c r="FE188" i="17"/>
  <c r="AE188" i="17"/>
  <c r="AE243" i="17"/>
  <c r="CQ179" i="17"/>
  <c r="CQ173" i="17"/>
  <c r="FC114" i="17"/>
  <c r="FC111" i="17"/>
  <c r="I111" i="17"/>
  <c r="I114" i="17"/>
  <c r="BE111" i="17"/>
  <c r="BE114" i="17"/>
  <c r="BE173" i="17"/>
  <c r="DA105" i="17"/>
  <c r="DA188" i="17"/>
  <c r="DA243" i="17"/>
  <c r="FQ180" i="17"/>
  <c r="FQ205" i="17" s="1"/>
  <c r="FQ177" i="17"/>
  <c r="FQ173" i="17"/>
  <c r="FQ179" i="17"/>
  <c r="FQ175" i="17"/>
  <c r="FQ171" i="17"/>
  <c r="DO105" i="17"/>
  <c r="DO147" i="17"/>
  <c r="DB114" i="17"/>
  <c r="DB111" i="17"/>
  <c r="DB243" i="17"/>
  <c r="DB188" i="17"/>
  <c r="AD171" i="17"/>
  <c r="CP105" i="17"/>
  <c r="CY139" i="17"/>
  <c r="CY141" i="17" s="1"/>
  <c r="DE180" i="17"/>
  <c r="DE205" i="17" s="1"/>
  <c r="DE177" i="17"/>
  <c r="DE173" i="17"/>
  <c r="DE179" i="17"/>
  <c r="DE175" i="17"/>
  <c r="DE171" i="17"/>
  <c r="EI114" i="17"/>
  <c r="EI111" i="17"/>
  <c r="EI179" i="17"/>
  <c r="EI173" i="17"/>
  <c r="FV114" i="17"/>
  <c r="FV111" i="17"/>
  <c r="AJ180" i="17"/>
  <c r="AJ205" i="17" s="1"/>
  <c r="AJ177" i="17"/>
  <c r="AJ173" i="17"/>
  <c r="AJ179" i="17"/>
  <c r="AJ171" i="17"/>
  <c r="AJ175" i="17"/>
  <c r="DN114" i="17"/>
  <c r="DN111" i="17"/>
  <c r="DQ114" i="17"/>
  <c r="DQ111" i="17"/>
  <c r="BV111" i="17"/>
  <c r="BV114" i="17"/>
  <c r="EL114" i="17"/>
  <c r="EL111" i="17"/>
  <c r="EL188" i="17"/>
  <c r="EL243" i="17"/>
  <c r="AB180" i="17"/>
  <c r="AB205" i="17" s="1"/>
  <c r="AB177" i="17"/>
  <c r="AB173" i="17"/>
  <c r="AB171" i="17"/>
  <c r="AB179" i="17"/>
  <c r="AB175" i="17"/>
  <c r="M111" i="17"/>
  <c r="M114" i="17"/>
  <c r="DE188" i="17"/>
  <c r="DE243" i="17"/>
  <c r="K111" i="17"/>
  <c r="K114" i="17"/>
  <c r="AQ111" i="17"/>
  <c r="AQ114" i="17"/>
  <c r="BW111" i="17"/>
  <c r="BW114" i="17"/>
  <c r="BW188" i="17"/>
  <c r="BW243" i="17"/>
  <c r="BW179" i="17"/>
  <c r="BW175" i="17"/>
  <c r="BW171" i="17"/>
  <c r="BW180" i="17"/>
  <c r="BW205" i="17" s="1"/>
  <c r="BW177" i="17"/>
  <c r="BW173" i="17"/>
  <c r="DC188" i="17"/>
  <c r="DC243" i="17"/>
  <c r="AX111" i="17"/>
  <c r="AX114" i="17"/>
  <c r="AX188" i="17"/>
  <c r="AX243" i="17"/>
  <c r="DJ179" i="17"/>
  <c r="DJ175" i="17"/>
  <c r="DJ171" i="17"/>
  <c r="DJ180" i="17"/>
  <c r="DJ205" i="17" s="1"/>
  <c r="DJ173" i="17"/>
  <c r="DJ177" i="17"/>
  <c r="AN180" i="17"/>
  <c r="AN205" i="17" s="1"/>
  <c r="AN177" i="17"/>
  <c r="AN173" i="17"/>
  <c r="AN175" i="17"/>
  <c r="AN171" i="17"/>
  <c r="AN179" i="17"/>
  <c r="CJ173" i="17"/>
  <c r="CJ179" i="17"/>
  <c r="EF173" i="17"/>
  <c r="EF179" i="17"/>
  <c r="BB179" i="17"/>
  <c r="BB175" i="17"/>
  <c r="BB171" i="17"/>
  <c r="BB177" i="17"/>
  <c r="BB173" i="17"/>
  <c r="BB180" i="17"/>
  <c r="BB205" i="17" s="1"/>
  <c r="AC111" i="17"/>
  <c r="AC114" i="17"/>
  <c r="AC180" i="17"/>
  <c r="AC205" i="17" s="1"/>
  <c r="AC177" i="17"/>
  <c r="AC173" i="17"/>
  <c r="AC179" i="17"/>
  <c r="AC171" i="17"/>
  <c r="AC175" i="17"/>
  <c r="DQ188" i="17"/>
  <c r="DQ243" i="17"/>
  <c r="O175" i="17"/>
  <c r="O173" i="17"/>
  <c r="CO111" i="17"/>
  <c r="CO114" i="17"/>
  <c r="CO180" i="17"/>
  <c r="CO205" i="17" s="1"/>
  <c r="CO177" i="17"/>
  <c r="CO173" i="17"/>
  <c r="CO179" i="17"/>
  <c r="CO171" i="17"/>
  <c r="CO175" i="17"/>
  <c r="FI188" i="17"/>
  <c r="FI243" i="17"/>
  <c r="CY114" i="17"/>
  <c r="CY111" i="17"/>
  <c r="CY179" i="17"/>
  <c r="CY175" i="17"/>
  <c r="CY171" i="17"/>
  <c r="CY180" i="17"/>
  <c r="CY205" i="17" s="1"/>
  <c r="CY177" i="17"/>
  <c r="CY173" i="17"/>
  <c r="FK243" i="17"/>
  <c r="FK188" i="17"/>
  <c r="N111" i="17"/>
  <c r="N114" i="17"/>
  <c r="N243" i="17"/>
  <c r="N188" i="17"/>
  <c r="BZ179" i="17"/>
  <c r="BZ175" i="17"/>
  <c r="BZ171" i="17"/>
  <c r="BZ177" i="17"/>
  <c r="BZ180" i="17"/>
  <c r="BZ205" i="17" s="1"/>
  <c r="BZ173" i="17"/>
  <c r="FZ136" i="17"/>
  <c r="C12" i="17"/>
  <c r="C170" i="17" s="1"/>
  <c r="AA139" i="17"/>
  <c r="AA141" i="17" s="1"/>
  <c r="AI179" i="17"/>
  <c r="AI175" i="17"/>
  <c r="AI171" i="17"/>
  <c r="AI180" i="17"/>
  <c r="AI205" i="17" s="1"/>
  <c r="AI177" i="17"/>
  <c r="AI173" i="17"/>
  <c r="BO147" i="17"/>
  <c r="CU114" i="17"/>
  <c r="CU111" i="17"/>
  <c r="EA188" i="17"/>
  <c r="EA243" i="17"/>
  <c r="FG114" i="17"/>
  <c r="FG111" i="17"/>
  <c r="FG179" i="17"/>
  <c r="FG175" i="17"/>
  <c r="FG171" i="17"/>
  <c r="FG180" i="17"/>
  <c r="FG205" i="17" s="1"/>
  <c r="FG177" i="17"/>
  <c r="FG173" i="17"/>
  <c r="AH179" i="17"/>
  <c r="AH173" i="17"/>
  <c r="AV114" i="17"/>
  <c r="AV111" i="17"/>
  <c r="AV188" i="17"/>
  <c r="AV243" i="17"/>
  <c r="AZ114" i="17"/>
  <c r="AZ111" i="17"/>
  <c r="AZ188" i="17"/>
  <c r="AZ243" i="17"/>
  <c r="CV111" i="17"/>
  <c r="CV114" i="17"/>
  <c r="DL188" i="17"/>
  <c r="DL243" i="17"/>
  <c r="ER180" i="17"/>
  <c r="ER205" i="17" s="1"/>
  <c r="ER177" i="17"/>
  <c r="ER173" i="17"/>
  <c r="ER179" i="17"/>
  <c r="ER171" i="17"/>
  <c r="ER175" i="17"/>
  <c r="FH114" i="17"/>
  <c r="FH111" i="17"/>
  <c r="FT114" i="17"/>
  <c r="FT111" i="17"/>
  <c r="FX114" i="17"/>
  <c r="FX111" i="17"/>
  <c r="FJ114" i="17"/>
  <c r="FJ111" i="17"/>
  <c r="FJ243" i="17"/>
  <c r="FJ188" i="17"/>
  <c r="Q173" i="17"/>
  <c r="Q179" i="17"/>
  <c r="Q243" i="17"/>
  <c r="Q188" i="17"/>
  <c r="BM243" i="17"/>
  <c r="BM188" i="17"/>
  <c r="DW188" i="17"/>
  <c r="DW243" i="17"/>
  <c r="Z111" i="17"/>
  <c r="Z114" i="17"/>
  <c r="Z243" i="17"/>
  <c r="Z188" i="17"/>
  <c r="EX171" i="17"/>
  <c r="FA243" i="17"/>
  <c r="FA188" i="17"/>
  <c r="CI188" i="17"/>
  <c r="CI243" i="17"/>
  <c r="CI179" i="17"/>
  <c r="CI173" i="17"/>
  <c r="EU105" i="17"/>
  <c r="BJ111" i="17"/>
  <c r="BJ114" i="17"/>
  <c r="BJ243" i="17"/>
  <c r="BJ188" i="17"/>
  <c r="DV179" i="17"/>
  <c r="DV175" i="17"/>
  <c r="DV171" i="17"/>
  <c r="DV177" i="17"/>
  <c r="DV180" i="17"/>
  <c r="DV205" i="17" s="1"/>
  <c r="DV173" i="17"/>
  <c r="AK114" i="17"/>
  <c r="AK111" i="17"/>
  <c r="AK180" i="17"/>
  <c r="AK205" i="17" s="1"/>
  <c r="AK177" i="17"/>
  <c r="AK173" i="17"/>
  <c r="AK179" i="17"/>
  <c r="AK171" i="17"/>
  <c r="AK175" i="17"/>
  <c r="BG105" i="17"/>
  <c r="BG188" i="17"/>
  <c r="BG243" i="17"/>
  <c r="CM114" i="17"/>
  <c r="CM111" i="17"/>
  <c r="CM179" i="17"/>
  <c r="CM173" i="17"/>
  <c r="DS147" i="17"/>
  <c r="EY114" i="17"/>
  <c r="EY111" i="17"/>
  <c r="CD111" i="17"/>
  <c r="CD114" i="17"/>
  <c r="CD243" i="17"/>
  <c r="CD188" i="17"/>
  <c r="EP179" i="17"/>
  <c r="EP180" i="17"/>
  <c r="EP205" i="17" s="1"/>
  <c r="EP173" i="17"/>
  <c r="L114" i="17"/>
  <c r="L111" i="17"/>
  <c r="L188" i="17"/>
  <c r="L243" i="17"/>
  <c r="AF114" i="17"/>
  <c r="AF111" i="17"/>
  <c r="AF188" i="17"/>
  <c r="AF243" i="17"/>
  <c r="BH180" i="17"/>
  <c r="BH205" i="17" s="1"/>
  <c r="BH177" i="17"/>
  <c r="BH173" i="17"/>
  <c r="BH171" i="17"/>
  <c r="BH179" i="17"/>
  <c r="BH175" i="17"/>
  <c r="CR114" i="17"/>
  <c r="CR111" i="17"/>
  <c r="CR188" i="17"/>
  <c r="CR243" i="17"/>
  <c r="DD114" i="17"/>
  <c r="DD111" i="17"/>
  <c r="DH114" i="17"/>
  <c r="DH111" i="17"/>
  <c r="DX188" i="17"/>
  <c r="DX243" i="17"/>
  <c r="EN173" i="17"/>
  <c r="EN179" i="17"/>
  <c r="FD180" i="17"/>
  <c r="FD205" i="17" s="1"/>
  <c r="FD177" i="17"/>
  <c r="FD173" i="17"/>
  <c r="FD175" i="17"/>
  <c r="FD179" i="17"/>
  <c r="FD171" i="17"/>
  <c r="ET114" i="17"/>
  <c r="ET111" i="17"/>
  <c r="ET243" i="17"/>
  <c r="ET188" i="17"/>
  <c r="E173" i="17"/>
  <c r="E179" i="17"/>
  <c r="BA188" i="17"/>
  <c r="BA243" i="17"/>
  <c r="CW188" i="17"/>
  <c r="CW243" i="17"/>
  <c r="FM114" i="17"/>
  <c r="FM111" i="17"/>
  <c r="DG114" i="17"/>
  <c r="DG111" i="17"/>
  <c r="FS105" i="17"/>
  <c r="FS188" i="17"/>
  <c r="FS243" i="17"/>
  <c r="DR114" i="17"/>
  <c r="DR111" i="17"/>
  <c r="DR188" i="17"/>
  <c r="DR243" i="17"/>
  <c r="U111" i="17"/>
  <c r="U188" i="17"/>
  <c r="U243" i="17"/>
  <c r="BQ188" i="17"/>
  <c r="BQ243" i="17"/>
  <c r="ES111" i="17"/>
  <c r="ES114" i="17"/>
  <c r="ES177" i="17"/>
  <c r="ES173" i="17"/>
  <c r="ES171" i="17"/>
  <c r="G188" i="17"/>
  <c r="G243" i="17"/>
  <c r="BS114" i="17"/>
  <c r="BS111" i="17"/>
  <c r="EE114" i="17"/>
  <c r="EE111" i="17"/>
  <c r="EH114" i="17"/>
  <c r="EH111" i="17"/>
  <c r="EH243" i="17"/>
  <c r="EH188" i="17"/>
  <c r="AT179" i="17"/>
  <c r="AT175" i="17"/>
  <c r="AT171" i="17"/>
  <c r="AT180" i="17"/>
  <c r="AT205" i="17" s="1"/>
  <c r="AT177" i="17"/>
  <c r="AT173" i="17"/>
  <c r="BU111" i="17"/>
  <c r="BU114" i="17"/>
  <c r="AY105" i="17"/>
  <c r="AY188" i="17"/>
  <c r="AY243" i="17"/>
  <c r="CE179" i="17"/>
  <c r="CE175" i="17"/>
  <c r="CE171" i="17"/>
  <c r="CE180" i="17"/>
  <c r="CE205" i="17" s="1"/>
  <c r="CE177" i="17"/>
  <c r="CE173" i="17"/>
  <c r="DK147" i="17"/>
  <c r="EQ105" i="17"/>
  <c r="FW188" i="17"/>
  <c r="FW243" i="17"/>
  <c r="BN111" i="17"/>
  <c r="BN114" i="17"/>
  <c r="BN243" i="17"/>
  <c r="BN188" i="17"/>
  <c r="DZ179" i="17"/>
  <c r="DZ175" i="17"/>
  <c r="DZ171" i="17"/>
  <c r="DZ180" i="17"/>
  <c r="DZ205" i="17" s="1"/>
  <c r="DZ173" i="17"/>
  <c r="DZ177" i="17"/>
  <c r="AR180" i="17"/>
  <c r="AR205" i="17" s="1"/>
  <c r="AR177" i="17"/>
  <c r="AR173" i="17"/>
  <c r="AR171" i="17"/>
  <c r="AR175" i="17"/>
  <c r="AR179" i="17"/>
  <c r="BT114" i="17"/>
  <c r="BT111" i="17"/>
  <c r="BT188" i="17"/>
  <c r="BT243" i="17"/>
  <c r="BX114" i="17"/>
  <c r="BX111" i="17"/>
  <c r="BX188" i="17"/>
  <c r="BX243" i="17"/>
  <c r="CZ188" i="17"/>
  <c r="CZ243" i="17"/>
  <c r="DP180" i="17"/>
  <c r="DP205" i="17" s="1"/>
  <c r="DP177" i="17"/>
  <c r="DP173" i="17"/>
  <c r="DP175" i="17"/>
  <c r="DP179" i="17"/>
  <c r="DP171" i="17"/>
  <c r="EJ173" i="17"/>
  <c r="EJ179" i="17"/>
  <c r="FL188" i="17"/>
  <c r="FL243" i="17"/>
  <c r="FP188" i="17"/>
  <c r="FP243" i="17"/>
  <c r="ED114" i="17"/>
  <c r="ED111" i="17"/>
  <c r="ED188" i="17"/>
  <c r="ED243" i="17"/>
  <c r="CQ105" i="17"/>
  <c r="CQ188" i="17"/>
  <c r="CQ243" i="17"/>
  <c r="FC179" i="17"/>
  <c r="FC175" i="17"/>
  <c r="FC171" i="17"/>
  <c r="FC180" i="17"/>
  <c r="FC205" i="17" s="1"/>
  <c r="FC177" i="17"/>
  <c r="FC173" i="17"/>
  <c r="CL179" i="17"/>
  <c r="CL175" i="17"/>
  <c r="CL171" i="17"/>
  <c r="CL173" i="17"/>
  <c r="CL180" i="17"/>
  <c r="CL205" i="17" s="1"/>
  <c r="CL177" i="17"/>
  <c r="DA173" i="17"/>
  <c r="DA179" i="17"/>
  <c r="EK243" i="17"/>
  <c r="EK188" i="17"/>
  <c r="BC188" i="17"/>
  <c r="BC243" i="17"/>
  <c r="BC179" i="17"/>
  <c r="BC173" i="17"/>
  <c r="DO114" i="17"/>
  <c r="DO111" i="17"/>
  <c r="AD111" i="17"/>
  <c r="AD114" i="17"/>
  <c r="AD243" i="17"/>
  <c r="AD188" i="17"/>
  <c r="CP179" i="17"/>
  <c r="CI139" i="17"/>
  <c r="CI141" i="17" s="1"/>
  <c r="AM139" i="17"/>
  <c r="AM141" i="17" s="1"/>
  <c r="L711" i="3"/>
  <c r="L263" i="3"/>
  <c r="K599" i="3"/>
  <c r="K535" i="3"/>
  <c r="K471" i="3"/>
  <c r="K231" i="3"/>
  <c r="K71" i="3"/>
  <c r="H603" i="3"/>
  <c r="E155" i="3"/>
  <c r="D155" i="3"/>
  <c r="E251" i="3"/>
  <c r="D251" i="3"/>
  <c r="E187" i="3"/>
  <c r="D187" i="3"/>
  <c r="R612" i="3"/>
  <c r="T612" i="3"/>
  <c r="V612" i="3"/>
  <c r="W88" i="2"/>
  <c r="W48" i="2"/>
  <c r="R368" i="3"/>
  <c r="V368" i="3"/>
  <c r="R256" i="3"/>
  <c r="V256" i="3"/>
  <c r="W187" i="2"/>
  <c r="W55" i="2"/>
  <c r="R272" i="3"/>
  <c r="T272" i="3"/>
  <c r="V272" i="3"/>
  <c r="X74" i="2"/>
  <c r="L671" i="3"/>
  <c r="L511" i="3"/>
  <c r="L527" i="3"/>
  <c r="L639" i="3"/>
  <c r="H555" i="3"/>
  <c r="L407" i="3"/>
  <c r="L135" i="3"/>
  <c r="K567" i="3"/>
  <c r="K327" i="3"/>
  <c r="E507" i="3"/>
  <c r="D507" i="3"/>
  <c r="E43" i="3"/>
  <c r="D43" i="3"/>
  <c r="W153" i="2"/>
  <c r="D451" i="3"/>
  <c r="W203" i="2"/>
  <c r="Y198" i="2"/>
  <c r="R548" i="3"/>
  <c r="T548" i="3"/>
  <c r="V548" i="3"/>
  <c r="R576" i="3"/>
  <c r="T576" i="3"/>
  <c r="V576" i="3"/>
  <c r="D59" i="3"/>
  <c r="W188" i="2"/>
  <c r="T412" i="3"/>
  <c r="V412" i="3"/>
  <c r="D159" i="3"/>
  <c r="D571" i="3"/>
  <c r="R220" i="3"/>
  <c r="V220" i="3"/>
  <c r="W160" i="2"/>
  <c r="R304" i="3"/>
  <c r="V304" i="3"/>
  <c r="T304" i="3"/>
  <c r="W127" i="2"/>
  <c r="W83" i="2"/>
  <c r="D687" i="3"/>
  <c r="D591" i="3"/>
  <c r="W62" i="2"/>
  <c r="W143" i="2"/>
  <c r="R552" i="3"/>
  <c r="V552" i="3"/>
  <c r="R708" i="3"/>
  <c r="V708" i="3"/>
  <c r="W198" i="2"/>
  <c r="I27" i="14"/>
  <c r="D133" i="14"/>
  <c r="L547" i="3"/>
  <c r="L663" i="3"/>
  <c r="L595" i="3"/>
  <c r="L439" i="3"/>
  <c r="L623" i="3"/>
  <c r="L479" i="3"/>
  <c r="L543" i="3"/>
  <c r="K655" i="3"/>
  <c r="H547" i="3"/>
  <c r="L359" i="3"/>
  <c r="K615" i="3"/>
  <c r="K503" i="3"/>
  <c r="K455" i="3"/>
  <c r="K279" i="3"/>
  <c r="K215" i="3"/>
  <c r="K39" i="3"/>
  <c r="E315" i="3"/>
  <c r="D315" i="3"/>
  <c r="E627" i="3"/>
  <c r="D627" i="3"/>
  <c r="E595" i="3"/>
  <c r="D595" i="3"/>
  <c r="T672" i="3"/>
  <c r="R672" i="3"/>
  <c r="V672" i="3"/>
  <c r="W195" i="2"/>
  <c r="R684" i="3"/>
  <c r="V684" i="3"/>
  <c r="T684" i="3"/>
  <c r="W120" i="2"/>
  <c r="D623" i="3"/>
  <c r="D563" i="3"/>
  <c r="D351" i="3"/>
  <c r="W111" i="2"/>
  <c r="W63" i="2"/>
  <c r="D263" i="3"/>
  <c r="D199" i="3"/>
  <c r="T432" i="3"/>
  <c r="V432" i="3"/>
  <c r="V320" i="3"/>
  <c r="R320" i="3"/>
  <c r="T320" i="3"/>
  <c r="R80" i="3"/>
  <c r="V80" i="3"/>
  <c r="W71" i="2"/>
  <c r="W103" i="2"/>
  <c r="W42" i="2"/>
  <c r="L695" i="3"/>
  <c r="L591" i="3"/>
  <c r="K703" i="3"/>
  <c r="K631" i="3"/>
  <c r="L575" i="3"/>
  <c r="GB20" i="2"/>
  <c r="L611" i="3"/>
  <c r="L423" i="3"/>
  <c r="H715" i="3"/>
  <c r="L183" i="3"/>
  <c r="L343" i="3"/>
  <c r="K679" i="3"/>
  <c r="K551" i="3"/>
  <c r="K391" i="3"/>
  <c r="K247" i="3"/>
  <c r="K119" i="3"/>
  <c r="E171" i="3"/>
  <c r="D171" i="3"/>
  <c r="E443" i="3"/>
  <c r="D443" i="3"/>
  <c r="D715" i="3"/>
  <c r="D539" i="3"/>
  <c r="D323" i="3"/>
  <c r="W57" i="2"/>
  <c r="D75" i="3"/>
  <c r="W206" i="2"/>
  <c r="W138" i="2"/>
  <c r="W176" i="2"/>
  <c r="W65" i="2"/>
  <c r="T416" i="3"/>
  <c r="V416" i="3"/>
  <c r="R416" i="3"/>
  <c r="D647" i="3"/>
  <c r="D543" i="3"/>
  <c r="D175" i="3"/>
  <c r="W99" i="2"/>
  <c r="W115" i="2"/>
  <c r="R144" i="3"/>
  <c r="V144" i="3"/>
  <c r="W173" i="2"/>
  <c r="R652" i="3"/>
  <c r="V652" i="3"/>
  <c r="T652" i="3"/>
  <c r="T368" i="3"/>
  <c r="T248" i="3"/>
  <c r="T80" i="3"/>
  <c r="H27" i="14"/>
  <c r="C133" i="14"/>
  <c r="D92" i="14"/>
  <c r="I13" i="14"/>
  <c r="FF171" i="17" l="1"/>
  <c r="FF177" i="17"/>
  <c r="FF175" i="17"/>
  <c r="FF173" i="17"/>
  <c r="FF179" i="17"/>
  <c r="ES105" i="17"/>
  <c r="AP115" i="17"/>
  <c r="AI115" i="17"/>
  <c r="H17" i="14"/>
  <c r="C194" i="14"/>
  <c r="C197" i="14" s="1"/>
  <c r="C205" i="14" s="1"/>
  <c r="H34" i="14" s="1"/>
  <c r="C97" i="14"/>
  <c r="C120" i="14"/>
  <c r="EG27" i="2"/>
  <c r="FY27" i="2"/>
  <c r="X215" i="2" s="1"/>
  <c r="T584" i="3"/>
  <c r="R584" i="3"/>
  <c r="ES115" i="17"/>
  <c r="ET27" i="2"/>
  <c r="X184" i="2" s="1"/>
  <c r="CV27" i="2"/>
  <c r="X134" i="2" s="1"/>
  <c r="FX27" i="2"/>
  <c r="DK27" i="2"/>
  <c r="X149" i="2" s="1"/>
  <c r="F115" i="17"/>
  <c r="FA27" i="2"/>
  <c r="U27" i="2"/>
  <c r="X55" i="2" s="1"/>
  <c r="S115" i="17"/>
  <c r="CO115" i="17"/>
  <c r="BU115" i="17"/>
  <c r="BA27" i="2"/>
  <c r="X87" i="2" s="1"/>
  <c r="I179" i="17"/>
  <c r="R376" i="3"/>
  <c r="R148" i="3"/>
  <c r="FM105" i="17"/>
  <c r="FN27" i="2" s="1"/>
  <c r="X204" i="2" s="1"/>
  <c r="EM139" i="17"/>
  <c r="EM141" i="17" s="1"/>
  <c r="DF105" i="17"/>
  <c r="DF115" i="17" s="1"/>
  <c r="DF116" i="17" s="1"/>
  <c r="CN139" i="17"/>
  <c r="CN141" i="17" s="1"/>
  <c r="DG27" i="2"/>
  <c r="X145" i="2" s="1"/>
  <c r="ES139" i="17"/>
  <c r="ES141" i="17" s="1"/>
  <c r="FU147" i="17"/>
  <c r="FQ139" i="17"/>
  <c r="FQ141" i="17" s="1"/>
  <c r="CG139" i="17"/>
  <c r="CG141" i="17" s="1"/>
  <c r="FE115" i="17"/>
  <c r="DD27" i="2"/>
  <c r="X142" i="2" s="1"/>
  <c r="AF139" i="17"/>
  <c r="AF141" i="17" s="1"/>
  <c r="DF147" i="17"/>
  <c r="R532" i="3"/>
  <c r="T532" i="3"/>
  <c r="V532" i="3"/>
  <c r="AA27" i="2"/>
  <c r="X61" i="2" s="1"/>
  <c r="DS27" i="2"/>
  <c r="X157" i="2" s="1"/>
  <c r="FW27" i="2"/>
  <c r="X213" i="2" s="1"/>
  <c r="AL27" i="2"/>
  <c r="X72" i="2" s="1"/>
  <c r="CP175" i="17"/>
  <c r="ES179" i="17"/>
  <c r="T236" i="3"/>
  <c r="V236" i="3"/>
  <c r="V580" i="3"/>
  <c r="R580" i="3"/>
  <c r="T440" i="3"/>
  <c r="V440" i="3"/>
  <c r="R492" i="3"/>
  <c r="V492" i="3"/>
  <c r="T492" i="3"/>
  <c r="BL27" i="2"/>
  <c r="X98" i="2" s="1"/>
  <c r="N27" i="2"/>
  <c r="X48" i="2" s="1"/>
  <c r="BP139" i="17"/>
  <c r="BP141" i="17" s="1"/>
  <c r="EB139" i="17"/>
  <c r="EB141" i="17" s="1"/>
  <c r="V616" i="3"/>
  <c r="T616" i="3"/>
  <c r="R616" i="3"/>
  <c r="V196" i="3"/>
  <c r="T196" i="3"/>
  <c r="V676" i="3"/>
  <c r="T676" i="3"/>
  <c r="R676" i="3"/>
  <c r="FA171" i="17"/>
  <c r="DA171" i="17"/>
  <c r="DA177" i="17"/>
  <c r="ES175" i="17"/>
  <c r="ES180" i="17"/>
  <c r="ES205" i="17" s="1"/>
  <c r="EP171" i="17"/>
  <c r="O177" i="17"/>
  <c r="O179" i="17"/>
  <c r="M179" i="17"/>
  <c r="BE171" i="17"/>
  <c r="BE177" i="17"/>
  <c r="ET171" i="17"/>
  <c r="EK177" i="17"/>
  <c r="BD179" i="17"/>
  <c r="BD180" i="17"/>
  <c r="BD205" i="17" s="1"/>
  <c r="BM173" i="17"/>
  <c r="DQ173" i="17"/>
  <c r="EX139" i="17"/>
  <c r="EX141" i="17" s="1"/>
  <c r="DA175" i="17"/>
  <c r="FE179" i="17"/>
  <c r="EP177" i="17"/>
  <c r="FU179" i="17"/>
  <c r="O180" i="17"/>
  <c r="O205" i="17" s="1"/>
  <c r="BE175" i="17"/>
  <c r="BE180" i="17"/>
  <c r="BE205" i="17" s="1"/>
  <c r="ET180" i="17"/>
  <c r="ET205" i="17" s="1"/>
  <c r="ET175" i="17"/>
  <c r="BD175" i="17"/>
  <c r="BM171" i="17"/>
  <c r="BM177" i="17"/>
  <c r="CV179" i="17"/>
  <c r="DQ171" i="17"/>
  <c r="DQ177" i="17"/>
  <c r="Q139" i="17"/>
  <c r="Q141" i="17" s="1"/>
  <c r="CP177" i="17"/>
  <c r="FL179" i="17"/>
  <c r="ET173" i="17"/>
  <c r="DU171" i="17"/>
  <c r="BM175" i="17"/>
  <c r="DQ175" i="17"/>
  <c r="U114" i="17"/>
  <c r="FA114" i="17"/>
  <c r="CK27" i="2"/>
  <c r="L27" i="2"/>
  <c r="X46" i="2" s="1"/>
  <c r="FA139" i="17"/>
  <c r="FA141" i="17" s="1"/>
  <c r="M139" i="17"/>
  <c r="M141" i="17" s="1"/>
  <c r="FE139" i="17"/>
  <c r="FE141" i="17" s="1"/>
  <c r="V139" i="17"/>
  <c r="V141" i="17" s="1"/>
  <c r="R84" i="3"/>
  <c r="T84" i="3"/>
  <c r="FU243" i="17"/>
  <c r="FA111" i="17"/>
  <c r="BC27" i="2"/>
  <c r="X89" i="2" s="1"/>
  <c r="CW27" i="2"/>
  <c r="X135" i="2" s="1"/>
  <c r="BM27" i="2"/>
  <c r="P27" i="2"/>
  <c r="V404" i="3"/>
  <c r="T404" i="3"/>
  <c r="U139" i="17"/>
  <c r="U141" i="17" s="1"/>
  <c r="R139" i="17"/>
  <c r="R141" i="17" s="1"/>
  <c r="EL139" i="17"/>
  <c r="EL141" i="17" s="1"/>
  <c r="EF139" i="17"/>
  <c r="EF141" i="17" s="1"/>
  <c r="AK139" i="17"/>
  <c r="AK141" i="17" s="1"/>
  <c r="E139" i="17"/>
  <c r="E141" i="17" s="1"/>
  <c r="ET116" i="17"/>
  <c r="FA180" i="17"/>
  <c r="FA205" i="17" s="1"/>
  <c r="EU27" i="2"/>
  <c r="X185" i="2" s="1"/>
  <c r="EM27" i="2"/>
  <c r="X177" i="2" s="1"/>
  <c r="FA177" i="17"/>
  <c r="EG139" i="17"/>
  <c r="EG141" i="17" s="1"/>
  <c r="O139" i="17"/>
  <c r="O141" i="17" s="1"/>
  <c r="CW139" i="17"/>
  <c r="CW141" i="17" s="1"/>
  <c r="BQ139" i="17"/>
  <c r="BQ141" i="17" s="1"/>
  <c r="BL139" i="17"/>
  <c r="BL141" i="17" s="1"/>
  <c r="AQ116" i="17"/>
  <c r="AQ120" i="17" s="1"/>
  <c r="AQ199" i="17" s="1"/>
  <c r="CG27" i="2"/>
  <c r="X119" i="2" s="1"/>
  <c r="CF27" i="2"/>
  <c r="X118" i="2" s="1"/>
  <c r="EB27" i="2"/>
  <c r="X166" i="2" s="1"/>
  <c r="CV116" i="17"/>
  <c r="CV117" i="17" s="1"/>
  <c r="DB139" i="17"/>
  <c r="DB141" i="17" s="1"/>
  <c r="BU139" i="17"/>
  <c r="BU141" i="17" s="1"/>
  <c r="CP139" i="17"/>
  <c r="CP141" i="17" s="1"/>
  <c r="EO139" i="17"/>
  <c r="EO141" i="17" s="1"/>
  <c r="CS139" i="17"/>
  <c r="CS141" i="17" s="1"/>
  <c r="AD139" i="17"/>
  <c r="AD141" i="17" s="1"/>
  <c r="EC139" i="17"/>
  <c r="EC141" i="17" s="1"/>
  <c r="DN139" i="17"/>
  <c r="DN141" i="17" s="1"/>
  <c r="N139" i="17"/>
  <c r="N141" i="17" s="1"/>
  <c r="ED139" i="17"/>
  <c r="ED141" i="17" s="1"/>
  <c r="EH139" i="17"/>
  <c r="EH141" i="17" s="1"/>
  <c r="DE139" i="17"/>
  <c r="DE141" i="17" s="1"/>
  <c r="DZ139" i="17"/>
  <c r="DZ141" i="17" s="1"/>
  <c r="CK139" i="17"/>
  <c r="CK141" i="17" s="1"/>
  <c r="EC179" i="17"/>
  <c r="DV139" i="17"/>
  <c r="DV141" i="17" s="1"/>
  <c r="K139" i="17"/>
  <c r="K141" i="17" s="1"/>
  <c r="EK139" i="17"/>
  <c r="EK141" i="17" s="1"/>
  <c r="DA139" i="17"/>
  <c r="DA141" i="17" s="1"/>
  <c r="CP173" i="17"/>
  <c r="FE173" i="17"/>
  <c r="EX177" i="17"/>
  <c r="EX175" i="17"/>
  <c r="AD180" i="17"/>
  <c r="AD205" i="17" s="1"/>
  <c r="AD175" i="17"/>
  <c r="FL171" i="17"/>
  <c r="FL180" i="17"/>
  <c r="FL205" i="17" s="1"/>
  <c r="N171" i="17"/>
  <c r="K177" i="17"/>
  <c r="K175" i="17"/>
  <c r="EK175" i="17"/>
  <c r="EK180" i="17"/>
  <c r="EK205" i="17" s="1"/>
  <c r="R173" i="17"/>
  <c r="FA179" i="17"/>
  <c r="DI179" i="17"/>
  <c r="CS175" i="17"/>
  <c r="CS180" i="17"/>
  <c r="CS205" i="17" s="1"/>
  <c r="DU179" i="17"/>
  <c r="CV173" i="17"/>
  <c r="DC173" i="17"/>
  <c r="DC175" i="17"/>
  <c r="CO139" i="17"/>
  <c r="CO141" i="17" s="1"/>
  <c r="DJ139" i="17"/>
  <c r="DJ141" i="17" s="1"/>
  <c r="ET139" i="17"/>
  <c r="ET141" i="17" s="1"/>
  <c r="DQ139" i="17"/>
  <c r="DQ141" i="17" s="1"/>
  <c r="DI139" i="17"/>
  <c r="DI141" i="17" s="1"/>
  <c r="F139" i="17"/>
  <c r="F141" i="17" s="1"/>
  <c r="FM139" i="17"/>
  <c r="FM141" i="17" s="1"/>
  <c r="CP171" i="17"/>
  <c r="FE171" i="17"/>
  <c r="FE177" i="17"/>
  <c r="EX180" i="17"/>
  <c r="EX205" i="17" s="1"/>
  <c r="EX179" i="17"/>
  <c r="AD173" i="17"/>
  <c r="AD179" i="17"/>
  <c r="FL175" i="17"/>
  <c r="N173" i="17"/>
  <c r="N175" i="17"/>
  <c r="K173" i="17"/>
  <c r="K179" i="17"/>
  <c r="EK179" i="17"/>
  <c r="FA173" i="17"/>
  <c r="CS179" i="17"/>
  <c r="DU173" i="17"/>
  <c r="CV175" i="17"/>
  <c r="CV177" i="17"/>
  <c r="FV173" i="17"/>
  <c r="DC177" i="17"/>
  <c r="DC179" i="17"/>
  <c r="EW139" i="17"/>
  <c r="EW141" i="17" s="1"/>
  <c r="AH139" i="17"/>
  <c r="AH141" i="17" s="1"/>
  <c r="CP180" i="17"/>
  <c r="CP205" i="17" s="1"/>
  <c r="FE175" i="17"/>
  <c r="N180" i="17"/>
  <c r="N205" i="17" s="1"/>
  <c r="FA175" i="17"/>
  <c r="DU175" i="17"/>
  <c r="CV171" i="17"/>
  <c r="BI139" i="17"/>
  <c r="BI141" i="17" s="1"/>
  <c r="DY139" i="17"/>
  <c r="DY141" i="17" s="1"/>
  <c r="FJ139" i="17"/>
  <c r="FJ141" i="17" s="1"/>
  <c r="DM139" i="17"/>
  <c r="DM141" i="17" s="1"/>
  <c r="BE139" i="17"/>
  <c r="BE141" i="17" s="1"/>
  <c r="EP139" i="17"/>
  <c r="EP141" i="17" s="1"/>
  <c r="X143" i="17"/>
  <c r="X120" i="17"/>
  <c r="X199" i="17" s="1"/>
  <c r="X117" i="17"/>
  <c r="CO116" i="17"/>
  <c r="CO117" i="17" s="1"/>
  <c r="AG116" i="17"/>
  <c r="AG145" i="17" s="1"/>
  <c r="EA116" i="17"/>
  <c r="EA171" i="17" s="1"/>
  <c r="EA175" i="17" s="1"/>
  <c r="EA177" i="17" s="1"/>
  <c r="EA180" i="17" s="1"/>
  <c r="EA205" i="17" s="1"/>
  <c r="BU116" i="17"/>
  <c r="CU27" i="2"/>
  <c r="X133" i="2" s="1"/>
  <c r="AE27" i="2"/>
  <c r="X65" i="2" s="1"/>
  <c r="EL116" i="17"/>
  <c r="EL120" i="17" s="1"/>
  <c r="EL199" i="17" s="1"/>
  <c r="CK116" i="17"/>
  <c r="S116" i="17"/>
  <c r="S171" i="17" s="1"/>
  <c r="S175" i="17" s="1"/>
  <c r="S177" i="17" s="1"/>
  <c r="S180" i="17" s="1"/>
  <c r="S205" i="17" s="1"/>
  <c r="AL116" i="17"/>
  <c r="AL143" i="17" s="1"/>
  <c r="CT116" i="17"/>
  <c r="CT117" i="17" s="1"/>
  <c r="DZ116" i="17"/>
  <c r="CE116" i="17"/>
  <c r="CE120" i="17" s="1"/>
  <c r="CE199" i="17" s="1"/>
  <c r="EP115" i="17"/>
  <c r="EP116" i="17" s="1"/>
  <c r="EQ27" i="2"/>
  <c r="X181" i="2" s="1"/>
  <c r="AH115" i="17"/>
  <c r="AI27" i="2"/>
  <c r="X69" i="2" s="1"/>
  <c r="BI115" i="17"/>
  <c r="BI116" i="17" s="1"/>
  <c r="BJ27" i="2"/>
  <c r="X96" i="2" s="1"/>
  <c r="BR115" i="17"/>
  <c r="BS27" i="2"/>
  <c r="X105" i="2" s="1"/>
  <c r="Y115" i="17"/>
  <c r="Z27" i="2"/>
  <c r="X60" i="2" s="1"/>
  <c r="CB115" i="17"/>
  <c r="CB116" i="17" s="1"/>
  <c r="CC27" i="2"/>
  <c r="X115" i="2" s="1"/>
  <c r="BW115" i="17"/>
  <c r="BX27" i="2"/>
  <c r="X110" i="2" s="1"/>
  <c r="CD115" i="17"/>
  <c r="CD116" i="17" s="1"/>
  <c r="CE27" i="2"/>
  <c r="X117" i="2" s="1"/>
  <c r="EM115" i="17"/>
  <c r="EM116" i="17" s="1"/>
  <c r="EN27" i="2"/>
  <c r="X178" i="2" s="1"/>
  <c r="CQ115" i="17"/>
  <c r="CR27" i="2"/>
  <c r="X130" i="2" s="1"/>
  <c r="BN116" i="17"/>
  <c r="BN120" i="17" s="1"/>
  <c r="BN199" i="17" s="1"/>
  <c r="FS115" i="17"/>
  <c r="FS116" i="17" s="1"/>
  <c r="FT27" i="2"/>
  <c r="X210" i="2" s="1"/>
  <c r="FJ116" i="17"/>
  <c r="FJ145" i="17" s="1"/>
  <c r="AC116" i="17"/>
  <c r="AC120" i="17" s="1"/>
  <c r="AC199" i="17" s="1"/>
  <c r="FP115" i="17"/>
  <c r="FP116" i="17" s="1"/>
  <c r="FQ27" i="2"/>
  <c r="DK115" i="17"/>
  <c r="DK116" i="17" s="1"/>
  <c r="DL27" i="2"/>
  <c r="X150" i="2" s="1"/>
  <c r="EY115" i="17"/>
  <c r="EY116" i="17" s="1"/>
  <c r="EZ27" i="2"/>
  <c r="X190" i="2" s="1"/>
  <c r="DV115" i="17"/>
  <c r="DV116" i="17" s="1"/>
  <c r="DW27" i="2"/>
  <c r="X161" i="2" s="1"/>
  <c r="CI115" i="17"/>
  <c r="CI116" i="17" s="1"/>
  <c r="CJ27" i="2"/>
  <c r="X122" i="2" s="1"/>
  <c r="DU115" i="17"/>
  <c r="DU116" i="17" s="1"/>
  <c r="DV27" i="2"/>
  <c r="X160" i="2" s="1"/>
  <c r="DL115" i="17"/>
  <c r="DL116" i="17" s="1"/>
  <c r="DM27" i="2"/>
  <c r="X151" i="2" s="1"/>
  <c r="AW115" i="17"/>
  <c r="AW116" i="17" s="1"/>
  <c r="AX27" i="2"/>
  <c r="X84" i="2" s="1"/>
  <c r="BZ115" i="17"/>
  <c r="BZ116" i="17" s="1"/>
  <c r="CA27" i="2"/>
  <c r="X113" i="2" s="1"/>
  <c r="DE115" i="17"/>
  <c r="DE116" i="17" s="1"/>
  <c r="DF27" i="2"/>
  <c r="X144" i="2" s="1"/>
  <c r="F116" i="17"/>
  <c r="F120" i="17" s="1"/>
  <c r="F199" i="17" s="1"/>
  <c r="DM116" i="17"/>
  <c r="DM120" i="17" s="1"/>
  <c r="DM199" i="17" s="1"/>
  <c r="BK116" i="17"/>
  <c r="BK120" i="17" s="1"/>
  <c r="BK199" i="17" s="1"/>
  <c r="DB115" i="17"/>
  <c r="DC27" i="2"/>
  <c r="X141" i="2" s="1"/>
  <c r="FE116" i="17"/>
  <c r="FE143" i="17" s="1"/>
  <c r="J115" i="17"/>
  <c r="J116" i="17" s="1"/>
  <c r="K27" i="2"/>
  <c r="X45" i="2" s="1"/>
  <c r="E115" i="17"/>
  <c r="E116" i="17" s="1"/>
  <c r="F27" i="2"/>
  <c r="X40" i="2" s="1"/>
  <c r="R115" i="17"/>
  <c r="R116" i="17" s="1"/>
  <c r="S27" i="2"/>
  <c r="X53" i="2" s="1"/>
  <c r="CY115" i="17"/>
  <c r="CY116" i="17" s="1"/>
  <c r="CZ27" i="2"/>
  <c r="X138" i="2" s="1"/>
  <c r="BF115" i="17"/>
  <c r="BF116" i="17" s="1"/>
  <c r="BG27" i="2"/>
  <c r="X93" i="2" s="1"/>
  <c r="EW115" i="17"/>
  <c r="EW116" i="17" s="1"/>
  <c r="EX27" i="2"/>
  <c r="X188" i="2" s="1"/>
  <c r="BB116" i="17"/>
  <c r="BB145" i="17" s="1"/>
  <c r="CJ116" i="17"/>
  <c r="CJ171" i="17" s="1"/>
  <c r="CJ175" i="17" s="1"/>
  <c r="CJ177" i="17" s="1"/>
  <c r="CJ180" i="17" s="1"/>
  <c r="CJ205" i="17" s="1"/>
  <c r="CF116" i="17"/>
  <c r="CF143" i="17" s="1"/>
  <c r="AJ116" i="17"/>
  <c r="AJ117" i="17" s="1"/>
  <c r="EI115" i="17"/>
  <c r="EI116" i="17" s="1"/>
  <c r="EJ27" i="2"/>
  <c r="X174" i="2" s="1"/>
  <c r="EK115" i="17"/>
  <c r="EK116" i="17" s="1"/>
  <c r="EL27" i="2"/>
  <c r="X176" i="2" s="1"/>
  <c r="FD115" i="17"/>
  <c r="FD116" i="17" s="1"/>
  <c r="FE27" i="2"/>
  <c r="X195" i="2" s="1"/>
  <c r="L115" i="17"/>
  <c r="L116" i="17" s="1"/>
  <c r="M27" i="2"/>
  <c r="FG115" i="17"/>
  <c r="FG116" i="17" s="1"/>
  <c r="FH27" i="2"/>
  <c r="X198" i="2" s="1"/>
  <c r="AN115" i="17"/>
  <c r="AN116" i="17" s="1"/>
  <c r="AO27" i="2"/>
  <c r="DP115" i="17"/>
  <c r="DP116" i="17" s="1"/>
  <c r="DQ27" i="2"/>
  <c r="X155" i="2" s="1"/>
  <c r="EG115" i="17"/>
  <c r="EG116" i="17" s="1"/>
  <c r="EG120" i="17" s="1"/>
  <c r="EG199" i="17" s="1"/>
  <c r="EH27" i="2"/>
  <c r="X172" i="2" s="1"/>
  <c r="DS115" i="17"/>
  <c r="DS116" i="17" s="1"/>
  <c r="DT27" i="2"/>
  <c r="X158" i="2" s="1"/>
  <c r="BJ115" i="17"/>
  <c r="BJ116" i="17" s="1"/>
  <c r="BK27" i="2"/>
  <c r="X97" i="2" s="1"/>
  <c r="FT115" i="17"/>
  <c r="FT116" i="17" s="1"/>
  <c r="FU27" i="2"/>
  <c r="X211" i="2" s="1"/>
  <c r="BA115" i="17"/>
  <c r="BA116" i="17" s="1"/>
  <c r="BB27" i="2"/>
  <c r="X88" i="2" s="1"/>
  <c r="FI115" i="17"/>
  <c r="FI116" i="17" s="1"/>
  <c r="FJ27" i="2"/>
  <c r="X200" i="2" s="1"/>
  <c r="FO115" i="17"/>
  <c r="FO116" i="17" s="1"/>
  <c r="FP27" i="2"/>
  <c r="X206" i="2" s="1"/>
  <c r="AS115" i="17"/>
  <c r="AS116" i="17" s="1"/>
  <c r="AT27" i="2"/>
  <c r="X80" i="2" s="1"/>
  <c r="AY115" i="17"/>
  <c r="AY116" i="17" s="1"/>
  <c r="AZ27" i="2"/>
  <c r="X86" i="2" s="1"/>
  <c r="CP115" i="17"/>
  <c r="CQ27" i="2"/>
  <c r="X129" i="2" s="1"/>
  <c r="DO115" i="17"/>
  <c r="DO116" i="17" s="1"/>
  <c r="DP27" i="2"/>
  <c r="X154" i="2" s="1"/>
  <c r="AO115" i="17"/>
  <c r="AO116" i="17" s="1"/>
  <c r="AP27" i="2"/>
  <c r="X76" i="2" s="1"/>
  <c r="CN115" i="17"/>
  <c r="CN116" i="17" s="1"/>
  <c r="CO27" i="2"/>
  <c r="X127" i="2" s="1"/>
  <c r="AT115" i="17"/>
  <c r="AU27" i="2"/>
  <c r="X81" i="2" s="1"/>
  <c r="BQ115" i="17"/>
  <c r="BQ116" i="17" s="1"/>
  <c r="BR27" i="2"/>
  <c r="X104" i="2" s="1"/>
  <c r="CW115" i="17"/>
  <c r="CW116" i="17" s="1"/>
  <c r="CX27" i="2"/>
  <c r="X136" i="2" s="1"/>
  <c r="CG115" i="17"/>
  <c r="CG116" i="17" s="1"/>
  <c r="CH27" i="2"/>
  <c r="X120" i="2" s="1"/>
  <c r="FA115" i="17"/>
  <c r="FB27" i="2"/>
  <c r="X192" i="2" s="1"/>
  <c r="D115" i="17"/>
  <c r="D116" i="17" s="1"/>
  <c r="E27" i="2"/>
  <c r="X39" i="2" s="1"/>
  <c r="FU115" i="17"/>
  <c r="FU116" i="17" s="1"/>
  <c r="FV27" i="2"/>
  <c r="X212" i="2" s="1"/>
  <c r="Q115" i="17"/>
  <c r="Q116" i="17" s="1"/>
  <c r="R27" i="2"/>
  <c r="X52" i="2" s="1"/>
  <c r="BE115" i="17"/>
  <c r="BE116" i="17" s="1"/>
  <c r="BF27" i="2"/>
  <c r="X92" i="2" s="1"/>
  <c r="FC115" i="17"/>
  <c r="FC116" i="17" s="1"/>
  <c r="FD27" i="2"/>
  <c r="X194" i="2" s="1"/>
  <c r="BD115" i="17"/>
  <c r="BD116" i="17" s="1"/>
  <c r="BE27" i="2"/>
  <c r="X91" i="2" s="1"/>
  <c r="FR115" i="17"/>
  <c r="FR116" i="17" s="1"/>
  <c r="FS27" i="2"/>
  <c r="X209" i="2" s="1"/>
  <c r="EE115" i="17"/>
  <c r="EE116" i="17" s="1"/>
  <c r="EF27" i="2"/>
  <c r="P115" i="17"/>
  <c r="Q27" i="2"/>
  <c r="X51" i="2" s="1"/>
  <c r="DI115" i="17"/>
  <c r="DI116" i="17" s="1"/>
  <c r="DJ27" i="2"/>
  <c r="ER115" i="17"/>
  <c r="ER116" i="17" s="1"/>
  <c r="ER117" i="17" s="1"/>
  <c r="ES27" i="2"/>
  <c r="BO115" i="17"/>
  <c r="BO116" i="17" s="1"/>
  <c r="BP27" i="2"/>
  <c r="X102" i="2" s="1"/>
  <c r="H115" i="17"/>
  <c r="H116" i="17" s="1"/>
  <c r="I27" i="2"/>
  <c r="X43" i="2" s="1"/>
  <c r="CA115" i="17"/>
  <c r="CA116" i="17" s="1"/>
  <c r="CB27" i="2"/>
  <c r="X114" i="2" s="1"/>
  <c r="AE115" i="17"/>
  <c r="AE116" i="17" s="1"/>
  <c r="AF27" i="2"/>
  <c r="X66" i="2" s="1"/>
  <c r="EN115" i="17"/>
  <c r="EN116" i="17" s="1"/>
  <c r="EO27" i="2"/>
  <c r="X179" i="2" s="1"/>
  <c r="BM115" i="17"/>
  <c r="BM116" i="17" s="1"/>
  <c r="BM120" i="17" s="1"/>
  <c r="BM199" i="17" s="1"/>
  <c r="BN27" i="2"/>
  <c r="X100" i="2" s="1"/>
  <c r="FH115" i="17"/>
  <c r="FH116" i="17" s="1"/>
  <c r="FI27" i="2"/>
  <c r="X199" i="2" s="1"/>
  <c r="N115" i="17"/>
  <c r="N116" i="17" s="1"/>
  <c r="O27" i="2"/>
  <c r="X49" i="2" s="1"/>
  <c r="DQ115" i="17"/>
  <c r="DQ116" i="17" s="1"/>
  <c r="DR27" i="2"/>
  <c r="X156" i="2" s="1"/>
  <c r="FB115" i="17"/>
  <c r="FB116" i="17" s="1"/>
  <c r="FC27" i="2"/>
  <c r="X193" i="2" s="1"/>
  <c r="EH115" i="17"/>
  <c r="EH116" i="17" s="1"/>
  <c r="EI27" i="2"/>
  <c r="X173" i="2" s="1"/>
  <c r="DD115" i="17"/>
  <c r="DD116" i="17" s="1"/>
  <c r="DE27" i="2"/>
  <c r="X143" i="2" s="1"/>
  <c r="AA115" i="17"/>
  <c r="AA116" i="17" s="1"/>
  <c r="AB27" i="2"/>
  <c r="DW115" i="17"/>
  <c r="DW116" i="17" s="1"/>
  <c r="DX27" i="2"/>
  <c r="X162" i="2" s="1"/>
  <c r="AV115" i="17"/>
  <c r="AV116" i="17" s="1"/>
  <c r="AW27" i="2"/>
  <c r="X83" i="2" s="1"/>
  <c r="EQ115" i="17"/>
  <c r="EQ116" i="17" s="1"/>
  <c r="ER27" i="2"/>
  <c r="X182" i="2" s="1"/>
  <c r="BG115" i="17"/>
  <c r="BG116" i="17" s="1"/>
  <c r="BH27" i="2"/>
  <c r="X94" i="2" s="1"/>
  <c r="FL115" i="17"/>
  <c r="FL116" i="17" s="1"/>
  <c r="FM27" i="2"/>
  <c r="X203" i="2" s="1"/>
  <c r="BP115" i="17"/>
  <c r="BP116" i="17" s="1"/>
  <c r="BQ27" i="2"/>
  <c r="CC115" i="17"/>
  <c r="CD27" i="2"/>
  <c r="X116" i="2" s="1"/>
  <c r="EV115" i="17"/>
  <c r="EV116" i="17" s="1"/>
  <c r="EW27" i="2"/>
  <c r="X187" i="2" s="1"/>
  <c r="BC115" i="17"/>
  <c r="BC116" i="17" s="1"/>
  <c r="BD27" i="2"/>
  <c r="X90" i="2" s="1"/>
  <c r="V115" i="17"/>
  <c r="V116" i="17" s="1"/>
  <c r="W27" i="2"/>
  <c r="X57" i="2" s="1"/>
  <c r="AF115" i="17"/>
  <c r="AF116" i="17" s="1"/>
  <c r="AG27" i="2"/>
  <c r="X67" i="2" s="1"/>
  <c r="FK115" i="17"/>
  <c r="FK116" i="17" s="1"/>
  <c r="FL27" i="2"/>
  <c r="X202" i="2" s="1"/>
  <c r="DN115" i="17"/>
  <c r="DN116" i="17" s="1"/>
  <c r="DO27" i="2"/>
  <c r="X153" i="2" s="1"/>
  <c r="FM115" i="17"/>
  <c r="FM116" i="17" s="1"/>
  <c r="DH116" i="17"/>
  <c r="DH117" i="17" s="1"/>
  <c r="AK116" i="17"/>
  <c r="AK117" i="17" s="1"/>
  <c r="EU115" i="17"/>
  <c r="EU116" i="17" s="1"/>
  <c r="EV27" i="2"/>
  <c r="X186" i="2" s="1"/>
  <c r="FX116" i="17"/>
  <c r="FX120" i="17" s="1"/>
  <c r="FX199" i="17" s="1"/>
  <c r="M116" i="17"/>
  <c r="M171" i="17" s="1"/>
  <c r="M175" i="17" s="1"/>
  <c r="M177" i="17" s="1"/>
  <c r="DA115" i="17"/>
  <c r="DA116" i="17" s="1"/>
  <c r="DB27" i="2"/>
  <c r="X140" i="2" s="1"/>
  <c r="CZ115" i="17"/>
  <c r="CZ116" i="17" s="1"/>
  <c r="DA27" i="2"/>
  <c r="X139" i="2" s="1"/>
  <c r="BS115" i="17"/>
  <c r="BS116" i="17" s="1"/>
  <c r="BT27" i="2"/>
  <c r="X106" i="2" s="1"/>
  <c r="AU115" i="17"/>
  <c r="AU116" i="17" s="1"/>
  <c r="AV27" i="2"/>
  <c r="X82" i="2" s="1"/>
  <c r="DX115" i="17"/>
  <c r="DX116" i="17" s="1"/>
  <c r="DY27" i="2"/>
  <c r="X163" i="2" s="1"/>
  <c r="EX115" i="17"/>
  <c r="EX116" i="17" s="1"/>
  <c r="EY27" i="2"/>
  <c r="X189" i="2" s="1"/>
  <c r="EC115" i="17"/>
  <c r="EC116" i="17" s="1"/>
  <c r="ED27" i="2"/>
  <c r="X168" i="2" s="1"/>
  <c r="DC116" i="17"/>
  <c r="DC120" i="17" s="1"/>
  <c r="DC199" i="17" s="1"/>
  <c r="I115" i="17"/>
  <c r="I116" i="17" s="1"/>
  <c r="J27" i="2"/>
  <c r="X44" i="2" s="1"/>
  <c r="DY115" i="17"/>
  <c r="DY116" i="17" s="1"/>
  <c r="DZ27" i="2"/>
  <c r="X164" i="2" s="1"/>
  <c r="EJ115" i="17"/>
  <c r="EJ116" i="17" s="1"/>
  <c r="EK27" i="2"/>
  <c r="X175" i="2" s="1"/>
  <c r="AR115" i="17"/>
  <c r="AR116" i="17" s="1"/>
  <c r="AS27" i="2"/>
  <c r="X79" i="2" s="1"/>
  <c r="CH115" i="17"/>
  <c r="CH116" i="17" s="1"/>
  <c r="CI27" i="2"/>
  <c r="X121" i="2" s="1"/>
  <c r="CM115" i="17"/>
  <c r="CM116" i="17" s="1"/>
  <c r="CN27" i="2"/>
  <c r="X126" i="2" s="1"/>
  <c r="FN115" i="17"/>
  <c r="FN116" i="17" s="1"/>
  <c r="FO27" i="2"/>
  <c r="X205" i="2" s="1"/>
  <c r="EO115" i="17"/>
  <c r="EO116" i="17" s="1"/>
  <c r="EP27" i="2"/>
  <c r="X180" i="2" s="1"/>
  <c r="CX115" i="17"/>
  <c r="CX116" i="17" s="1"/>
  <c r="CY27" i="2"/>
  <c r="X137" i="2" s="1"/>
  <c r="FF115" i="17"/>
  <c r="FF116" i="17" s="1"/>
  <c r="FG27" i="2"/>
  <c r="CS115" i="17"/>
  <c r="CS116" i="17" s="1"/>
  <c r="CT27" i="2"/>
  <c r="X132" i="2" s="1"/>
  <c r="T116" i="17"/>
  <c r="T120" i="17" s="1"/>
  <c r="T199" i="17" s="1"/>
  <c r="AB115" i="17"/>
  <c r="AB116" i="17" s="1"/>
  <c r="AC27" i="2"/>
  <c r="X63" i="2" s="1"/>
  <c r="ED115" i="17"/>
  <c r="ED116" i="17" s="1"/>
  <c r="EE27" i="2"/>
  <c r="X169" i="2" s="1"/>
  <c r="DG115" i="17"/>
  <c r="DG116" i="17" s="1"/>
  <c r="DG117" i="17" s="1"/>
  <c r="DH27" i="2"/>
  <c r="X146" i="2" s="1"/>
  <c r="CR115" i="17"/>
  <c r="CR116" i="17" s="1"/>
  <c r="CS27" i="2"/>
  <c r="X131" i="2" s="1"/>
  <c r="EB115" i="17"/>
  <c r="EB116" i="17" s="1"/>
  <c r="EC27" i="2"/>
  <c r="X167" i="2" s="1"/>
  <c r="BV115" i="17"/>
  <c r="BV116" i="17" s="1"/>
  <c r="BW27" i="2"/>
  <c r="X109" i="2" s="1"/>
  <c r="BY115" i="17"/>
  <c r="BY116" i="17" s="1"/>
  <c r="BZ27" i="2"/>
  <c r="X112" i="2" s="1"/>
  <c r="G115" i="17"/>
  <c r="G116" i="17" s="1"/>
  <c r="H27" i="2"/>
  <c r="X42" i="2" s="1"/>
  <c r="BH115" i="17"/>
  <c r="BH116" i="17" s="1"/>
  <c r="BI27" i="2"/>
  <c r="X95" i="2" s="1"/>
  <c r="AX115" i="17"/>
  <c r="AX116" i="17" s="1"/>
  <c r="AY27" i="2"/>
  <c r="BN117" i="17"/>
  <c r="BU117" i="17"/>
  <c r="BU143" i="17"/>
  <c r="BU155" i="17" s="1"/>
  <c r="BU200" i="17" s="1"/>
  <c r="BU120" i="17"/>
  <c r="BU199" i="17" s="1"/>
  <c r="EH212" i="17"/>
  <c r="BQ212" i="17"/>
  <c r="DW212" i="17"/>
  <c r="EA212" i="17"/>
  <c r="FI212" i="17"/>
  <c r="DB212" i="17"/>
  <c r="FE212" i="17"/>
  <c r="AD116" i="17"/>
  <c r="EK212" i="17"/>
  <c r="FP212" i="17"/>
  <c r="BX212" i="17"/>
  <c r="BT212" i="17"/>
  <c r="BN212" i="17"/>
  <c r="CW212" i="17"/>
  <c r="CR212" i="17"/>
  <c r="AF212" i="17"/>
  <c r="L212" i="17"/>
  <c r="CI212" i="17"/>
  <c r="BM212" i="17"/>
  <c r="N212" i="17"/>
  <c r="FK212" i="17"/>
  <c r="BW116" i="17"/>
  <c r="K116" i="17"/>
  <c r="BR116" i="17"/>
  <c r="BD212" i="17"/>
  <c r="AR212" i="17"/>
  <c r="Y116" i="17"/>
  <c r="J212" i="17"/>
  <c r="DG212" i="17"/>
  <c r="E212" i="17"/>
  <c r="P212" i="17"/>
  <c r="CC116" i="17"/>
  <c r="BK212" i="17"/>
  <c r="CX212" i="17"/>
  <c r="FX212" i="17"/>
  <c r="FH212" i="17"/>
  <c r="CV212" i="17"/>
  <c r="FF212" i="17"/>
  <c r="H212" i="17"/>
  <c r="BY212" i="17"/>
  <c r="BI212" i="17"/>
  <c r="FQ116" i="17"/>
  <c r="I212" i="17"/>
  <c r="DY212" i="17"/>
  <c r="CK117" i="17"/>
  <c r="CK145" i="17"/>
  <c r="CK120" i="17"/>
  <c r="CK199" i="17" s="1"/>
  <c r="F212" i="17"/>
  <c r="Y212" i="17"/>
  <c r="EE212" i="17"/>
  <c r="ES212" i="17"/>
  <c r="AU212" i="17"/>
  <c r="FM212" i="17"/>
  <c r="V212" i="17"/>
  <c r="BL212" i="17"/>
  <c r="BH212" i="17"/>
  <c r="CC212" i="17"/>
  <c r="BO212" i="17"/>
  <c r="FV212" i="17"/>
  <c r="CP116" i="17"/>
  <c r="CL116" i="17"/>
  <c r="DZ117" i="17"/>
  <c r="DZ145" i="17"/>
  <c r="DZ120" i="17"/>
  <c r="DZ199" i="17" s="1"/>
  <c r="DM212" i="17"/>
  <c r="FD212" i="17"/>
  <c r="EN212" i="17"/>
  <c r="EP212" i="17"/>
  <c r="EU212" i="17"/>
  <c r="EX212" i="17"/>
  <c r="DI212" i="17"/>
  <c r="EB212" i="17"/>
  <c r="AI212" i="17"/>
  <c r="BZ212" i="17"/>
  <c r="O212" i="17"/>
  <c r="EF212" i="17"/>
  <c r="CJ120" i="17"/>
  <c r="CJ199" i="17" s="1"/>
  <c r="AJ143" i="17"/>
  <c r="AJ120" i="17"/>
  <c r="AJ199" i="17" s="1"/>
  <c r="DJ212" i="17"/>
  <c r="CQ212" i="17"/>
  <c r="AY212" i="17"/>
  <c r="ET117" i="17"/>
  <c r="ET120" i="17"/>
  <c r="ET199" i="17" s="1"/>
  <c r="ET143" i="17"/>
  <c r="DH145" i="17"/>
  <c r="BJ212" i="17"/>
  <c r="FX143" i="17"/>
  <c r="FX155" i="17" s="1"/>
  <c r="FX200" i="17" s="1"/>
  <c r="CV143" i="17"/>
  <c r="CV155" i="17" s="1"/>
  <c r="CV200" i="17" s="1"/>
  <c r="AC117" i="17"/>
  <c r="AD212" i="17"/>
  <c r="CZ212" i="17"/>
  <c r="BX116" i="17"/>
  <c r="BT116" i="17"/>
  <c r="FW212" i="17"/>
  <c r="G212" i="17"/>
  <c r="ES116" i="17"/>
  <c r="U212" i="17"/>
  <c r="DR212" i="17"/>
  <c r="FS212" i="17"/>
  <c r="ET212" i="17"/>
  <c r="CD212" i="17"/>
  <c r="FA212" i="17"/>
  <c r="Z116" i="17"/>
  <c r="DL212" i="17"/>
  <c r="AZ212" i="17"/>
  <c r="AV212" i="17"/>
  <c r="CU116" i="17"/>
  <c r="AX212" i="17"/>
  <c r="X147" i="17"/>
  <c r="X149" i="17" s="1"/>
  <c r="Y28" i="2" s="1"/>
  <c r="DB116" i="17"/>
  <c r="DA212" i="17"/>
  <c r="BR212" i="17"/>
  <c r="EQ212" i="17"/>
  <c r="P116" i="17"/>
  <c r="CH212" i="17"/>
  <c r="AA212" i="17"/>
  <c r="AK212" i="17"/>
  <c r="C193" i="17"/>
  <c r="C196" i="17" s="1"/>
  <c r="C119" i="17"/>
  <c r="C96" i="17"/>
  <c r="C135" i="17" s="1"/>
  <c r="FZ91" i="17"/>
  <c r="CU212" i="17"/>
  <c r="BF212" i="17"/>
  <c r="DT116" i="17"/>
  <c r="DF212" i="17"/>
  <c r="BL116" i="17"/>
  <c r="AP116" i="17"/>
  <c r="W116" i="17"/>
  <c r="AL212" i="17"/>
  <c r="AM212" i="17"/>
  <c r="AS212" i="17"/>
  <c r="EV212" i="17"/>
  <c r="CP212" i="17"/>
  <c r="DO212" i="17"/>
  <c r="CL212" i="17"/>
  <c r="CQ116" i="17"/>
  <c r="AO212" i="17"/>
  <c r="DT212" i="17"/>
  <c r="D212" i="17"/>
  <c r="AH116" i="17"/>
  <c r="CS212" i="17"/>
  <c r="AW212" i="17"/>
  <c r="EW212" i="17"/>
  <c r="BB212" i="17"/>
  <c r="K212" i="17"/>
  <c r="BC212" i="17"/>
  <c r="ED212" i="17"/>
  <c r="FL212" i="17"/>
  <c r="U116" i="17"/>
  <c r="DR116" i="17"/>
  <c r="BA212" i="17"/>
  <c r="DX212" i="17"/>
  <c r="BG212" i="17"/>
  <c r="Z212" i="17"/>
  <c r="Q212" i="17"/>
  <c r="FJ212" i="17"/>
  <c r="AZ116" i="17"/>
  <c r="DQ212" i="17"/>
  <c r="DC212" i="17"/>
  <c r="BW212" i="17"/>
  <c r="AQ117" i="17"/>
  <c r="AQ143" i="17"/>
  <c r="DE212" i="17"/>
  <c r="M117" i="17"/>
  <c r="FV116" i="17"/>
  <c r="AE212" i="17"/>
  <c r="DD212" i="17"/>
  <c r="CB212" i="17"/>
  <c r="CG212" i="17"/>
  <c r="FN212" i="17"/>
  <c r="DU212" i="17"/>
  <c r="FT212" i="17"/>
  <c r="AM116" i="17"/>
  <c r="EM212" i="17"/>
  <c r="AC212" i="17"/>
  <c r="AQ212" i="17"/>
  <c r="AB212" i="17"/>
  <c r="FO212" i="17"/>
  <c r="BE212" i="17"/>
  <c r="FW116" i="17"/>
  <c r="BU212" i="17"/>
  <c r="DM117" i="17"/>
  <c r="DM143" i="17"/>
  <c r="EZ116" i="17"/>
  <c r="DS212" i="17"/>
  <c r="AP212" i="17"/>
  <c r="AG212" i="17"/>
  <c r="CT212" i="17"/>
  <c r="AI116" i="17"/>
  <c r="CO212" i="17"/>
  <c r="EF116" i="17"/>
  <c r="FC212" i="17"/>
  <c r="DZ212" i="17"/>
  <c r="AT116" i="17"/>
  <c r="BS212" i="17"/>
  <c r="EG212" i="17"/>
  <c r="EZ212" i="17"/>
  <c r="DV212" i="17"/>
  <c r="BP212" i="17"/>
  <c r="T212" i="17"/>
  <c r="O116" i="17"/>
  <c r="DJ116" i="17"/>
  <c r="BV212" i="17"/>
  <c r="EL212" i="17"/>
  <c r="S212" i="17"/>
  <c r="FR212" i="17"/>
  <c r="DH212" i="17"/>
  <c r="R212" i="17"/>
  <c r="EY212" i="17"/>
  <c r="W212" i="17"/>
  <c r="FU212" i="17"/>
  <c r="CY212" i="17"/>
  <c r="EC212" i="17"/>
  <c r="M212" i="17"/>
  <c r="FB212" i="17"/>
  <c r="EJ212" i="17"/>
  <c r="DK212" i="17"/>
  <c r="S149" i="17"/>
  <c r="T28" i="2" s="1"/>
  <c r="AG117" i="17"/>
  <c r="EO212" i="17"/>
  <c r="AL117" i="17"/>
  <c r="ER212" i="17"/>
  <c r="CA212" i="17"/>
  <c r="FQ212" i="17"/>
  <c r="FE117" i="17"/>
  <c r="FE120" i="17"/>
  <c r="FE199" i="17" s="1"/>
  <c r="CK212" i="17"/>
  <c r="DP212" i="17"/>
  <c r="CN212" i="17"/>
  <c r="CE212" i="17"/>
  <c r="AT212" i="17"/>
  <c r="CM212" i="17"/>
  <c r="AH212" i="17"/>
  <c r="FG212" i="17"/>
  <c r="CJ212" i="17"/>
  <c r="CF212" i="17"/>
  <c r="AN212" i="17"/>
  <c r="AJ212" i="17"/>
  <c r="EI212" i="17"/>
  <c r="DN212" i="17"/>
  <c r="C171" i="14"/>
  <c r="C136" i="14"/>
  <c r="C138" i="14"/>
  <c r="W79" i="2"/>
  <c r="W197" i="2"/>
  <c r="X54" i="2"/>
  <c r="X214" i="2"/>
  <c r="V44" i="3"/>
  <c r="R44" i="3"/>
  <c r="T44" i="3"/>
  <c r="X103" i="2"/>
  <c r="R716" i="3"/>
  <c r="V716" i="3"/>
  <c r="T716" i="3"/>
  <c r="R444" i="3"/>
  <c r="V444" i="3"/>
  <c r="T444" i="3"/>
  <c r="W85" i="2"/>
  <c r="R200" i="3"/>
  <c r="V200" i="3"/>
  <c r="T200" i="3"/>
  <c r="R264" i="3"/>
  <c r="V264" i="3"/>
  <c r="T264" i="3"/>
  <c r="W101" i="2"/>
  <c r="GB11" i="2"/>
  <c r="R628" i="3"/>
  <c r="T628" i="3"/>
  <c r="V628" i="3"/>
  <c r="V592" i="3"/>
  <c r="R592" i="3"/>
  <c r="T592" i="3"/>
  <c r="W207" i="2"/>
  <c r="X207" i="2"/>
  <c r="T60" i="3"/>
  <c r="R60" i="3"/>
  <c r="V60" i="3"/>
  <c r="R452" i="3"/>
  <c r="V452" i="3"/>
  <c r="T452" i="3"/>
  <c r="GB12" i="2"/>
  <c r="W116" i="2"/>
  <c r="V624" i="3"/>
  <c r="R624" i="3"/>
  <c r="T624" i="3"/>
  <c r="D171" i="14"/>
  <c r="V688" i="3"/>
  <c r="T688" i="3"/>
  <c r="R688" i="3"/>
  <c r="X75" i="2"/>
  <c r="X197" i="2"/>
  <c r="T11" i="3"/>
  <c r="Q217" i="2"/>
  <c r="T726" i="3" s="1"/>
  <c r="V352" i="3"/>
  <c r="R352" i="3"/>
  <c r="T352" i="3"/>
  <c r="X191" i="2"/>
  <c r="K19" i="3"/>
  <c r="H217" i="2"/>
  <c r="K726" i="3" s="1"/>
  <c r="K727" i="3" s="1"/>
  <c r="W178" i="2"/>
  <c r="V572" i="3"/>
  <c r="T572" i="3"/>
  <c r="R572" i="3"/>
  <c r="T508" i="3"/>
  <c r="R508" i="3"/>
  <c r="V508" i="3"/>
  <c r="R252" i="3"/>
  <c r="V252" i="3"/>
  <c r="T252" i="3"/>
  <c r="T544" i="3"/>
  <c r="V544" i="3"/>
  <c r="R544" i="3"/>
  <c r="R648" i="3"/>
  <c r="V648" i="3"/>
  <c r="T648" i="3"/>
  <c r="W170" i="2"/>
  <c r="R564" i="3"/>
  <c r="T564" i="3"/>
  <c r="V564" i="3"/>
  <c r="H27" i="3"/>
  <c r="E217" i="2"/>
  <c r="H726" i="3" s="1"/>
  <c r="X99" i="2"/>
  <c r="W183" i="2"/>
  <c r="W75" i="2"/>
  <c r="GB5" i="2"/>
  <c r="D194" i="14"/>
  <c r="D197" i="14" s="1"/>
  <c r="D205" i="14" s="1"/>
  <c r="I34" i="14" s="1"/>
  <c r="D120" i="14"/>
  <c r="I17" i="14"/>
  <c r="D97" i="14"/>
  <c r="D136" i="14" s="1"/>
  <c r="T176" i="3"/>
  <c r="V176" i="3"/>
  <c r="R176" i="3"/>
  <c r="W171" i="2"/>
  <c r="E31" i="3"/>
  <c r="B217" i="2"/>
  <c r="E726" i="3" s="1"/>
  <c r="W54" i="2"/>
  <c r="V76" i="3"/>
  <c r="T76" i="3"/>
  <c r="R76" i="3"/>
  <c r="R324" i="3"/>
  <c r="V324" i="3"/>
  <c r="T324" i="3"/>
  <c r="R540" i="3"/>
  <c r="V540" i="3"/>
  <c r="T540" i="3"/>
  <c r="W214" i="2"/>
  <c r="T172" i="3"/>
  <c r="R172" i="3"/>
  <c r="V172" i="3"/>
  <c r="X71" i="2"/>
  <c r="W123" i="2"/>
  <c r="W191" i="2"/>
  <c r="GB8" i="2"/>
  <c r="T596" i="3"/>
  <c r="V596" i="3"/>
  <c r="R596" i="3"/>
  <c r="R316" i="3"/>
  <c r="V316" i="3"/>
  <c r="T316" i="3"/>
  <c r="V160" i="3"/>
  <c r="R160" i="3"/>
  <c r="T160" i="3"/>
  <c r="W50" i="2"/>
  <c r="W148" i="2"/>
  <c r="X62" i="2"/>
  <c r="R188" i="3"/>
  <c r="V188" i="3"/>
  <c r="T188" i="3"/>
  <c r="T156" i="3"/>
  <c r="R156" i="3"/>
  <c r="V156" i="3"/>
  <c r="D138" i="14" l="1"/>
  <c r="D140" i="14" s="1"/>
  <c r="D142" i="14" s="1"/>
  <c r="C140" i="14"/>
  <c r="C142" i="14" s="1"/>
  <c r="AK143" i="17"/>
  <c r="C102" i="14"/>
  <c r="C104" i="14" s="1"/>
  <c r="C105" i="14"/>
  <c r="H21" i="14"/>
  <c r="C211" i="14"/>
  <c r="C187" i="14"/>
  <c r="C170" i="14"/>
  <c r="C98" i="14"/>
  <c r="H22" i="14" s="1"/>
  <c r="C108" i="14"/>
  <c r="C146" i="14"/>
  <c r="FX117" i="17"/>
  <c r="BB120" i="17"/>
  <c r="BB199" i="17" s="1"/>
  <c r="CE117" i="17"/>
  <c r="BK145" i="17"/>
  <c r="BK147" i="17" s="1"/>
  <c r="BK149" i="17" s="1"/>
  <c r="BL28" i="2" s="1"/>
  <c r="Y98" i="2" s="1"/>
  <c r="FJ117" i="17"/>
  <c r="DF171" i="17"/>
  <c r="DF175" i="17" s="1"/>
  <c r="DF177" i="17" s="1"/>
  <c r="DF180" i="17" s="1"/>
  <c r="DF205" i="17" s="1"/>
  <c r="DF149" i="17"/>
  <c r="DG28" i="2" s="1"/>
  <c r="Y145" i="2" s="1"/>
  <c r="DF120" i="17"/>
  <c r="DF199" i="17" s="1"/>
  <c r="EA149" i="17"/>
  <c r="EB28" i="2" s="1"/>
  <c r="Y166" i="2" s="1"/>
  <c r="T117" i="17"/>
  <c r="CF120" i="17"/>
  <c r="CF199" i="17" s="1"/>
  <c r="CT120" i="17"/>
  <c r="CT199" i="17" s="1"/>
  <c r="DH120" i="17"/>
  <c r="DH199" i="17" s="1"/>
  <c r="M180" i="17"/>
  <c r="M205" i="17" s="1"/>
  <c r="BP120" i="17"/>
  <c r="BP199" i="17" s="1"/>
  <c r="BP143" i="17"/>
  <c r="BE145" i="17"/>
  <c r="BE147" i="17" s="1"/>
  <c r="BE149" i="17" s="1"/>
  <c r="BF28" i="2" s="1"/>
  <c r="Y92" i="2" s="1"/>
  <c r="BE117" i="17"/>
  <c r="BE120" i="17"/>
  <c r="BE199" i="17" s="1"/>
  <c r="AL120" i="17"/>
  <c r="AL199" i="17" s="1"/>
  <c r="AG120" i="17"/>
  <c r="AG199" i="17" s="1"/>
  <c r="F117" i="17"/>
  <c r="CV120" i="17"/>
  <c r="CV199" i="17" s="1"/>
  <c r="EL117" i="17"/>
  <c r="BN149" i="17"/>
  <c r="BO28" i="2" s="1"/>
  <c r="FA116" i="17"/>
  <c r="BN171" i="17"/>
  <c r="BN175" i="17" s="1"/>
  <c r="BN177" i="17" s="1"/>
  <c r="BN180" i="17" s="1"/>
  <c r="BN205" i="17" s="1"/>
  <c r="AK120" i="17"/>
  <c r="AK199" i="17" s="1"/>
  <c r="CF117" i="17"/>
  <c r="CT143" i="17"/>
  <c r="DC143" i="17"/>
  <c r="DC155" i="17" s="1"/>
  <c r="DC200" i="17" s="1"/>
  <c r="EA120" i="17"/>
  <c r="EA199" i="17" s="1"/>
  <c r="EA117" i="17"/>
  <c r="DC117" i="17"/>
  <c r="EL145" i="17"/>
  <c r="EL147" i="17" s="1"/>
  <c r="EL149" i="17" s="1"/>
  <c r="EM28" i="2" s="1"/>
  <c r="Y177" i="2" s="1"/>
  <c r="FG117" i="17"/>
  <c r="FG143" i="17"/>
  <c r="FG155" i="17" s="1"/>
  <c r="FG200" i="17" s="1"/>
  <c r="BO149" i="17"/>
  <c r="BP28" i="2" s="1"/>
  <c r="Y102" i="2" s="1"/>
  <c r="BO120" i="17"/>
  <c r="BO199" i="17" s="1"/>
  <c r="BO171" i="17"/>
  <c r="BO175" i="17" s="1"/>
  <c r="BO177" i="17" s="1"/>
  <c r="BO180" i="17" s="1"/>
  <c r="BO205" i="17" s="1"/>
  <c r="CB120" i="17"/>
  <c r="CB199" i="17" s="1"/>
  <c r="CB117" i="17"/>
  <c r="CB145" i="17"/>
  <c r="CB147" i="17" s="1"/>
  <c r="CB149" i="17" s="1"/>
  <c r="CC28" i="2" s="1"/>
  <c r="BB117" i="17"/>
  <c r="CO120" i="17"/>
  <c r="CO199" i="17" s="1"/>
  <c r="BK117" i="17"/>
  <c r="T143" i="17"/>
  <c r="BM143" i="17"/>
  <c r="DF117" i="17"/>
  <c r="M149" i="17"/>
  <c r="N28" i="2" s="1"/>
  <c r="CO145" i="17"/>
  <c r="CO147" i="17" s="1"/>
  <c r="CO149" i="17" s="1"/>
  <c r="CP28" i="2" s="1"/>
  <c r="Y128" i="2" s="1"/>
  <c r="CE143" i="17"/>
  <c r="CE147" i="17" s="1"/>
  <c r="CE149" i="17" s="1"/>
  <c r="CF28" i="2" s="1"/>
  <c r="Y118" i="2" s="1"/>
  <c r="FJ120" i="17"/>
  <c r="FJ199" i="17" s="1"/>
  <c r="S117" i="17"/>
  <c r="EG143" i="17"/>
  <c r="EG147" i="17" s="1"/>
  <c r="EG149" i="17" s="1"/>
  <c r="EH28" i="2" s="1"/>
  <c r="Y172" i="2" s="1"/>
  <c r="S120" i="17"/>
  <c r="S199" i="17" s="1"/>
  <c r="M120" i="17"/>
  <c r="M199" i="17" s="1"/>
  <c r="DG120" i="17"/>
  <c r="DG199" i="17" s="1"/>
  <c r="EB171" i="17"/>
  <c r="EB175" i="17" s="1"/>
  <c r="EB177" i="17" s="1"/>
  <c r="EB180" i="17" s="1"/>
  <c r="EB205" i="17" s="1"/>
  <c r="EB117" i="17"/>
  <c r="EB149" i="17"/>
  <c r="EC28" i="2" s="1"/>
  <c r="Y167" i="2" s="1"/>
  <c r="EB120" i="17"/>
  <c r="EB199" i="17" s="1"/>
  <c r="AB120" i="17"/>
  <c r="AB199" i="17" s="1"/>
  <c r="AB117" i="17"/>
  <c r="AB145" i="17"/>
  <c r="AB147" i="17" s="1"/>
  <c r="AB149" i="17" s="1"/>
  <c r="AC28" i="2" s="1"/>
  <c r="BC171" i="17"/>
  <c r="BC175" i="17" s="1"/>
  <c r="BC177" i="17" s="1"/>
  <c r="BC180" i="17" s="1"/>
  <c r="BC205" i="17" s="1"/>
  <c r="BC149" i="17"/>
  <c r="BD28" i="2" s="1"/>
  <c r="Y90" i="2" s="1"/>
  <c r="BC120" i="17"/>
  <c r="BC199" i="17" s="1"/>
  <c r="BC117" i="17"/>
  <c r="AA120" i="17"/>
  <c r="AA199" i="17" s="1"/>
  <c r="AA145" i="17"/>
  <c r="AA147" i="17" s="1"/>
  <c r="AA149" i="17" s="1"/>
  <c r="AB28" i="2" s="1"/>
  <c r="AA117" i="17"/>
  <c r="DQ145" i="17"/>
  <c r="DQ147" i="17" s="1"/>
  <c r="DQ149" i="17" s="1"/>
  <c r="DR28" i="2" s="1"/>
  <c r="DQ117" i="17"/>
  <c r="DQ120" i="17"/>
  <c r="DQ199" i="17" s="1"/>
  <c r="EN171" i="17"/>
  <c r="EN175" i="17" s="1"/>
  <c r="EN177" i="17" s="1"/>
  <c r="EN180" i="17" s="1"/>
  <c r="EN205" i="17" s="1"/>
  <c r="EN117" i="17"/>
  <c r="EN120" i="17"/>
  <c r="EN199" i="17" s="1"/>
  <c r="EN149" i="17"/>
  <c r="EO28" i="2" s="1"/>
  <c r="Y179" i="2" s="1"/>
  <c r="CA120" i="17"/>
  <c r="CA199" i="17" s="1"/>
  <c r="CA117" i="17"/>
  <c r="CA143" i="17"/>
  <c r="CA155" i="17" s="1"/>
  <c r="CA200" i="17" s="1"/>
  <c r="EE143" i="17"/>
  <c r="EE147" i="17" s="1"/>
  <c r="EE149" i="17" s="1"/>
  <c r="EF28" i="2" s="1"/>
  <c r="EE120" i="17"/>
  <c r="EE199" i="17" s="1"/>
  <c r="EE117" i="17"/>
  <c r="DS171" i="17"/>
  <c r="DS175" i="17" s="1"/>
  <c r="DS177" i="17" s="1"/>
  <c r="DS180" i="17" s="1"/>
  <c r="DS205" i="17" s="1"/>
  <c r="DS117" i="17"/>
  <c r="DS149" i="17"/>
  <c r="DT28" i="2" s="1"/>
  <c r="Y158" i="2" s="1"/>
  <c r="DS120" i="17"/>
  <c r="DS199" i="17" s="1"/>
  <c r="FD120" i="17"/>
  <c r="FD199" i="17" s="1"/>
  <c r="FD117" i="17"/>
  <c r="FD143" i="17"/>
  <c r="FD147" i="17" s="1"/>
  <c r="FD149" i="17" s="1"/>
  <c r="FE28" i="2" s="1"/>
  <c r="J171" i="17"/>
  <c r="J175" i="17" s="1"/>
  <c r="J177" i="17" s="1"/>
  <c r="J180" i="17" s="1"/>
  <c r="J205" i="17" s="1"/>
  <c r="J117" i="17"/>
  <c r="J149" i="17"/>
  <c r="K28" i="2" s="1"/>
  <c r="Y45" i="2" s="1"/>
  <c r="J120" i="17"/>
  <c r="J199" i="17" s="1"/>
  <c r="AX117" i="17"/>
  <c r="AX120" i="17"/>
  <c r="AX199" i="17" s="1"/>
  <c r="AX143" i="17"/>
  <c r="AX147" i="17" s="1"/>
  <c r="AX149" i="17" s="1"/>
  <c r="AY28" i="2" s="1"/>
  <c r="BV117" i="17"/>
  <c r="BV145" i="17"/>
  <c r="BV120" i="17"/>
  <c r="BV199" i="17" s="1"/>
  <c r="ED117" i="17"/>
  <c r="ED120" i="17"/>
  <c r="ED199" i="17" s="1"/>
  <c r="ED145" i="17"/>
  <c r="ED147" i="17" s="1"/>
  <c r="ED149" i="17" s="1"/>
  <c r="EE28" i="2" s="1"/>
  <c r="Y169" i="2" s="1"/>
  <c r="EO120" i="17"/>
  <c r="EO199" i="17" s="1"/>
  <c r="EO117" i="17"/>
  <c r="EO143" i="17"/>
  <c r="EO155" i="17" s="1"/>
  <c r="EO200" i="17" s="1"/>
  <c r="CM117" i="17"/>
  <c r="CM149" i="17"/>
  <c r="CN28" i="2" s="1"/>
  <c r="Y126" i="2" s="1"/>
  <c r="CM120" i="17"/>
  <c r="CM199" i="17" s="1"/>
  <c r="CM171" i="17"/>
  <c r="CM175" i="17" s="1"/>
  <c r="CM177" i="17" s="1"/>
  <c r="CM180" i="17" s="1"/>
  <c r="CM205" i="17" s="1"/>
  <c r="DY117" i="17"/>
  <c r="DY120" i="17"/>
  <c r="DY199" i="17" s="1"/>
  <c r="DY143" i="17"/>
  <c r="DY155" i="17" s="1"/>
  <c r="DY200" i="17" s="1"/>
  <c r="FK117" i="17"/>
  <c r="FK145" i="17"/>
  <c r="FK120" i="17"/>
  <c r="FK199" i="17" s="1"/>
  <c r="V117" i="17"/>
  <c r="V120" i="17"/>
  <c r="V199" i="17" s="1"/>
  <c r="V143" i="17"/>
  <c r="V147" i="17" s="1"/>
  <c r="V149" i="17" s="1"/>
  <c r="W28" i="2" s="1"/>
  <c r="N117" i="17"/>
  <c r="N145" i="17"/>
  <c r="N147" i="17" s="1"/>
  <c r="N149" i="17" s="1"/>
  <c r="O28" i="2" s="1"/>
  <c r="Y49" i="2" s="1"/>
  <c r="N120" i="17"/>
  <c r="N199" i="17" s="1"/>
  <c r="BJ117" i="17"/>
  <c r="BJ145" i="17"/>
  <c r="BJ147" i="17" s="1"/>
  <c r="BJ149" i="17" s="1"/>
  <c r="BK28" i="2" s="1"/>
  <c r="BJ120" i="17"/>
  <c r="BJ199" i="17" s="1"/>
  <c r="AN117" i="17"/>
  <c r="AN120" i="17"/>
  <c r="AN199" i="17" s="1"/>
  <c r="AN143" i="17"/>
  <c r="CY143" i="17"/>
  <c r="CY147" i="17" s="1"/>
  <c r="CY149" i="17" s="1"/>
  <c r="CZ28" i="2" s="1"/>
  <c r="CY117" i="17"/>
  <c r="CY120" i="17"/>
  <c r="CY199" i="17" s="1"/>
  <c r="BY171" i="17"/>
  <c r="BY175" i="17" s="1"/>
  <c r="BY177" i="17" s="1"/>
  <c r="BY180" i="17" s="1"/>
  <c r="BY205" i="17" s="1"/>
  <c r="BY117" i="17"/>
  <c r="BY120" i="17"/>
  <c r="BY199" i="17" s="1"/>
  <c r="BY149" i="17"/>
  <c r="BZ28" i="2" s="1"/>
  <c r="Y112" i="2" s="1"/>
  <c r="FN120" i="17"/>
  <c r="FN199" i="17" s="1"/>
  <c r="FN171" i="17"/>
  <c r="FN175" i="17" s="1"/>
  <c r="FN177" i="17" s="1"/>
  <c r="FN180" i="17" s="1"/>
  <c r="FN205" i="17" s="1"/>
  <c r="FN149" i="17"/>
  <c r="FO28" i="2" s="1"/>
  <c r="Y205" i="2" s="1"/>
  <c r="FN117" i="17"/>
  <c r="FH117" i="17"/>
  <c r="FH143" i="17"/>
  <c r="FH147" i="17" s="1"/>
  <c r="FH149" i="17" s="1"/>
  <c r="FI28" i="2" s="1"/>
  <c r="Y199" i="2" s="1"/>
  <c r="FH120" i="17"/>
  <c r="FH199" i="17" s="1"/>
  <c r="BP117" i="17"/>
  <c r="BM117" i="17"/>
  <c r="EG117" i="17"/>
  <c r="BO117" i="17"/>
  <c r="ER143" i="17"/>
  <c r="ER147" i="17" s="1"/>
  <c r="ER149" i="17" s="1"/>
  <c r="ES28" i="2" s="1"/>
  <c r="CJ117" i="17"/>
  <c r="DC201" i="17"/>
  <c r="DC203" i="17" s="1"/>
  <c r="DC208" i="17" s="1"/>
  <c r="DC213" i="17" s="1"/>
  <c r="FG120" i="17"/>
  <c r="FG199" i="17" s="1"/>
  <c r="DG143" i="17"/>
  <c r="DG155" i="17" s="1"/>
  <c r="DG200" i="17" s="1"/>
  <c r="DG201" i="17" s="1"/>
  <c r="DG203" i="17" s="1"/>
  <c r="DG208" i="17" s="1"/>
  <c r="DG213" i="17" s="1"/>
  <c r="BU201" i="17"/>
  <c r="BU203" i="17" s="1"/>
  <c r="BU208" i="17" s="1"/>
  <c r="BU213" i="17" s="1"/>
  <c r="F145" i="17"/>
  <c r="F147" i="17" s="1"/>
  <c r="F149" i="17" s="1"/>
  <c r="G28" i="2" s="1"/>
  <c r="Y41" i="2" s="1"/>
  <c r="ER120" i="17"/>
  <c r="ER199" i="17" s="1"/>
  <c r="AC145" i="17"/>
  <c r="AC147" i="17" s="1"/>
  <c r="AC149" i="17" s="1"/>
  <c r="AD28" i="2" s="1"/>
  <c r="Y64" i="2" s="1"/>
  <c r="CJ149" i="17"/>
  <c r="CK28" i="2" s="1"/>
  <c r="T147" i="17"/>
  <c r="T149" i="17" s="1"/>
  <c r="U28" i="2" s="1"/>
  <c r="BP147" i="17"/>
  <c r="BP149" i="17" s="1"/>
  <c r="BQ28" i="2" s="1"/>
  <c r="DV117" i="17"/>
  <c r="DV143" i="17"/>
  <c r="DV120" i="17"/>
  <c r="DV199" i="17" s="1"/>
  <c r="FN151" i="17"/>
  <c r="EC117" i="17"/>
  <c r="EC143" i="17"/>
  <c r="EC155" i="17" s="1"/>
  <c r="EC200" i="17" s="1"/>
  <c r="EC120" i="17"/>
  <c r="EC199" i="17" s="1"/>
  <c r="D117" i="17"/>
  <c r="D145" i="17"/>
  <c r="D120" i="17"/>
  <c r="D199" i="17" s="1"/>
  <c r="DX117" i="17"/>
  <c r="DX143" i="17"/>
  <c r="DX155" i="17" s="1"/>
  <c r="DX200" i="17" s="1"/>
  <c r="DX120" i="17"/>
  <c r="DX199" i="17" s="1"/>
  <c r="EF117" i="17"/>
  <c r="EF120" i="17"/>
  <c r="EF199" i="17" s="1"/>
  <c r="EF149" i="17"/>
  <c r="EG28" i="2" s="1"/>
  <c r="EF171" i="17"/>
  <c r="EF175" i="17" s="1"/>
  <c r="EF177" i="17" s="1"/>
  <c r="EF180" i="17" s="1"/>
  <c r="EF205" i="17" s="1"/>
  <c r="FW117" i="17"/>
  <c r="FW143" i="17"/>
  <c r="FW120" i="17"/>
  <c r="FW199" i="17" s="1"/>
  <c r="AM117" i="17"/>
  <c r="AM120" i="17"/>
  <c r="AM199" i="17" s="1"/>
  <c r="AM143" i="17"/>
  <c r="EY117" i="17"/>
  <c r="EY149" i="17"/>
  <c r="EZ28" i="2" s="1"/>
  <c r="Y190" i="2" s="1"/>
  <c r="EY120" i="17"/>
  <c r="EY199" i="17" s="1"/>
  <c r="EY171" i="17"/>
  <c r="EY175" i="17" s="1"/>
  <c r="EY177" i="17" s="1"/>
  <c r="EY180" i="17" s="1"/>
  <c r="EY205" i="17" s="1"/>
  <c r="BI117" i="17"/>
  <c r="BI120" i="17"/>
  <c r="BI199" i="17" s="1"/>
  <c r="BI143" i="17"/>
  <c r="DL117" i="17"/>
  <c r="DL149" i="17"/>
  <c r="DM28" i="2" s="1"/>
  <c r="Y151" i="2" s="1"/>
  <c r="DL120" i="17"/>
  <c r="DL199" i="17" s="1"/>
  <c r="DL171" i="17"/>
  <c r="DL175" i="17" s="1"/>
  <c r="DL177" i="17" s="1"/>
  <c r="DL180" i="17" s="1"/>
  <c r="DL205" i="17" s="1"/>
  <c r="G117" i="17"/>
  <c r="G120" i="17"/>
  <c r="G199" i="17" s="1"/>
  <c r="G145" i="17"/>
  <c r="AP117" i="17"/>
  <c r="AP149" i="17"/>
  <c r="AQ28" i="2" s="1"/>
  <c r="Y77" i="2" s="1"/>
  <c r="AP120" i="17"/>
  <c r="AP199" i="17" s="1"/>
  <c r="AP171" i="17"/>
  <c r="AP175" i="17" s="1"/>
  <c r="AP177" i="17" s="1"/>
  <c r="AP180" i="17" s="1"/>
  <c r="AP205" i="17" s="1"/>
  <c r="DT117" i="17"/>
  <c r="DT143" i="17"/>
  <c r="DT120" i="17"/>
  <c r="DT199" i="17" s="1"/>
  <c r="CX117" i="17"/>
  <c r="CX149" i="17"/>
  <c r="CY28" i="2" s="1"/>
  <c r="Y137" i="2" s="1"/>
  <c r="CX120" i="17"/>
  <c r="CX199" i="17" s="1"/>
  <c r="CX171" i="17"/>
  <c r="CX175" i="17" s="1"/>
  <c r="CX177" i="17" s="1"/>
  <c r="CX180" i="17" s="1"/>
  <c r="CX205" i="17" s="1"/>
  <c r="C169" i="17"/>
  <c r="C186" i="17"/>
  <c r="C145" i="17"/>
  <c r="C143" i="17"/>
  <c r="C97" i="17"/>
  <c r="C104" i="17"/>
  <c r="C101" i="17"/>
  <c r="C103" i="17" s="1"/>
  <c r="FZ96" i="17"/>
  <c r="C107" i="17"/>
  <c r="D26" i="2" s="1"/>
  <c r="W38" i="2" s="1"/>
  <c r="P117" i="17"/>
  <c r="P143" i="17"/>
  <c r="P120" i="17"/>
  <c r="P199" i="17" s="1"/>
  <c r="AR117" i="17"/>
  <c r="AR145" i="17"/>
  <c r="AR120" i="17"/>
  <c r="AR199" i="17" s="1"/>
  <c r="X151" i="17"/>
  <c r="X153" i="17" s="1"/>
  <c r="X155" i="17" s="1"/>
  <c r="Z117" i="17"/>
  <c r="Z120" i="17"/>
  <c r="Z199" i="17" s="1"/>
  <c r="Z143" i="17"/>
  <c r="DD117" i="17"/>
  <c r="DD120" i="17"/>
  <c r="DD199" i="17" s="1"/>
  <c r="DD143" i="17"/>
  <c r="DD155" i="17" s="1"/>
  <c r="DD200" i="17" s="1"/>
  <c r="BT117" i="17"/>
  <c r="BT143" i="17"/>
  <c r="BT155" i="17" s="1"/>
  <c r="BT200" i="17" s="1"/>
  <c r="BT120" i="17"/>
  <c r="BT199" i="17" s="1"/>
  <c r="FO117" i="17"/>
  <c r="FO145" i="17"/>
  <c r="FO120" i="17"/>
  <c r="FO199" i="17" s="1"/>
  <c r="AW117" i="17"/>
  <c r="AW143" i="17"/>
  <c r="AW155" i="17" s="1"/>
  <c r="AW200" i="17" s="1"/>
  <c r="AW120" i="17"/>
  <c r="AW199" i="17" s="1"/>
  <c r="CW117" i="17"/>
  <c r="CW143" i="17"/>
  <c r="CW155" i="17" s="1"/>
  <c r="CW200" i="17" s="1"/>
  <c r="CW120" i="17"/>
  <c r="CW199" i="17" s="1"/>
  <c r="CN117" i="17"/>
  <c r="CN145" i="17"/>
  <c r="CN120" i="17"/>
  <c r="CN199" i="17" s="1"/>
  <c r="DA117" i="17"/>
  <c r="DA120" i="17"/>
  <c r="DA199" i="17" s="1"/>
  <c r="DA143" i="17"/>
  <c r="DA155" i="17" s="1"/>
  <c r="DA200" i="17" s="1"/>
  <c r="CT147" i="17"/>
  <c r="CT149" i="17" s="1"/>
  <c r="CU28" i="2" s="1"/>
  <c r="Y133" i="2" s="1"/>
  <c r="BF117" i="17"/>
  <c r="BF120" i="17"/>
  <c r="BF199" i="17" s="1"/>
  <c r="BF145" i="17"/>
  <c r="CC117" i="17"/>
  <c r="CC120" i="17"/>
  <c r="CC199" i="17" s="1"/>
  <c r="CC143" i="17"/>
  <c r="BR117" i="17"/>
  <c r="BR149" i="17"/>
  <c r="BS28" i="2" s="1"/>
  <c r="Y105" i="2" s="1"/>
  <c r="BR120" i="17"/>
  <c r="BR199" i="17" s="1"/>
  <c r="BR171" i="17"/>
  <c r="BR175" i="17" s="1"/>
  <c r="BR177" i="17" s="1"/>
  <c r="BR180" i="17" s="1"/>
  <c r="BR205" i="17" s="1"/>
  <c r="AD117" i="17"/>
  <c r="AD145" i="17"/>
  <c r="AD120" i="17"/>
  <c r="AD199" i="17" s="1"/>
  <c r="BB147" i="17"/>
  <c r="BB149" i="17" s="1"/>
  <c r="BC28" i="2" s="1"/>
  <c r="Y89" i="2" s="1"/>
  <c r="BZ117" i="17"/>
  <c r="BZ143" i="17"/>
  <c r="BZ120" i="17"/>
  <c r="BZ199" i="17" s="1"/>
  <c r="CG117" i="17"/>
  <c r="CG120" i="17"/>
  <c r="CG199" i="17" s="1"/>
  <c r="CG143" i="17"/>
  <c r="AL147" i="17"/>
  <c r="AL149" i="17" s="1"/>
  <c r="AM28" i="2" s="1"/>
  <c r="DJ117" i="17"/>
  <c r="DJ145" i="17"/>
  <c r="DJ120" i="17"/>
  <c r="DJ199" i="17" s="1"/>
  <c r="FI117" i="17"/>
  <c r="FI149" i="17"/>
  <c r="FJ28" i="2" s="1"/>
  <c r="Y200" i="2" s="1"/>
  <c r="FI120" i="17"/>
  <c r="FI199" i="17" s="1"/>
  <c r="FI171" i="17"/>
  <c r="FI175" i="17" s="1"/>
  <c r="FI177" i="17" s="1"/>
  <c r="FI180" i="17" s="1"/>
  <c r="FI205" i="17" s="1"/>
  <c r="DU117" i="17"/>
  <c r="DU143" i="17"/>
  <c r="DU120" i="17"/>
  <c r="DU199" i="17" s="1"/>
  <c r="BQ117" i="17"/>
  <c r="BQ145" i="17"/>
  <c r="BQ120" i="17"/>
  <c r="BQ199" i="17" s="1"/>
  <c r="AI117" i="17"/>
  <c r="AI120" i="17"/>
  <c r="AI199" i="17" s="1"/>
  <c r="AI143" i="17"/>
  <c r="DM147" i="17"/>
  <c r="DM149" i="17" s="1"/>
  <c r="DN28" i="2" s="1"/>
  <c r="DP117" i="17"/>
  <c r="DP120" i="17"/>
  <c r="DP199" i="17" s="1"/>
  <c r="DP143" i="17"/>
  <c r="DP155" i="17" s="1"/>
  <c r="DP200" i="17" s="1"/>
  <c r="FF117" i="17"/>
  <c r="FF143" i="17"/>
  <c r="FF120" i="17"/>
  <c r="FF199" i="17" s="1"/>
  <c r="EI117" i="17"/>
  <c r="EI149" i="17"/>
  <c r="EJ28" i="2" s="1"/>
  <c r="EI120" i="17"/>
  <c r="EI199" i="17" s="1"/>
  <c r="EI171" i="17"/>
  <c r="EI175" i="17" s="1"/>
  <c r="EI177" i="17" s="1"/>
  <c r="EI180" i="17" s="1"/>
  <c r="EI205" i="17" s="1"/>
  <c r="AV117" i="17"/>
  <c r="AV120" i="17"/>
  <c r="AV199" i="17" s="1"/>
  <c r="AV143" i="17"/>
  <c r="DR117" i="17"/>
  <c r="DR149" i="17"/>
  <c r="DS28" i="2" s="1"/>
  <c r="Y157" i="2" s="1"/>
  <c r="DR120" i="17"/>
  <c r="DR199" i="17" s="1"/>
  <c r="DR171" i="17"/>
  <c r="DR175" i="17" s="1"/>
  <c r="DR177" i="17" s="1"/>
  <c r="DR180" i="17" s="1"/>
  <c r="DR205" i="17" s="1"/>
  <c r="DE117" i="17"/>
  <c r="DE143" i="17"/>
  <c r="DE120" i="17"/>
  <c r="DE199" i="17" s="1"/>
  <c r="Q117" i="17"/>
  <c r="Q120" i="17"/>
  <c r="Q199" i="17" s="1"/>
  <c r="Q149" i="17"/>
  <c r="R28" i="2" s="1"/>
  <c r="Y52" i="2" s="1"/>
  <c r="Q171" i="17"/>
  <c r="Q175" i="17" s="1"/>
  <c r="Q177" i="17" s="1"/>
  <c r="Q180" i="17" s="1"/>
  <c r="Q205" i="17" s="1"/>
  <c r="AO117" i="17"/>
  <c r="AO149" i="17"/>
  <c r="AP28" i="2" s="1"/>
  <c r="Y76" i="2" s="1"/>
  <c r="AO120" i="17"/>
  <c r="AO199" i="17" s="1"/>
  <c r="AO171" i="17"/>
  <c r="AO175" i="17" s="1"/>
  <c r="AO177" i="17" s="1"/>
  <c r="AO180" i="17" s="1"/>
  <c r="AO205" i="17" s="1"/>
  <c r="BH117" i="17"/>
  <c r="BH120" i="17"/>
  <c r="BH199" i="17" s="1"/>
  <c r="BH145" i="17"/>
  <c r="FB117" i="17"/>
  <c r="FB143" i="17"/>
  <c r="FB120" i="17"/>
  <c r="FB199" i="17" s="1"/>
  <c r="DI117" i="17"/>
  <c r="DI149" i="17"/>
  <c r="DJ28" i="2" s="1"/>
  <c r="DI120" i="17"/>
  <c r="DI199" i="17" s="1"/>
  <c r="DI171" i="17"/>
  <c r="DI175" i="17" s="1"/>
  <c r="DI177" i="17" s="1"/>
  <c r="DI180" i="17" s="1"/>
  <c r="DI205" i="17" s="1"/>
  <c r="E117" i="17"/>
  <c r="E149" i="17"/>
  <c r="F28" i="2" s="1"/>
  <c r="Y40" i="2" s="1"/>
  <c r="E120" i="17"/>
  <c r="E199" i="17" s="1"/>
  <c r="E171" i="17"/>
  <c r="E175" i="17" s="1"/>
  <c r="E177" i="17" s="1"/>
  <c r="E180" i="17" s="1"/>
  <c r="E205" i="17" s="1"/>
  <c r="BD117" i="17"/>
  <c r="BD120" i="17"/>
  <c r="BD199" i="17" s="1"/>
  <c r="BD145" i="17"/>
  <c r="L117" i="17"/>
  <c r="L120" i="17"/>
  <c r="L199" i="17" s="1"/>
  <c r="L149" i="17"/>
  <c r="M28" i="2" s="1"/>
  <c r="L171" i="17"/>
  <c r="L175" i="17" s="1"/>
  <c r="L177" i="17" s="1"/>
  <c r="L180" i="17" s="1"/>
  <c r="L205" i="17" s="1"/>
  <c r="FM117" i="17"/>
  <c r="FM145" i="17"/>
  <c r="FM120" i="17"/>
  <c r="FM199" i="17" s="1"/>
  <c r="BX117" i="17"/>
  <c r="BX120" i="17"/>
  <c r="BX199" i="17" s="1"/>
  <c r="BX143" i="17"/>
  <c r="BX155" i="17" s="1"/>
  <c r="BX200" i="17" s="1"/>
  <c r="CV201" i="17"/>
  <c r="CV203" i="17" s="1"/>
  <c r="CV208" i="17" s="1"/>
  <c r="CV213" i="17" s="1"/>
  <c r="FX201" i="17"/>
  <c r="FX203" i="17" s="1"/>
  <c r="FX208" i="17" s="1"/>
  <c r="FX213" i="17" s="1"/>
  <c r="AK147" i="17"/>
  <c r="AK149" i="17" s="1"/>
  <c r="AL28" i="2" s="1"/>
  <c r="Y72" i="2" s="1"/>
  <c r="FU117" i="17"/>
  <c r="FU120" i="17"/>
  <c r="FU199" i="17" s="1"/>
  <c r="FU149" i="17"/>
  <c r="FV28" i="2" s="1"/>
  <c r="FU171" i="17"/>
  <c r="FU175" i="17" s="1"/>
  <c r="FU177" i="17" s="1"/>
  <c r="FU180" i="17" s="1"/>
  <c r="FU205" i="17" s="1"/>
  <c r="DZ147" i="17"/>
  <c r="DZ149" i="17" s="1"/>
  <c r="EA28" i="2" s="1"/>
  <c r="Y165" i="2" s="1"/>
  <c r="CZ117" i="17"/>
  <c r="CZ120" i="17"/>
  <c r="CZ199" i="17" s="1"/>
  <c r="CZ149" i="17"/>
  <c r="DA28" i="2" s="1"/>
  <c r="Y139" i="2" s="1"/>
  <c r="CZ171" i="17"/>
  <c r="CZ175" i="17" s="1"/>
  <c r="CZ177" i="17" s="1"/>
  <c r="CZ180" i="17" s="1"/>
  <c r="CZ205" i="17" s="1"/>
  <c r="CP117" i="17"/>
  <c r="CP145" i="17"/>
  <c r="CP120" i="17"/>
  <c r="CP199" i="17" s="1"/>
  <c r="DS151" i="17"/>
  <c r="DS153" i="17" s="1"/>
  <c r="DS155" i="17" s="1"/>
  <c r="AS117" i="17"/>
  <c r="AS120" i="17"/>
  <c r="AS199" i="17" s="1"/>
  <c r="AS145" i="17"/>
  <c r="CH117" i="17"/>
  <c r="CH120" i="17"/>
  <c r="CH199" i="17" s="1"/>
  <c r="CH143" i="17"/>
  <c r="I117" i="17"/>
  <c r="I149" i="17"/>
  <c r="J28" i="2" s="1"/>
  <c r="Y44" i="2" s="1"/>
  <c r="I120" i="17"/>
  <c r="I199" i="17" s="1"/>
  <c r="I171" i="17"/>
  <c r="I175" i="17" s="1"/>
  <c r="I177" i="17" s="1"/>
  <c r="I180" i="17" s="1"/>
  <c r="I205" i="17" s="1"/>
  <c r="K117" i="17"/>
  <c r="K143" i="17"/>
  <c r="K120" i="17"/>
  <c r="K199" i="17" s="1"/>
  <c r="CM151" i="17"/>
  <c r="CM153" i="17" s="1"/>
  <c r="CM155" i="17" s="1"/>
  <c r="BM147" i="17"/>
  <c r="BM149" i="17" s="1"/>
  <c r="BN28" i="2" s="1"/>
  <c r="Y100" i="2" s="1"/>
  <c r="DF151" i="17"/>
  <c r="DF153" i="17" s="1"/>
  <c r="DF155" i="17" s="1"/>
  <c r="S151" i="17"/>
  <c r="S153" i="17" s="1"/>
  <c r="S155" i="17" s="1"/>
  <c r="O117" i="17"/>
  <c r="O145" i="17"/>
  <c r="O120" i="17"/>
  <c r="O199" i="17" s="1"/>
  <c r="FA117" i="17"/>
  <c r="FA145" i="17"/>
  <c r="FA120" i="17"/>
  <c r="FA199" i="17" s="1"/>
  <c r="AT117" i="17"/>
  <c r="AT120" i="17"/>
  <c r="AT199" i="17" s="1"/>
  <c r="AT145" i="17"/>
  <c r="EZ117" i="17"/>
  <c r="EZ143" i="17"/>
  <c r="EZ120" i="17"/>
  <c r="EZ199" i="17" s="1"/>
  <c r="AE117" i="17"/>
  <c r="AE143" i="17"/>
  <c r="AE120" i="17"/>
  <c r="AE199" i="17" s="1"/>
  <c r="FV117" i="17"/>
  <c r="FV149" i="17"/>
  <c r="FW28" i="2" s="1"/>
  <c r="Y213" i="2" s="1"/>
  <c r="FV120" i="17"/>
  <c r="FV199" i="17" s="1"/>
  <c r="FV171" i="17"/>
  <c r="FV175" i="17" s="1"/>
  <c r="FV177" i="17" s="1"/>
  <c r="FV180" i="17" s="1"/>
  <c r="FV205" i="17" s="1"/>
  <c r="AQ147" i="17"/>
  <c r="AQ149" i="17" s="1"/>
  <c r="AR28" i="2" s="1"/>
  <c r="AZ117" i="17"/>
  <c r="AZ149" i="17"/>
  <c r="BA28" i="2" s="1"/>
  <c r="Y87" i="2" s="1"/>
  <c r="AZ120" i="17"/>
  <c r="AZ199" i="17" s="1"/>
  <c r="AZ171" i="17"/>
  <c r="AZ175" i="17" s="1"/>
  <c r="AZ177" i="17" s="1"/>
  <c r="AZ180" i="17" s="1"/>
  <c r="AZ205" i="17" s="1"/>
  <c r="U117" i="17"/>
  <c r="U120" i="17"/>
  <c r="U199" i="17" s="1"/>
  <c r="U143" i="17"/>
  <c r="C137" i="17"/>
  <c r="C139" i="17" s="1"/>
  <c r="C141" i="17" s="1"/>
  <c r="EU117" i="17"/>
  <c r="EU149" i="17"/>
  <c r="EV28" i="2" s="1"/>
  <c r="Y186" i="2" s="1"/>
  <c r="EU120" i="17"/>
  <c r="EU199" i="17" s="1"/>
  <c r="EU171" i="17"/>
  <c r="EU175" i="17" s="1"/>
  <c r="EU177" i="17" s="1"/>
  <c r="EU180" i="17" s="1"/>
  <c r="EU205" i="17" s="1"/>
  <c r="CQ117" i="17"/>
  <c r="CQ120" i="17"/>
  <c r="CQ199" i="17" s="1"/>
  <c r="CQ149" i="17"/>
  <c r="CR28" i="2" s="1"/>
  <c r="Y130" i="2" s="1"/>
  <c r="CQ171" i="17"/>
  <c r="CQ175" i="17" s="1"/>
  <c r="CQ177" i="17" s="1"/>
  <c r="CQ180" i="17" s="1"/>
  <c r="CQ205" i="17" s="1"/>
  <c r="BL117" i="17"/>
  <c r="BL143" i="17"/>
  <c r="BL120" i="17"/>
  <c r="BL199" i="17" s="1"/>
  <c r="EW117" i="17"/>
  <c r="EW145" i="17"/>
  <c r="EW120" i="17"/>
  <c r="EW199" i="17" s="1"/>
  <c r="DW117" i="17"/>
  <c r="DW143" i="17"/>
  <c r="DW155" i="17" s="1"/>
  <c r="DW200" i="17" s="1"/>
  <c r="DW120" i="17"/>
  <c r="DW199" i="17" s="1"/>
  <c r="FZ196" i="17"/>
  <c r="C204" i="17"/>
  <c r="FZ204" i="17" s="1"/>
  <c r="FS117" i="17"/>
  <c r="FS143" i="17"/>
  <c r="FS155" i="17" s="1"/>
  <c r="FS200" i="17" s="1"/>
  <c r="FS120" i="17"/>
  <c r="FS199" i="17" s="1"/>
  <c r="FC117" i="17"/>
  <c r="FC145" i="17"/>
  <c r="FC120" i="17"/>
  <c r="FC199" i="17" s="1"/>
  <c r="CU117" i="17"/>
  <c r="CU143" i="17"/>
  <c r="CU155" i="17" s="1"/>
  <c r="CU200" i="17" s="1"/>
  <c r="CU120" i="17"/>
  <c r="CU199" i="17" s="1"/>
  <c r="AF117" i="17"/>
  <c r="AF120" i="17"/>
  <c r="AF199" i="17" s="1"/>
  <c r="AF143" i="17"/>
  <c r="ES117" i="17"/>
  <c r="ES120" i="17"/>
  <c r="ES199" i="17" s="1"/>
  <c r="ES143" i="17"/>
  <c r="DO117" i="17"/>
  <c r="DO149" i="17"/>
  <c r="DP28" i="2" s="1"/>
  <c r="Y154" i="2" s="1"/>
  <c r="DO120" i="17"/>
  <c r="DO199" i="17" s="1"/>
  <c r="DO171" i="17"/>
  <c r="DO175" i="17" s="1"/>
  <c r="DO177" i="17" s="1"/>
  <c r="DO180" i="17" s="1"/>
  <c r="DO205" i="17" s="1"/>
  <c r="DH147" i="17"/>
  <c r="DH149" i="17" s="1"/>
  <c r="DI28" i="2" s="1"/>
  <c r="Y147" i="2" s="1"/>
  <c r="ET147" i="17"/>
  <c r="ET149" i="17" s="1"/>
  <c r="EU28" i="2" s="1"/>
  <c r="Y185" i="2" s="1"/>
  <c r="AJ147" i="17"/>
  <c r="AJ149" i="17" s="1"/>
  <c r="AK28" i="2" s="1"/>
  <c r="CI117" i="17"/>
  <c r="CI120" i="17"/>
  <c r="CI199" i="17" s="1"/>
  <c r="CI149" i="17"/>
  <c r="CJ28" i="2" s="1"/>
  <c r="Y122" i="2" s="1"/>
  <c r="CI171" i="17"/>
  <c r="CI175" i="17" s="1"/>
  <c r="CI177" i="17" s="1"/>
  <c r="CI180" i="17" s="1"/>
  <c r="CI205" i="17" s="1"/>
  <c r="DK117" i="17"/>
  <c r="DK149" i="17"/>
  <c r="DL28" i="2" s="1"/>
  <c r="Y150" i="2" s="1"/>
  <c r="DK120" i="17"/>
  <c r="DK199" i="17" s="1"/>
  <c r="DK171" i="17"/>
  <c r="DK175" i="17" s="1"/>
  <c r="DK177" i="17" s="1"/>
  <c r="DK180" i="17" s="1"/>
  <c r="DK205" i="17" s="1"/>
  <c r="FL117" i="17"/>
  <c r="FL145" i="17"/>
  <c r="FL120" i="17"/>
  <c r="FL199" i="17" s="1"/>
  <c r="EK117" i="17"/>
  <c r="EK145" i="17"/>
  <c r="EK120" i="17"/>
  <c r="EK199" i="17" s="1"/>
  <c r="FK147" i="17"/>
  <c r="FK149" i="17" s="1"/>
  <c r="FL28" i="2" s="1"/>
  <c r="Y202" i="2" s="1"/>
  <c r="Y117" i="17"/>
  <c r="Y120" i="17"/>
  <c r="Y199" i="17" s="1"/>
  <c r="Y149" i="17"/>
  <c r="Z28" i="2" s="1"/>
  <c r="Y60" i="2" s="1"/>
  <c r="Y171" i="17"/>
  <c r="Y175" i="17" s="1"/>
  <c r="Y177" i="17" s="1"/>
  <c r="Y180" i="17" s="1"/>
  <c r="Y205" i="17" s="1"/>
  <c r="BW117" i="17"/>
  <c r="BW120" i="17"/>
  <c r="BW199" i="17" s="1"/>
  <c r="BW145" i="17"/>
  <c r="FJ147" i="17"/>
  <c r="FJ149" i="17" s="1"/>
  <c r="FK28" i="2" s="1"/>
  <c r="CD117" i="17"/>
  <c r="CD120" i="17"/>
  <c r="CD199" i="17" s="1"/>
  <c r="CD143" i="17"/>
  <c r="FE147" i="17"/>
  <c r="FE149" i="17" s="1"/>
  <c r="FF28" i="2" s="1"/>
  <c r="Y196" i="2" s="1"/>
  <c r="EA151" i="17"/>
  <c r="EA153" i="17" s="1"/>
  <c r="EA155" i="17" s="1"/>
  <c r="AG147" i="17"/>
  <c r="AG149" i="17" s="1"/>
  <c r="AH28" i="2" s="1"/>
  <c r="Y68" i="2" s="1"/>
  <c r="BO151" i="17"/>
  <c r="BO153" i="17" s="1"/>
  <c r="BO155" i="17" s="1"/>
  <c r="EM117" i="17"/>
  <c r="EM120" i="17"/>
  <c r="EM199" i="17" s="1"/>
  <c r="EM143" i="17"/>
  <c r="EX117" i="17"/>
  <c r="EX120" i="17"/>
  <c r="EX199" i="17" s="1"/>
  <c r="EX143" i="17"/>
  <c r="EX155" i="17" s="1"/>
  <c r="EX200" i="17" s="1"/>
  <c r="BG117" i="17"/>
  <c r="BG149" i="17"/>
  <c r="BH28" i="2" s="1"/>
  <c r="Y94" i="2" s="1"/>
  <c r="BG120" i="17"/>
  <c r="BG199" i="17" s="1"/>
  <c r="BG171" i="17"/>
  <c r="BG175" i="17" s="1"/>
  <c r="BG177" i="17" s="1"/>
  <c r="BG180" i="17" s="1"/>
  <c r="BG205" i="17" s="1"/>
  <c r="FP117" i="17"/>
  <c r="FP120" i="17"/>
  <c r="FP199" i="17" s="1"/>
  <c r="FP149" i="17"/>
  <c r="FQ28" i="2" s="1"/>
  <c r="FP171" i="17"/>
  <c r="FP175" i="17" s="1"/>
  <c r="FP177" i="17" s="1"/>
  <c r="FP180" i="17" s="1"/>
  <c r="FP205" i="17" s="1"/>
  <c r="EV117" i="17"/>
  <c r="EV143" i="17"/>
  <c r="EV120" i="17"/>
  <c r="EV199" i="17" s="1"/>
  <c r="EJ117" i="17"/>
  <c r="EJ120" i="17"/>
  <c r="EJ199" i="17" s="1"/>
  <c r="EJ149" i="17"/>
  <c r="EK28" i="2" s="1"/>
  <c r="Y175" i="2" s="1"/>
  <c r="EJ171" i="17"/>
  <c r="EJ175" i="17" s="1"/>
  <c r="EJ177" i="17" s="1"/>
  <c r="EJ180" i="17" s="1"/>
  <c r="EJ205" i="17" s="1"/>
  <c r="DN117" i="17"/>
  <c r="DN120" i="17"/>
  <c r="DN199" i="17" s="1"/>
  <c r="DN149" i="17"/>
  <c r="DO28" i="2" s="1"/>
  <c r="Y153" i="2" s="1"/>
  <c r="DN171" i="17"/>
  <c r="DN175" i="17" s="1"/>
  <c r="DN177" i="17" s="1"/>
  <c r="DN180" i="17" s="1"/>
  <c r="DN205" i="17" s="1"/>
  <c r="BS117" i="17"/>
  <c r="BS149" i="17"/>
  <c r="BT28" i="2" s="1"/>
  <c r="Y106" i="2" s="1"/>
  <c r="BS120" i="17"/>
  <c r="BS199" i="17" s="1"/>
  <c r="BS171" i="17"/>
  <c r="BS175" i="17" s="1"/>
  <c r="BS177" i="17" s="1"/>
  <c r="BS180" i="17" s="1"/>
  <c r="BS205" i="17" s="1"/>
  <c r="AH117" i="17"/>
  <c r="AH120" i="17"/>
  <c r="AH199" i="17" s="1"/>
  <c r="AH149" i="17"/>
  <c r="AI28" i="2" s="1"/>
  <c r="Y69" i="2" s="1"/>
  <c r="AH171" i="17"/>
  <c r="AH175" i="17" s="1"/>
  <c r="AH177" i="17" s="1"/>
  <c r="AH180" i="17" s="1"/>
  <c r="AH205" i="17" s="1"/>
  <c r="EP117" i="17"/>
  <c r="EP143" i="17"/>
  <c r="EP155" i="17" s="1"/>
  <c r="EP200" i="17" s="1"/>
  <c r="EP120" i="17"/>
  <c r="EP199" i="17" s="1"/>
  <c r="W117" i="17"/>
  <c r="W120" i="17"/>
  <c r="W199" i="17" s="1"/>
  <c r="W143" i="17"/>
  <c r="AU117" i="17"/>
  <c r="AU143" i="17"/>
  <c r="AU155" i="17" s="1"/>
  <c r="AU200" i="17" s="1"/>
  <c r="AU120" i="17"/>
  <c r="AU199" i="17" s="1"/>
  <c r="H117" i="17"/>
  <c r="H120" i="17"/>
  <c r="H199" i="17" s="1"/>
  <c r="H145" i="17"/>
  <c r="R117" i="17"/>
  <c r="R149" i="17"/>
  <c r="S28" i="2" s="1"/>
  <c r="Y53" i="2" s="1"/>
  <c r="R120" i="17"/>
  <c r="R199" i="17" s="1"/>
  <c r="R171" i="17"/>
  <c r="R175" i="17" s="1"/>
  <c r="R177" i="17" s="1"/>
  <c r="R180" i="17" s="1"/>
  <c r="R205" i="17" s="1"/>
  <c r="FR117" i="17"/>
  <c r="FR143" i="17"/>
  <c r="FR120" i="17"/>
  <c r="FR199" i="17" s="1"/>
  <c r="DB117" i="17"/>
  <c r="DB143" i="17"/>
  <c r="DB155" i="17" s="1"/>
  <c r="DB200" i="17" s="1"/>
  <c r="DB120" i="17"/>
  <c r="DB199" i="17" s="1"/>
  <c r="FT117" i="17"/>
  <c r="FT143" i="17"/>
  <c r="FT120" i="17"/>
  <c r="FT199" i="17" s="1"/>
  <c r="CR117" i="17"/>
  <c r="CR143" i="17"/>
  <c r="CR120" i="17"/>
  <c r="CR199" i="17" s="1"/>
  <c r="EH117" i="17"/>
  <c r="EH120" i="17"/>
  <c r="EH199" i="17" s="1"/>
  <c r="EH143" i="17"/>
  <c r="EQ117" i="17"/>
  <c r="EQ145" i="17"/>
  <c r="EQ120" i="17"/>
  <c r="EQ199" i="17" s="1"/>
  <c r="CV312" i="17"/>
  <c r="FX312" i="17"/>
  <c r="AN147" i="17"/>
  <c r="AN149" i="17" s="1"/>
  <c r="AO28" i="2" s="1"/>
  <c r="CF147" i="17"/>
  <c r="CF149" i="17" s="1"/>
  <c r="CG28" i="2" s="1"/>
  <c r="Y119" i="2" s="1"/>
  <c r="BA117" i="17"/>
  <c r="BA149" i="17"/>
  <c r="BB28" i="2" s="1"/>
  <c r="Y88" i="2" s="1"/>
  <c r="BA120" i="17"/>
  <c r="BA199" i="17" s="1"/>
  <c r="BA171" i="17"/>
  <c r="BA175" i="17" s="1"/>
  <c r="BA177" i="17" s="1"/>
  <c r="BA180" i="17" s="1"/>
  <c r="BA205" i="17" s="1"/>
  <c r="CL117" i="17"/>
  <c r="CL120" i="17"/>
  <c r="CL199" i="17" s="1"/>
  <c r="CL145" i="17"/>
  <c r="CK147" i="17"/>
  <c r="CK149" i="17" s="1"/>
  <c r="CL28" i="2" s="1"/>
  <c r="Y124" i="2" s="1"/>
  <c r="FQ117" i="17"/>
  <c r="FQ145" i="17"/>
  <c r="FQ120" i="17"/>
  <c r="FQ199" i="17" s="1"/>
  <c r="DC312" i="17"/>
  <c r="CS117" i="17"/>
  <c r="CS143" i="17"/>
  <c r="CS155" i="17" s="1"/>
  <c r="CS200" i="17" s="1"/>
  <c r="CS120" i="17"/>
  <c r="CS199" i="17" s="1"/>
  <c r="AY117" i="17"/>
  <c r="AY120" i="17"/>
  <c r="AY199" i="17" s="1"/>
  <c r="AY149" i="17"/>
  <c r="AZ28" i="2" s="1"/>
  <c r="Y86" i="2" s="1"/>
  <c r="AY171" i="17"/>
  <c r="AY175" i="17" s="1"/>
  <c r="AY177" i="17" s="1"/>
  <c r="AY180" i="17" s="1"/>
  <c r="AY205" i="17" s="1"/>
  <c r="BV147" i="17"/>
  <c r="BV149" i="17" s="1"/>
  <c r="BW28" i="2" s="1"/>
  <c r="Y109" i="2" s="1"/>
  <c r="DG312" i="17"/>
  <c r="BU312" i="17"/>
  <c r="Y174" i="2"/>
  <c r="X123" i="2"/>
  <c r="D27" i="3"/>
  <c r="X101" i="2"/>
  <c r="Y152" i="2"/>
  <c r="X50" i="2"/>
  <c r="C181" i="14"/>
  <c r="C175" i="14"/>
  <c r="X183" i="2"/>
  <c r="X85" i="2"/>
  <c r="Y48" i="2"/>
  <c r="L39" i="3"/>
  <c r="I217" i="2"/>
  <c r="L726" i="3" s="1"/>
  <c r="L727" i="3" s="1"/>
  <c r="X148" i="2"/>
  <c r="D170" i="14"/>
  <c r="D102" i="14"/>
  <c r="D104" i="14" s="1"/>
  <c r="D98" i="14"/>
  <c r="I22" i="14" s="1"/>
  <c r="D105" i="14"/>
  <c r="I21" i="14"/>
  <c r="D108" i="14"/>
  <c r="D187" i="14"/>
  <c r="D211" i="14"/>
  <c r="D146" i="14"/>
  <c r="X171" i="2"/>
  <c r="X170" i="2"/>
  <c r="Y73" i="2"/>
  <c r="C244" i="14" l="1"/>
  <c r="C189" i="14"/>
  <c r="C213" i="14" s="1"/>
  <c r="H35" i="14" s="1"/>
  <c r="C106" i="14"/>
  <c r="C116" i="14" s="1"/>
  <c r="C115" i="14"/>
  <c r="C112" i="14"/>
  <c r="EO312" i="17"/>
  <c r="FG201" i="17"/>
  <c r="FG203" i="17" s="1"/>
  <c r="FG208" i="17" s="1"/>
  <c r="FG213" i="17" s="1"/>
  <c r="FG312" i="17"/>
  <c r="BN151" i="17"/>
  <c r="BN153" i="17" s="1"/>
  <c r="BN155" i="17" s="1"/>
  <c r="BN200" i="17" s="1"/>
  <c r="BN201" i="17" s="1"/>
  <c r="BN203" i="17" s="1"/>
  <c r="BN208" i="17" s="1"/>
  <c r="BN213" i="17" s="1"/>
  <c r="EB151" i="17"/>
  <c r="EB153" i="17" s="1"/>
  <c r="EB155" i="17" s="1"/>
  <c r="BY151" i="17"/>
  <c r="BY153" i="17" s="1"/>
  <c r="BY155" i="17" s="1"/>
  <c r="BY200" i="17" s="1"/>
  <c r="BY201" i="17" s="1"/>
  <c r="BY203" i="17" s="1"/>
  <c r="BY208" i="17" s="1"/>
  <c r="BY213" i="17" s="1"/>
  <c r="M151" i="17"/>
  <c r="M153" i="17" s="1"/>
  <c r="M155" i="17" s="1"/>
  <c r="DW312" i="17"/>
  <c r="CA312" i="17"/>
  <c r="CJ151" i="17"/>
  <c r="CJ153" i="17" s="1"/>
  <c r="CJ155" i="17" s="1"/>
  <c r="BT201" i="17"/>
  <c r="BT203" i="17" s="1"/>
  <c r="BT208" i="17" s="1"/>
  <c r="BT213" i="17" s="1"/>
  <c r="DY201" i="17"/>
  <c r="DY203" i="17" s="1"/>
  <c r="DY208" i="17" s="1"/>
  <c r="DY213" i="17" s="1"/>
  <c r="DY215" i="17" s="1"/>
  <c r="DB201" i="17"/>
  <c r="DB203" i="17" s="1"/>
  <c r="DB208" i="17" s="1"/>
  <c r="DB213" i="17" s="1"/>
  <c r="DB215" i="17" s="1"/>
  <c r="EO201" i="17"/>
  <c r="EO203" i="17" s="1"/>
  <c r="EO208" i="17" s="1"/>
  <c r="EO213" i="17" s="1"/>
  <c r="EN151" i="17"/>
  <c r="EN153" i="17" s="1"/>
  <c r="EN155" i="17" s="1"/>
  <c r="EN200" i="17" s="1"/>
  <c r="EN201" i="17" s="1"/>
  <c r="EN203" i="17" s="1"/>
  <c r="EN208" i="17" s="1"/>
  <c r="EN213" i="17" s="1"/>
  <c r="CS201" i="17"/>
  <c r="CS203" i="17" s="1"/>
  <c r="CS208" i="17" s="1"/>
  <c r="CS213" i="17" s="1"/>
  <c r="CS233" i="17" s="1"/>
  <c r="CT9" i="2" s="1"/>
  <c r="BX201" i="17"/>
  <c r="BX203" i="17" s="1"/>
  <c r="BX208" i="17" s="1"/>
  <c r="BX213" i="17" s="1"/>
  <c r="BX224" i="17" s="1"/>
  <c r="DP312" i="17"/>
  <c r="FZ97" i="17"/>
  <c r="D4" i="2"/>
  <c r="D11" i="3" s="1"/>
  <c r="BC151" i="17"/>
  <c r="BC153" i="17" s="1"/>
  <c r="BC155" i="17" s="1"/>
  <c r="BC312" i="17" s="1"/>
  <c r="EP312" i="17"/>
  <c r="EP201" i="17"/>
  <c r="EP203" i="17" s="1"/>
  <c r="EP208" i="17" s="1"/>
  <c r="EP213" i="17" s="1"/>
  <c r="EP233" i="17" s="1"/>
  <c r="EQ9" i="2" s="1"/>
  <c r="CU201" i="17"/>
  <c r="CU203" i="17" s="1"/>
  <c r="CU208" i="17" s="1"/>
  <c r="CU213" i="17" s="1"/>
  <c r="CU233" i="17" s="1"/>
  <c r="CV9" i="2" s="1"/>
  <c r="I395" i="3" s="1"/>
  <c r="I396" i="3" s="1"/>
  <c r="BX312" i="17"/>
  <c r="DP201" i="17"/>
  <c r="DP203" i="17" s="1"/>
  <c r="DP208" i="17" s="1"/>
  <c r="DP213" i="17" s="1"/>
  <c r="DP223" i="17" s="1"/>
  <c r="J151" i="17"/>
  <c r="J153" i="17" s="1"/>
  <c r="J155" i="17" s="1"/>
  <c r="J200" i="17" s="1"/>
  <c r="J201" i="17" s="1"/>
  <c r="J203" i="17" s="1"/>
  <c r="J208" i="17" s="1"/>
  <c r="J213" i="17" s="1"/>
  <c r="FN153" i="17"/>
  <c r="FN155" i="17" s="1"/>
  <c r="FN200" i="17" s="1"/>
  <c r="FN201" i="17" s="1"/>
  <c r="FN203" i="17" s="1"/>
  <c r="FN208" i="17" s="1"/>
  <c r="FN213" i="17" s="1"/>
  <c r="DY312" i="17"/>
  <c r="CA201" i="17"/>
  <c r="CA203" i="17" s="1"/>
  <c r="CA208" i="17" s="1"/>
  <c r="CA213" i="17" s="1"/>
  <c r="DF200" i="17"/>
  <c r="DF201" i="17" s="1"/>
  <c r="DF203" i="17" s="1"/>
  <c r="DF208" i="17" s="1"/>
  <c r="DF213" i="17" s="1"/>
  <c r="DF312" i="17"/>
  <c r="CM200" i="17"/>
  <c r="CM201" i="17" s="1"/>
  <c r="CM203" i="17" s="1"/>
  <c r="CM208" i="17" s="1"/>
  <c r="CM213" i="17" s="1"/>
  <c r="CM312" i="17"/>
  <c r="DS200" i="17"/>
  <c r="DS201" i="17" s="1"/>
  <c r="DS203" i="17" s="1"/>
  <c r="DS208" i="17" s="1"/>
  <c r="DS213" i="17" s="1"/>
  <c r="DS312" i="17"/>
  <c r="EA200" i="17"/>
  <c r="EA201" i="17" s="1"/>
  <c r="EA203" i="17" s="1"/>
  <c r="EA208" i="17" s="1"/>
  <c r="EA213" i="17" s="1"/>
  <c r="EA312" i="17"/>
  <c r="BO200" i="17"/>
  <c r="BO201" i="17" s="1"/>
  <c r="BO203" i="17" s="1"/>
  <c r="BO208" i="17" s="1"/>
  <c r="BO213" i="17" s="1"/>
  <c r="BO312" i="17"/>
  <c r="S200" i="17"/>
  <c r="S201" i="17" s="1"/>
  <c r="S203" i="17" s="1"/>
  <c r="S208" i="17" s="1"/>
  <c r="S213" i="17" s="1"/>
  <c r="S312" i="17"/>
  <c r="AY151" i="17"/>
  <c r="AY153" i="17" s="1"/>
  <c r="AY155" i="17" s="1"/>
  <c r="CS215" i="17"/>
  <c r="FQ147" i="17"/>
  <c r="FQ149" i="17" s="1"/>
  <c r="FR28" i="2" s="1"/>
  <c r="Y208" i="2" s="1"/>
  <c r="CK151" i="17"/>
  <c r="CK153" i="17" s="1"/>
  <c r="CK155" i="17" s="1"/>
  <c r="CL147" i="17"/>
  <c r="CL149" i="17" s="1"/>
  <c r="CM28" i="2" s="1"/>
  <c r="BA151" i="17"/>
  <c r="BA153" i="17" s="1"/>
  <c r="BA155" i="17" s="1"/>
  <c r="EQ147" i="17"/>
  <c r="EQ149" i="17" s="1"/>
  <c r="ER28" i="2" s="1"/>
  <c r="Y182" i="2" s="1"/>
  <c r="CR147" i="17"/>
  <c r="CR149" i="17" s="1"/>
  <c r="CS28" i="2" s="1"/>
  <c r="Y131" i="2" s="1"/>
  <c r="FT147" i="17"/>
  <c r="FT149" i="17" s="1"/>
  <c r="FU28" i="2" s="1"/>
  <c r="Y211" i="2" s="1"/>
  <c r="EP223" i="17"/>
  <c r="DN151" i="17"/>
  <c r="DN153" i="17" s="1"/>
  <c r="DN155" i="17" s="1"/>
  <c r="AA151" i="17"/>
  <c r="AA153" i="17" s="1"/>
  <c r="AA155" i="17" s="1"/>
  <c r="FE151" i="17"/>
  <c r="FE153" i="17" s="1"/>
  <c r="FE155" i="17" s="1"/>
  <c r="FJ151" i="17"/>
  <c r="FJ153" i="17" s="1"/>
  <c r="FJ155" i="17" s="1"/>
  <c r="FL147" i="17"/>
  <c r="FL149" i="17" s="1"/>
  <c r="FM28" i="2" s="1"/>
  <c r="CI151" i="17"/>
  <c r="CI153" i="17" s="1"/>
  <c r="CI155" i="17" s="1"/>
  <c r="AJ151" i="17"/>
  <c r="AJ153" i="17" s="1"/>
  <c r="AJ155" i="17" s="1"/>
  <c r="AC151" i="17"/>
  <c r="AC153" i="17" s="1"/>
  <c r="AC155" i="17" s="1"/>
  <c r="FS312" i="17"/>
  <c r="EU151" i="17"/>
  <c r="EU153" i="17" s="1"/>
  <c r="EU155" i="17" s="1"/>
  <c r="EU200" i="17" s="1"/>
  <c r="EU201" i="17" s="1"/>
  <c r="EU203" i="17" s="1"/>
  <c r="EU208" i="17" s="1"/>
  <c r="EU213" i="17" s="1"/>
  <c r="U147" i="17"/>
  <c r="U149" i="17" s="1"/>
  <c r="V28" i="2" s="1"/>
  <c r="Y56" i="2" s="1"/>
  <c r="ER151" i="17"/>
  <c r="ER153" i="17" s="1"/>
  <c r="ER155" i="17" s="1"/>
  <c r="EZ147" i="17"/>
  <c r="EZ149" i="17" s="1"/>
  <c r="FA28" i="2" s="1"/>
  <c r="AT147" i="17"/>
  <c r="AT149" i="17" s="1"/>
  <c r="AU28" i="2" s="1"/>
  <c r="DY221" i="17"/>
  <c r="AB151" i="17"/>
  <c r="AB153" i="17" s="1"/>
  <c r="AB155" i="17" s="1"/>
  <c r="BM151" i="17"/>
  <c r="BM153" i="17" s="1"/>
  <c r="BM155" i="17" s="1"/>
  <c r="EE151" i="17"/>
  <c r="EE153" i="17" s="1"/>
  <c r="EE155" i="17" s="1"/>
  <c r="CH147" i="17"/>
  <c r="CH149" i="17" s="1"/>
  <c r="CI28" i="2" s="1"/>
  <c r="CE151" i="17"/>
  <c r="CE153" i="17" s="1"/>
  <c r="CE155" i="17" s="1"/>
  <c r="AK151" i="17"/>
  <c r="AK153" i="17" s="1"/>
  <c r="AK155" i="17" s="1"/>
  <c r="DI151" i="17"/>
  <c r="DI153" i="17" s="1"/>
  <c r="DI155" i="17" s="1"/>
  <c r="FB147" i="17"/>
  <c r="FB149" i="17" s="1"/>
  <c r="FC28" i="2" s="1"/>
  <c r="Y193" i="2" s="1"/>
  <c r="BH147" i="17"/>
  <c r="BH149" i="17" s="1"/>
  <c r="BI28" i="2" s="1"/>
  <c r="Y95" i="2" s="1"/>
  <c r="EI151" i="17"/>
  <c r="EI153" i="17" s="1"/>
  <c r="EI155" i="17" s="1"/>
  <c r="FI151" i="17"/>
  <c r="FI153" i="17" s="1"/>
  <c r="FI155" i="17" s="1"/>
  <c r="BZ147" i="17"/>
  <c r="BZ149" i="17" s="1"/>
  <c r="CA28" i="2" s="1"/>
  <c r="Y113" i="2" s="1"/>
  <c r="BR151" i="17"/>
  <c r="BR153" i="17" s="1"/>
  <c r="BR155" i="17" s="1"/>
  <c r="BF147" i="17"/>
  <c r="BF149" i="17" s="1"/>
  <c r="BG28" i="2" s="1"/>
  <c r="Y93" i="2" s="1"/>
  <c r="EB200" i="17"/>
  <c r="EB201" i="17" s="1"/>
  <c r="EB203" i="17" s="1"/>
  <c r="EB208" i="17" s="1"/>
  <c r="EB213" i="17" s="1"/>
  <c r="EB312" i="17"/>
  <c r="CW312" i="17"/>
  <c r="AW312" i="17"/>
  <c r="X200" i="17"/>
  <c r="X201" i="17" s="1"/>
  <c r="X203" i="17" s="1"/>
  <c r="X208" i="17" s="1"/>
  <c r="X213" i="17" s="1"/>
  <c r="X312" i="17"/>
  <c r="C188" i="17"/>
  <c r="C243" i="17"/>
  <c r="AP151" i="17"/>
  <c r="AP153" i="17" s="1"/>
  <c r="AP155" i="17" s="1"/>
  <c r="EY151" i="17"/>
  <c r="EY153" i="17" s="1"/>
  <c r="EY155" i="17" s="1"/>
  <c r="EY200" i="17" s="1"/>
  <c r="EY201" i="17" s="1"/>
  <c r="EY203" i="17" s="1"/>
  <c r="EY208" i="17" s="1"/>
  <c r="EY213" i="17" s="1"/>
  <c r="FW147" i="17"/>
  <c r="FW149" i="17" s="1"/>
  <c r="FX28" i="2" s="1"/>
  <c r="EF151" i="17"/>
  <c r="EF153" i="17" s="1"/>
  <c r="EF155" i="17" s="1"/>
  <c r="DX201" i="17"/>
  <c r="DX203" i="17" s="1"/>
  <c r="DX208" i="17" s="1"/>
  <c r="DX213" i="17" s="1"/>
  <c r="EC312" i="17"/>
  <c r="DV147" i="17"/>
  <c r="DV149" i="17" s="1"/>
  <c r="DW28" i="2" s="1"/>
  <c r="Y161" i="2" s="1"/>
  <c r="BP151" i="17"/>
  <c r="BP153" i="17" s="1"/>
  <c r="BP155" i="17" s="1"/>
  <c r="CY151" i="17"/>
  <c r="CY153" i="17" s="1"/>
  <c r="CY155" i="17" s="1"/>
  <c r="AN151" i="17"/>
  <c r="AN153" i="17" s="1"/>
  <c r="AN155" i="17" s="1"/>
  <c r="EH147" i="17"/>
  <c r="EH149" i="17" s="1"/>
  <c r="EI28" i="2" s="1"/>
  <c r="Y173" i="2" s="1"/>
  <c r="FR147" i="17"/>
  <c r="FR149" i="17" s="1"/>
  <c r="FS28" i="2" s="1"/>
  <c r="Y209" i="2" s="1"/>
  <c r="AH151" i="17"/>
  <c r="AH153" i="17" s="1"/>
  <c r="AH155" i="17" s="1"/>
  <c r="EJ151" i="17"/>
  <c r="EJ153" i="17" s="1"/>
  <c r="EJ155" i="17" s="1"/>
  <c r="FP151" i="17"/>
  <c r="FP153" i="17" s="1"/>
  <c r="FP155" i="17" s="1"/>
  <c r="EX312" i="17"/>
  <c r="DK151" i="17"/>
  <c r="DK153" i="17" s="1"/>
  <c r="DK155" i="17" s="1"/>
  <c r="DK200" i="17" s="1"/>
  <c r="DK201" i="17" s="1"/>
  <c r="DK203" i="17" s="1"/>
  <c r="DK208" i="17" s="1"/>
  <c r="DK213" i="17" s="1"/>
  <c r="DH151" i="17"/>
  <c r="DH153" i="17" s="1"/>
  <c r="DH155" i="17" s="1"/>
  <c r="FS201" i="17"/>
  <c r="FS203" i="17" s="1"/>
  <c r="FS208" i="17" s="1"/>
  <c r="FS213" i="17" s="1"/>
  <c r="EW147" i="17"/>
  <c r="EW149" i="17" s="1"/>
  <c r="EX28" i="2" s="1"/>
  <c r="BL147" i="17"/>
  <c r="BL149" i="17" s="1"/>
  <c r="BM28" i="2" s="1"/>
  <c r="AQ151" i="17"/>
  <c r="AQ153" i="17" s="1"/>
  <c r="AQ155" i="17" s="1"/>
  <c r="FV151" i="17"/>
  <c r="FV153" i="17" s="1"/>
  <c r="FV155" i="17" s="1"/>
  <c r="O147" i="17"/>
  <c r="O149" i="17" s="1"/>
  <c r="P28" i="2" s="1"/>
  <c r="K147" i="17"/>
  <c r="K149" i="17" s="1"/>
  <c r="L28" i="2" s="1"/>
  <c r="Y46" i="2" s="1"/>
  <c r="I151" i="17"/>
  <c r="I153" i="17" s="1"/>
  <c r="I155" i="17" s="1"/>
  <c r="AS147" i="17"/>
  <c r="AS149" i="17" s="1"/>
  <c r="AT28" i="2" s="1"/>
  <c r="Y80" i="2" s="1"/>
  <c r="DE147" i="17"/>
  <c r="DE149" i="17" s="1"/>
  <c r="DF28" i="2" s="1"/>
  <c r="Y144" i="2" s="1"/>
  <c r="FF147" i="17"/>
  <c r="FF149" i="17" s="1"/>
  <c r="FG28" i="2" s="1"/>
  <c r="DM151" i="17"/>
  <c r="DM153" i="17" s="1"/>
  <c r="DM155" i="17" s="1"/>
  <c r="DJ147" i="17"/>
  <c r="DJ149" i="17" s="1"/>
  <c r="DK28" i="2" s="1"/>
  <c r="Y149" i="2" s="1"/>
  <c r="FH151" i="17"/>
  <c r="FH153" i="17" s="1"/>
  <c r="FH155" i="17" s="1"/>
  <c r="DQ151" i="17"/>
  <c r="DQ153" i="17" s="1"/>
  <c r="DQ155" i="17" s="1"/>
  <c r="DC233" i="17"/>
  <c r="DD9" i="2" s="1"/>
  <c r="I427" i="3" s="1"/>
  <c r="I428" i="3" s="1"/>
  <c r="DC215" i="17"/>
  <c r="DC224" i="17"/>
  <c r="DC221" i="17"/>
  <c r="DC223" i="17"/>
  <c r="DA201" i="17"/>
  <c r="DA203" i="17" s="1"/>
  <c r="DA208" i="17" s="1"/>
  <c r="DA213" i="17" s="1"/>
  <c r="CN147" i="17"/>
  <c r="CN149" i="17" s="1"/>
  <c r="CO28" i="2" s="1"/>
  <c r="Y127" i="2" s="1"/>
  <c r="CW201" i="17"/>
  <c r="CW203" i="17" s="1"/>
  <c r="CW208" i="17" s="1"/>
  <c r="CW213" i="17" s="1"/>
  <c r="AW201" i="17"/>
  <c r="AW203" i="17" s="1"/>
  <c r="AW208" i="17" s="1"/>
  <c r="AW213" i="17" s="1"/>
  <c r="N151" i="17"/>
  <c r="N153" i="17" s="1"/>
  <c r="N155" i="17" s="1"/>
  <c r="BT312" i="17"/>
  <c r="DD312" i="17"/>
  <c r="C105" i="17"/>
  <c r="C147" i="17"/>
  <c r="BI147" i="17"/>
  <c r="BI149" i="17" s="1"/>
  <c r="BJ28" i="2" s="1"/>
  <c r="Y96" i="2" s="1"/>
  <c r="BE151" i="17"/>
  <c r="BE153" i="17" s="1"/>
  <c r="BE155" i="17" s="1"/>
  <c r="D147" i="17"/>
  <c r="D149" i="17" s="1"/>
  <c r="E28" i="2" s="1"/>
  <c r="Y39" i="2" s="1"/>
  <c r="EC201" i="17"/>
  <c r="EC203" i="17" s="1"/>
  <c r="EC208" i="17" s="1"/>
  <c r="EC213" i="17" s="1"/>
  <c r="CB151" i="17"/>
  <c r="CB153" i="17" s="1"/>
  <c r="CB155" i="17" s="1"/>
  <c r="BV151" i="17"/>
  <c r="BV153" i="17" s="1"/>
  <c r="BV155" i="17" s="1"/>
  <c r="H147" i="17"/>
  <c r="H149" i="17" s="1"/>
  <c r="I28" i="2" s="1"/>
  <c r="Y43" i="2" s="1"/>
  <c r="AU312" i="17"/>
  <c r="EM147" i="17"/>
  <c r="EM149" i="17" s="1"/>
  <c r="EN28" i="2" s="1"/>
  <c r="CD147" i="17"/>
  <c r="CD149" i="17" s="1"/>
  <c r="CE28" i="2" s="1"/>
  <c r="Y117" i="2" s="1"/>
  <c r="BW147" i="17"/>
  <c r="BW149" i="17" s="1"/>
  <c r="BX28" i="2" s="1"/>
  <c r="Y110" i="2" s="1"/>
  <c r="EK147" i="17"/>
  <c r="EK149" i="17" s="1"/>
  <c r="EL28" i="2" s="1"/>
  <c r="Y176" i="2" s="1"/>
  <c r="ET151" i="17"/>
  <c r="ET153" i="17" s="1"/>
  <c r="ET155" i="17" s="1"/>
  <c r="ES147" i="17"/>
  <c r="ES149" i="17" s="1"/>
  <c r="ET28" i="2" s="1"/>
  <c r="Y184" i="2" s="1"/>
  <c r="FC147" i="17"/>
  <c r="FC149" i="17" s="1"/>
  <c r="FD28" i="2" s="1"/>
  <c r="Y194" i="2" s="1"/>
  <c r="CQ151" i="17"/>
  <c r="CQ153" i="17" s="1"/>
  <c r="CQ155" i="17" s="1"/>
  <c r="AZ151" i="17"/>
  <c r="AZ153" i="17" s="1"/>
  <c r="AZ155" i="17" s="1"/>
  <c r="FA147" i="17"/>
  <c r="FA149" i="17" s="1"/>
  <c r="FB28" i="2" s="1"/>
  <c r="Y192" i="2" s="1"/>
  <c r="EG151" i="17"/>
  <c r="EG153" i="17" s="1"/>
  <c r="EG155" i="17" s="1"/>
  <c r="CP147" i="17"/>
  <c r="CP149" i="17" s="1"/>
  <c r="CQ28" i="2" s="1"/>
  <c r="Y129" i="2" s="1"/>
  <c r="CZ151" i="17"/>
  <c r="CZ153" i="17" s="1"/>
  <c r="CZ155" i="17" s="1"/>
  <c r="FX233" i="17"/>
  <c r="FY9" i="2" s="1"/>
  <c r="I719" i="3" s="1"/>
  <c r="I720" i="3" s="1"/>
  <c r="FX215" i="17"/>
  <c r="FX224" i="17"/>
  <c r="FX221" i="17"/>
  <c r="FX223" i="17"/>
  <c r="FM147" i="17"/>
  <c r="FM149" i="17" s="1"/>
  <c r="FN28" i="2" s="1"/>
  <c r="Y204" i="2" s="1"/>
  <c r="E151" i="17"/>
  <c r="E153" i="17" s="1"/>
  <c r="E155" i="17" s="1"/>
  <c r="DR151" i="17"/>
  <c r="DR153" i="17" s="1"/>
  <c r="DR155" i="17" s="1"/>
  <c r="BJ151" i="17"/>
  <c r="BJ153" i="17" s="1"/>
  <c r="BJ155" i="17" s="1"/>
  <c r="DP215" i="17"/>
  <c r="BQ147" i="17"/>
  <c r="BQ149" i="17" s="1"/>
  <c r="BR28" i="2" s="1"/>
  <c r="Y104" i="2" s="1"/>
  <c r="F151" i="17"/>
  <c r="F153" i="17" s="1"/>
  <c r="F155" i="17" s="1"/>
  <c r="V151" i="17"/>
  <c r="V153" i="17" s="1"/>
  <c r="V155" i="17" s="1"/>
  <c r="AL151" i="17"/>
  <c r="AL153" i="17" s="1"/>
  <c r="AL155" i="17" s="1"/>
  <c r="CG147" i="17"/>
  <c r="CG149" i="17" s="1"/>
  <c r="CH28" i="2" s="1"/>
  <c r="BU233" i="17"/>
  <c r="BV9" i="2" s="1"/>
  <c r="I291" i="3" s="1"/>
  <c r="I292" i="3" s="1"/>
  <c r="BU215" i="17"/>
  <c r="BU224" i="17"/>
  <c r="BU221" i="17"/>
  <c r="BU223" i="17"/>
  <c r="AD147" i="17"/>
  <c r="AD149" i="17" s="1"/>
  <c r="AE28" i="2" s="1"/>
  <c r="CT151" i="17"/>
  <c r="CT153" i="17" s="1"/>
  <c r="CT155" i="17" s="1"/>
  <c r="FO147" i="17"/>
  <c r="FO149" i="17" s="1"/>
  <c r="FP28" i="2" s="1"/>
  <c r="ED151" i="17"/>
  <c r="ED153" i="17" s="1"/>
  <c r="ED155" i="17" s="1"/>
  <c r="BT233" i="17"/>
  <c r="BU9" i="2" s="1"/>
  <c r="I287" i="3" s="1"/>
  <c r="I288" i="3" s="1"/>
  <c r="BT215" i="17"/>
  <c r="BT224" i="17"/>
  <c r="BT221" i="17"/>
  <c r="BT223" i="17"/>
  <c r="Z147" i="17"/>
  <c r="Z149" i="17" s="1"/>
  <c r="AA28" i="2" s="1"/>
  <c r="Y61" i="2" s="1"/>
  <c r="AR147" i="17"/>
  <c r="AR149" i="17" s="1"/>
  <c r="AS28" i="2" s="1"/>
  <c r="CX151" i="17"/>
  <c r="CX153" i="17" s="1"/>
  <c r="CX155" i="17" s="1"/>
  <c r="DT147" i="17"/>
  <c r="DT149" i="17" s="1"/>
  <c r="DU28" i="2" s="1"/>
  <c r="Y159" i="2" s="1"/>
  <c r="DL151" i="17"/>
  <c r="DL153" i="17" s="1"/>
  <c r="DL155" i="17" s="1"/>
  <c r="M200" i="17"/>
  <c r="M201" i="17" s="1"/>
  <c r="M203" i="17" s="1"/>
  <c r="M208" i="17" s="1"/>
  <c r="M213" i="17" s="1"/>
  <c r="M312" i="17"/>
  <c r="T151" i="17"/>
  <c r="T153" i="17" s="1"/>
  <c r="T155" i="17" s="1"/>
  <c r="CS312" i="17"/>
  <c r="CF151" i="17"/>
  <c r="CF153" i="17" s="1"/>
  <c r="CF155" i="17" s="1"/>
  <c r="DB312" i="17"/>
  <c r="R151" i="17"/>
  <c r="R153" i="17" s="1"/>
  <c r="R155" i="17" s="1"/>
  <c r="AU201" i="17"/>
  <c r="AU203" i="17" s="1"/>
  <c r="AU208" i="17" s="1"/>
  <c r="AU213" i="17" s="1"/>
  <c r="W147" i="17"/>
  <c r="W149" i="17" s="1"/>
  <c r="X28" i="2" s="1"/>
  <c r="Y58" i="2" s="1"/>
  <c r="BS151" i="17"/>
  <c r="BS153" i="17" s="1"/>
  <c r="BS155" i="17" s="1"/>
  <c r="EV147" i="17"/>
  <c r="EV149" i="17" s="1"/>
  <c r="EW28" i="2" s="1"/>
  <c r="BG151" i="17"/>
  <c r="BG153" i="17" s="1"/>
  <c r="BG155" i="17" s="1"/>
  <c r="EX201" i="17"/>
  <c r="EX203" i="17" s="1"/>
  <c r="EX208" i="17" s="1"/>
  <c r="EX213" i="17" s="1"/>
  <c r="AG151" i="17"/>
  <c r="AG153" i="17" s="1"/>
  <c r="AG155" i="17" s="1"/>
  <c r="AX151" i="17"/>
  <c r="AX153" i="17" s="1"/>
  <c r="AX155" i="17" s="1"/>
  <c r="Y151" i="17"/>
  <c r="Y153" i="17" s="1"/>
  <c r="Y155" i="17" s="1"/>
  <c r="Y200" i="17" s="1"/>
  <c r="Y201" i="17" s="1"/>
  <c r="Y203" i="17" s="1"/>
  <c r="Y208" i="17" s="1"/>
  <c r="Y213" i="17" s="1"/>
  <c r="FK151" i="17"/>
  <c r="FK153" i="17" s="1"/>
  <c r="FK155" i="17" s="1"/>
  <c r="DO151" i="17"/>
  <c r="DO153" i="17" s="1"/>
  <c r="DO155" i="17" s="1"/>
  <c r="AF147" i="17"/>
  <c r="AF149" i="17" s="1"/>
  <c r="AG28" i="2" s="1"/>
  <c r="Y67" i="2" s="1"/>
  <c r="CU312" i="17"/>
  <c r="DW201" i="17"/>
  <c r="DW203" i="17" s="1"/>
  <c r="DW208" i="17" s="1"/>
  <c r="DW213" i="17" s="1"/>
  <c r="AE147" i="17"/>
  <c r="AE149" i="17" s="1"/>
  <c r="AF28" i="2" s="1"/>
  <c r="Y66" i="2" s="1"/>
  <c r="FG233" i="17"/>
  <c r="FH9" i="2" s="1"/>
  <c r="I651" i="3" s="1"/>
  <c r="I652" i="3" s="1"/>
  <c r="FG215" i="17"/>
  <c r="FG223" i="17"/>
  <c r="FG224" i="17"/>
  <c r="FG221" i="17"/>
  <c r="FD151" i="17"/>
  <c r="FD153" i="17" s="1"/>
  <c r="FD155" i="17" s="1"/>
  <c r="DZ151" i="17"/>
  <c r="DZ153" i="17" s="1"/>
  <c r="DZ155" i="17" s="1"/>
  <c r="FU151" i="17"/>
  <c r="FU153" i="17" s="1"/>
  <c r="FU155" i="17" s="1"/>
  <c r="CV233" i="17"/>
  <c r="CW9" i="2" s="1"/>
  <c r="I399" i="3" s="1"/>
  <c r="I400" i="3" s="1"/>
  <c r="CV215" i="17"/>
  <c r="CV224" i="17"/>
  <c r="CV221" i="17"/>
  <c r="CV223" i="17"/>
  <c r="L151" i="17"/>
  <c r="L153" i="17" s="1"/>
  <c r="L155" i="17" s="1"/>
  <c r="BD147" i="17"/>
  <c r="BD149" i="17" s="1"/>
  <c r="BE28" i="2" s="1"/>
  <c r="Y91" i="2" s="1"/>
  <c r="AO151" i="17"/>
  <c r="AO153" i="17" s="1"/>
  <c r="AO155" i="17" s="1"/>
  <c r="Q151" i="17"/>
  <c r="Q153" i="17" s="1"/>
  <c r="Q155" i="17" s="1"/>
  <c r="AV147" i="17"/>
  <c r="AV149" i="17" s="1"/>
  <c r="AW28" i="2" s="1"/>
  <c r="AI147" i="17"/>
  <c r="AI149" i="17" s="1"/>
  <c r="AJ28" i="2" s="1"/>
  <c r="Y70" i="2" s="1"/>
  <c r="DU147" i="17"/>
  <c r="DU149" i="17" s="1"/>
  <c r="DV28" i="2" s="1"/>
  <c r="BB151" i="17"/>
  <c r="BB153" i="17" s="1"/>
  <c r="BB155" i="17" s="1"/>
  <c r="DG233" i="17"/>
  <c r="DH9" i="2" s="1"/>
  <c r="I443" i="3" s="1"/>
  <c r="I444" i="3" s="1"/>
  <c r="DG215" i="17"/>
  <c r="DG221" i="17"/>
  <c r="DG223" i="17"/>
  <c r="DG224" i="17"/>
  <c r="EL151" i="17"/>
  <c r="EL153" i="17" s="1"/>
  <c r="EL155" i="17" s="1"/>
  <c r="CC147" i="17"/>
  <c r="CC149" i="17" s="1"/>
  <c r="CD28" i="2" s="1"/>
  <c r="BK151" i="17"/>
  <c r="BK153" i="17" s="1"/>
  <c r="BK155" i="17" s="1"/>
  <c r="DA312" i="17"/>
  <c r="CO151" i="17"/>
  <c r="CO153" i="17" s="1"/>
  <c r="CO155" i="17" s="1"/>
  <c r="DD201" i="17"/>
  <c r="DD203" i="17" s="1"/>
  <c r="DD208" i="17" s="1"/>
  <c r="DD213" i="17" s="1"/>
  <c r="P147" i="17"/>
  <c r="P149" i="17" s="1"/>
  <c r="Q28" i="2" s="1"/>
  <c r="Y51" i="2" s="1"/>
  <c r="C114" i="17"/>
  <c r="C111" i="17"/>
  <c r="C179" i="17"/>
  <c r="C173" i="17"/>
  <c r="G147" i="17"/>
  <c r="G149" i="17" s="1"/>
  <c r="H28" i="2" s="1"/>
  <c r="AM147" i="17"/>
  <c r="AM149" i="17" s="1"/>
  <c r="AN28" i="2" s="1"/>
  <c r="Y74" i="2" s="1"/>
  <c r="DX312" i="17"/>
  <c r="Y81" i="2"/>
  <c r="Y57" i="2"/>
  <c r="Y201" i="2"/>
  <c r="D189" i="14"/>
  <c r="D244" i="14"/>
  <c r="Y65" i="2"/>
  <c r="W47" i="2"/>
  <c r="Y207" i="2"/>
  <c r="D175" i="14"/>
  <c r="D181" i="14"/>
  <c r="Y156" i="2"/>
  <c r="Y59" i="2"/>
  <c r="Y212" i="2"/>
  <c r="Y125" i="2"/>
  <c r="D115" i="14"/>
  <c r="D112" i="14"/>
  <c r="Y138" i="2"/>
  <c r="Y78" i="2"/>
  <c r="Y97" i="2"/>
  <c r="Y121" i="2"/>
  <c r="D106" i="14"/>
  <c r="D116" i="14" s="1"/>
  <c r="V28" i="3"/>
  <c r="R28" i="3"/>
  <c r="T28" i="3"/>
  <c r="C117" i="14" l="1"/>
  <c r="C121" i="14" s="1"/>
  <c r="C200" i="14" s="1"/>
  <c r="DY233" i="17"/>
  <c r="DZ9" i="2" s="1"/>
  <c r="I515" i="3" s="1"/>
  <c r="I516" i="3" s="1"/>
  <c r="C144" i="14"/>
  <c r="FN312" i="17"/>
  <c r="DY224" i="17"/>
  <c r="BN312" i="17"/>
  <c r="DY223" i="17"/>
  <c r="DY225" i="17" s="1"/>
  <c r="DY229" i="17" s="1"/>
  <c r="DY234" i="17" s="1"/>
  <c r="DZ10" i="2" s="1"/>
  <c r="J515" i="3" s="1"/>
  <c r="J516" i="3" s="1"/>
  <c r="CU224" i="17"/>
  <c r="CJ200" i="17"/>
  <c r="CJ201" i="17" s="1"/>
  <c r="CJ203" i="17" s="1"/>
  <c r="CJ208" i="17" s="1"/>
  <c r="CJ213" i="17" s="1"/>
  <c r="CJ312" i="17"/>
  <c r="DP221" i="17"/>
  <c r="DP233" i="17"/>
  <c r="DQ9" i="2" s="1"/>
  <c r="I479" i="3" s="1"/>
  <c r="I480" i="3" s="1"/>
  <c r="DP224" i="17"/>
  <c r="BC200" i="17"/>
  <c r="BC201" i="17" s="1"/>
  <c r="BC203" i="17" s="1"/>
  <c r="BC208" i="17" s="1"/>
  <c r="BC213" i="17" s="1"/>
  <c r="BY215" i="17"/>
  <c r="BY224" i="17"/>
  <c r="BY221" i="17"/>
  <c r="BY233" i="17"/>
  <c r="BZ9" i="2" s="1"/>
  <c r="I307" i="3" s="1"/>
  <c r="I308" i="3" s="1"/>
  <c r="BY223" i="17"/>
  <c r="BX215" i="17"/>
  <c r="BX223" i="17"/>
  <c r="BX233" i="17"/>
  <c r="BY9" i="2" s="1"/>
  <c r="DB221" i="17"/>
  <c r="BX221" i="17"/>
  <c r="DB233" i="17"/>
  <c r="DC9" i="2" s="1"/>
  <c r="I423" i="3" s="1"/>
  <c r="I424" i="3" s="1"/>
  <c r="DB223" i="17"/>
  <c r="DB224" i="17"/>
  <c r="J312" i="17"/>
  <c r="CU215" i="17"/>
  <c r="CS224" i="17"/>
  <c r="EP221" i="17"/>
  <c r="EN312" i="17"/>
  <c r="EP215" i="17"/>
  <c r="EO224" i="17"/>
  <c r="EO233" i="17"/>
  <c r="EO215" i="17"/>
  <c r="EO221" i="17"/>
  <c r="EO223" i="17"/>
  <c r="EP224" i="17"/>
  <c r="CU223" i="17"/>
  <c r="CS223" i="17"/>
  <c r="CU221" i="17"/>
  <c r="CS221" i="17"/>
  <c r="FX225" i="17"/>
  <c r="FX229" i="17" s="1"/>
  <c r="FX234" i="17" s="1"/>
  <c r="FY10" i="2" s="1"/>
  <c r="J719" i="3" s="1"/>
  <c r="J720" i="3" s="1"/>
  <c r="CA221" i="17"/>
  <c r="CA233" i="17"/>
  <c r="CA215" i="17"/>
  <c r="CA224" i="17"/>
  <c r="CA223" i="17"/>
  <c r="FG225" i="17"/>
  <c r="FG229" i="17" s="1"/>
  <c r="FG234" i="17" s="1"/>
  <c r="FH10" i="2" s="1"/>
  <c r="J651" i="3" s="1"/>
  <c r="J652" i="3" s="1"/>
  <c r="C115" i="17"/>
  <c r="C116" i="17" s="1"/>
  <c r="D27" i="2"/>
  <c r="X38" i="2" s="1"/>
  <c r="V12" i="3"/>
  <c r="R12" i="3"/>
  <c r="T12" i="3"/>
  <c r="E200" i="17"/>
  <c r="E201" i="17" s="1"/>
  <c r="E203" i="17" s="1"/>
  <c r="E208" i="17" s="1"/>
  <c r="E213" i="17" s="1"/>
  <c r="E312" i="17"/>
  <c r="CB200" i="17"/>
  <c r="CB201" i="17" s="1"/>
  <c r="CB203" i="17" s="1"/>
  <c r="CB208" i="17" s="1"/>
  <c r="CB213" i="17" s="1"/>
  <c r="CB312" i="17"/>
  <c r="DK233" i="17"/>
  <c r="DL9" i="2" s="1"/>
  <c r="I459" i="3" s="1"/>
  <c r="I460" i="3" s="1"/>
  <c r="DK215" i="17"/>
  <c r="DK224" i="17"/>
  <c r="DK221" i="17"/>
  <c r="DK223" i="17"/>
  <c r="BP200" i="17"/>
  <c r="BP201" i="17" s="1"/>
  <c r="BP203" i="17" s="1"/>
  <c r="BP208" i="17" s="1"/>
  <c r="BP213" i="17" s="1"/>
  <c r="BP312" i="17"/>
  <c r="AO200" i="17"/>
  <c r="AO201" i="17" s="1"/>
  <c r="AO203" i="17" s="1"/>
  <c r="AO208" i="17" s="1"/>
  <c r="AO213" i="17" s="1"/>
  <c r="AO312" i="17"/>
  <c r="FK200" i="17"/>
  <c r="FK201" i="17" s="1"/>
  <c r="FK203" i="17" s="1"/>
  <c r="FK208" i="17" s="1"/>
  <c r="FK213" i="17" s="1"/>
  <c r="FK312" i="17"/>
  <c r="R200" i="17"/>
  <c r="R201" i="17" s="1"/>
  <c r="R203" i="17" s="1"/>
  <c r="R208" i="17" s="1"/>
  <c r="R213" i="17" s="1"/>
  <c r="R312" i="17"/>
  <c r="V200" i="17"/>
  <c r="V201" i="17" s="1"/>
  <c r="V203" i="17" s="1"/>
  <c r="V208" i="17" s="1"/>
  <c r="V213" i="17" s="1"/>
  <c r="V312" i="17"/>
  <c r="I200" i="17"/>
  <c r="I201" i="17" s="1"/>
  <c r="I203" i="17" s="1"/>
  <c r="I208" i="17" s="1"/>
  <c r="I213" i="17" s="1"/>
  <c r="I312" i="17"/>
  <c r="AN200" i="17"/>
  <c r="AN201" i="17" s="1"/>
  <c r="AN203" i="17" s="1"/>
  <c r="AN208" i="17" s="1"/>
  <c r="AN213" i="17" s="1"/>
  <c r="AN312" i="17"/>
  <c r="EY233" i="17"/>
  <c r="EZ9" i="2" s="1"/>
  <c r="I619" i="3" s="1"/>
  <c r="I620" i="3" s="1"/>
  <c r="EY215" i="17"/>
  <c r="EY223" i="17"/>
  <c r="EY224" i="17"/>
  <c r="EY221" i="17"/>
  <c r="AK200" i="17"/>
  <c r="AK201" i="17" s="1"/>
  <c r="AK203" i="17" s="1"/>
  <c r="AK208" i="17" s="1"/>
  <c r="AK213" i="17" s="1"/>
  <c r="AK312" i="17"/>
  <c r="EU233" i="17"/>
  <c r="EV9" i="2" s="1"/>
  <c r="EU215" i="17"/>
  <c r="EU223" i="17"/>
  <c r="EU224" i="17"/>
  <c r="EU221" i="17"/>
  <c r="AJ200" i="17"/>
  <c r="AJ201" i="17" s="1"/>
  <c r="AJ203" i="17" s="1"/>
  <c r="AJ208" i="17" s="1"/>
  <c r="AJ213" i="17" s="1"/>
  <c r="AJ312" i="17"/>
  <c r="FJ200" i="17"/>
  <c r="FJ201" i="17" s="1"/>
  <c r="FJ203" i="17" s="1"/>
  <c r="FJ208" i="17" s="1"/>
  <c r="FJ213" i="17" s="1"/>
  <c r="FJ312" i="17"/>
  <c r="DN200" i="17"/>
  <c r="DN201" i="17" s="1"/>
  <c r="DN203" i="17" s="1"/>
  <c r="DN208" i="17" s="1"/>
  <c r="DN213" i="17" s="1"/>
  <c r="DN312" i="17"/>
  <c r="CQ200" i="17"/>
  <c r="CQ201" i="17" s="1"/>
  <c r="CQ203" i="17" s="1"/>
  <c r="CQ208" i="17" s="1"/>
  <c r="CQ213" i="17" s="1"/>
  <c r="CQ312" i="17"/>
  <c r="DQ200" i="17"/>
  <c r="DQ201" i="17" s="1"/>
  <c r="DQ203" i="17" s="1"/>
  <c r="DQ208" i="17" s="1"/>
  <c r="DQ213" i="17" s="1"/>
  <c r="DQ312" i="17"/>
  <c r="FV200" i="17"/>
  <c r="FV201" i="17" s="1"/>
  <c r="FV203" i="17" s="1"/>
  <c r="FV208" i="17" s="1"/>
  <c r="FV213" i="17" s="1"/>
  <c r="FV312" i="17"/>
  <c r="EJ200" i="17"/>
  <c r="EJ201" i="17" s="1"/>
  <c r="EJ203" i="17" s="1"/>
  <c r="EJ208" i="17" s="1"/>
  <c r="EJ213" i="17" s="1"/>
  <c r="EJ312" i="17"/>
  <c r="AC200" i="17"/>
  <c r="AC201" i="17" s="1"/>
  <c r="AC203" i="17" s="1"/>
  <c r="AC208" i="17" s="1"/>
  <c r="AC213" i="17" s="1"/>
  <c r="AC312" i="17"/>
  <c r="FD200" i="17"/>
  <c r="FD201" i="17" s="1"/>
  <c r="FD203" i="17" s="1"/>
  <c r="FD208" i="17" s="1"/>
  <c r="FD213" i="17" s="1"/>
  <c r="FD312" i="17"/>
  <c r="AG200" i="17"/>
  <c r="AG201" i="17" s="1"/>
  <c r="AG203" i="17" s="1"/>
  <c r="AG208" i="17" s="1"/>
  <c r="AG213" i="17" s="1"/>
  <c r="AG312" i="17"/>
  <c r="CO200" i="17"/>
  <c r="CO201" i="17" s="1"/>
  <c r="CO203" i="17" s="1"/>
  <c r="CO208" i="17" s="1"/>
  <c r="CO213" i="17" s="1"/>
  <c r="CO312" i="17"/>
  <c r="FU200" i="17"/>
  <c r="FU201" i="17" s="1"/>
  <c r="FU203" i="17" s="1"/>
  <c r="FU208" i="17" s="1"/>
  <c r="FU213" i="17" s="1"/>
  <c r="FU312" i="17"/>
  <c r="Y233" i="17"/>
  <c r="Z9" i="2" s="1"/>
  <c r="I99" i="3" s="1"/>
  <c r="I100" i="3" s="1"/>
  <c r="Y215" i="17"/>
  <c r="Y221" i="17"/>
  <c r="Y223" i="17"/>
  <c r="Y224" i="17"/>
  <c r="BS200" i="17"/>
  <c r="BS201" i="17" s="1"/>
  <c r="BS203" i="17" s="1"/>
  <c r="BS208" i="17" s="1"/>
  <c r="BS213" i="17" s="1"/>
  <c r="BS312" i="17"/>
  <c r="BJ200" i="17"/>
  <c r="BJ201" i="17" s="1"/>
  <c r="BJ203" i="17" s="1"/>
  <c r="BJ208" i="17" s="1"/>
  <c r="BJ213" i="17" s="1"/>
  <c r="BJ312" i="17"/>
  <c r="FE200" i="17"/>
  <c r="FE201" i="17" s="1"/>
  <c r="FE203" i="17" s="1"/>
  <c r="FE208" i="17" s="1"/>
  <c r="FE213" i="17" s="1"/>
  <c r="FE312" i="17"/>
  <c r="DL200" i="17"/>
  <c r="DL201" i="17" s="1"/>
  <c r="DL203" i="17" s="1"/>
  <c r="DL208" i="17" s="1"/>
  <c r="DL213" i="17" s="1"/>
  <c r="DL312" i="17"/>
  <c r="CT200" i="17"/>
  <c r="CT201" i="17" s="1"/>
  <c r="CT203" i="17" s="1"/>
  <c r="CT208" i="17" s="1"/>
  <c r="CT213" i="17" s="1"/>
  <c r="CT312" i="17"/>
  <c r="DR200" i="17"/>
  <c r="DR201" i="17" s="1"/>
  <c r="DR203" i="17" s="1"/>
  <c r="DR208" i="17" s="1"/>
  <c r="DR213" i="17" s="1"/>
  <c r="DR312" i="17"/>
  <c r="BV200" i="17"/>
  <c r="BV201" i="17" s="1"/>
  <c r="BV203" i="17" s="1"/>
  <c r="BV208" i="17" s="1"/>
  <c r="BV213" i="17" s="1"/>
  <c r="BV312" i="17"/>
  <c r="BE200" i="17"/>
  <c r="BE201" i="17" s="1"/>
  <c r="BE203" i="17" s="1"/>
  <c r="BE208" i="17" s="1"/>
  <c r="BE213" i="17" s="1"/>
  <c r="BE312" i="17"/>
  <c r="BA200" i="17"/>
  <c r="BA201" i="17" s="1"/>
  <c r="BA203" i="17" s="1"/>
  <c r="BA208" i="17" s="1"/>
  <c r="BA213" i="17" s="1"/>
  <c r="BA312" i="17"/>
  <c r="AM151" i="17"/>
  <c r="AM153" i="17" s="1"/>
  <c r="AM155" i="17" s="1"/>
  <c r="BD151" i="17"/>
  <c r="BD153" i="17" s="1"/>
  <c r="BD155" i="17" s="1"/>
  <c r="AE151" i="17"/>
  <c r="AE153" i="17" s="1"/>
  <c r="AE155" i="17" s="1"/>
  <c r="F200" i="17"/>
  <c r="F201" i="17" s="1"/>
  <c r="F203" i="17" s="1"/>
  <c r="F208" i="17" s="1"/>
  <c r="F213" i="17" s="1"/>
  <c r="F312" i="17"/>
  <c r="CZ200" i="17"/>
  <c r="CZ201" i="17" s="1"/>
  <c r="CZ203" i="17" s="1"/>
  <c r="CZ208" i="17" s="1"/>
  <c r="CZ213" i="17" s="1"/>
  <c r="CZ312" i="17"/>
  <c r="ES151" i="17"/>
  <c r="ES153" i="17" s="1"/>
  <c r="ES155" i="17" s="1"/>
  <c r="BI151" i="17"/>
  <c r="BI153" i="17" s="1"/>
  <c r="BI155" i="17" s="1"/>
  <c r="K151" i="17"/>
  <c r="K153" i="17" s="1"/>
  <c r="K155" i="17" s="1"/>
  <c r="FP200" i="17"/>
  <c r="FP201" i="17" s="1"/>
  <c r="FP203" i="17" s="1"/>
  <c r="FP208" i="17" s="1"/>
  <c r="FP213" i="17" s="1"/>
  <c r="FP312" i="17"/>
  <c r="FN215" i="17"/>
  <c r="FN233" i="17"/>
  <c r="FO9" i="2" s="1"/>
  <c r="I679" i="3" s="1"/>
  <c r="I680" i="3" s="1"/>
  <c r="FN224" i="17"/>
  <c r="FN223" i="17"/>
  <c r="FN221" i="17"/>
  <c r="AP200" i="17"/>
  <c r="AP201" i="17" s="1"/>
  <c r="AP203" i="17" s="1"/>
  <c r="AP208" i="17" s="1"/>
  <c r="AP213" i="17" s="1"/>
  <c r="AP312" i="17"/>
  <c r="EI200" i="17"/>
  <c r="EI201" i="17" s="1"/>
  <c r="EI203" i="17" s="1"/>
  <c r="EI208" i="17" s="1"/>
  <c r="EI213" i="17" s="1"/>
  <c r="EI312" i="17"/>
  <c r="FQ151" i="17"/>
  <c r="FQ153" i="17" s="1"/>
  <c r="FQ155" i="17" s="1"/>
  <c r="G151" i="17"/>
  <c r="G153" i="17" s="1"/>
  <c r="G155" i="17" s="1"/>
  <c r="DD233" i="17"/>
  <c r="DE9" i="2" s="1"/>
  <c r="DD215" i="17"/>
  <c r="DD223" i="17"/>
  <c r="DD224" i="17"/>
  <c r="DD221" i="17"/>
  <c r="DW233" i="17"/>
  <c r="DX9" i="2" s="1"/>
  <c r="I507" i="3" s="1"/>
  <c r="I508" i="3" s="1"/>
  <c r="DW215" i="17"/>
  <c r="DW223" i="17"/>
  <c r="DW224" i="17"/>
  <c r="DW221" i="17"/>
  <c r="EX215" i="17"/>
  <c r="EX233" i="17"/>
  <c r="EY9" i="2" s="1"/>
  <c r="I615" i="3" s="1"/>
  <c r="I616" i="3" s="1"/>
  <c r="EX221" i="17"/>
  <c r="EX224" i="17"/>
  <c r="EX223" i="17"/>
  <c r="M233" i="17"/>
  <c r="N9" i="2" s="1"/>
  <c r="M215" i="17"/>
  <c r="M223" i="17"/>
  <c r="M224" i="17"/>
  <c r="M221" i="17"/>
  <c r="FO151" i="17"/>
  <c r="FO153" i="17" s="1"/>
  <c r="FO155" i="17" s="1"/>
  <c r="BU225" i="17"/>
  <c r="BU229" i="17" s="1"/>
  <c r="BU234" i="17" s="1"/>
  <c r="CG151" i="17"/>
  <c r="CG153" i="17" s="1"/>
  <c r="CG155" i="17" s="1"/>
  <c r="FM151" i="17"/>
  <c r="FM153" i="17" s="1"/>
  <c r="FM155" i="17" s="1"/>
  <c r="BW151" i="17"/>
  <c r="BW153" i="17" s="1"/>
  <c r="BW155" i="17" s="1"/>
  <c r="H151" i="17"/>
  <c r="H153" i="17" s="1"/>
  <c r="H155" i="17" s="1"/>
  <c r="EC233" i="17"/>
  <c r="ED9" i="2" s="1"/>
  <c r="I531" i="3" s="1"/>
  <c r="I532" i="3" s="1"/>
  <c r="EC215" i="17"/>
  <c r="EC223" i="17"/>
  <c r="EC224" i="17"/>
  <c r="EC221" i="17"/>
  <c r="AW233" i="17"/>
  <c r="AX9" i="2" s="1"/>
  <c r="I195" i="3" s="1"/>
  <c r="I196" i="3" s="1"/>
  <c r="AW215" i="17"/>
  <c r="AW223" i="17"/>
  <c r="AW224" i="17"/>
  <c r="AW221" i="17"/>
  <c r="DA233" i="17"/>
  <c r="DB9" i="2" s="1"/>
  <c r="I419" i="3" s="1"/>
  <c r="I420" i="3" s="1"/>
  <c r="DA215" i="17"/>
  <c r="DA223" i="17"/>
  <c r="DA224" i="17"/>
  <c r="DA221" i="17"/>
  <c r="DJ151" i="17"/>
  <c r="DJ153" i="17" s="1"/>
  <c r="DJ155" i="17" s="1"/>
  <c r="DM200" i="17"/>
  <c r="DM201" i="17" s="1"/>
  <c r="DM203" i="17" s="1"/>
  <c r="DM208" i="17" s="1"/>
  <c r="DM213" i="17" s="1"/>
  <c r="DM312" i="17"/>
  <c r="DH200" i="17"/>
  <c r="DH201" i="17" s="1"/>
  <c r="DH203" i="17" s="1"/>
  <c r="DH208" i="17" s="1"/>
  <c r="DH213" i="17" s="1"/>
  <c r="DH312" i="17"/>
  <c r="FR151" i="17"/>
  <c r="FR153" i="17" s="1"/>
  <c r="FR155" i="17" s="1"/>
  <c r="CY200" i="17"/>
  <c r="CY201" i="17" s="1"/>
  <c r="CY203" i="17" s="1"/>
  <c r="CY208" i="17" s="1"/>
  <c r="CY213" i="17" s="1"/>
  <c r="CY312" i="17"/>
  <c r="DV151" i="17"/>
  <c r="DV153" i="17" s="1"/>
  <c r="DV155" i="17" s="1"/>
  <c r="X233" i="17"/>
  <c r="Y9" i="2" s="1"/>
  <c r="X215" i="17"/>
  <c r="X221" i="17"/>
  <c r="X223" i="17"/>
  <c r="X224" i="17"/>
  <c r="EB233" i="17"/>
  <c r="EC9" i="2" s="1"/>
  <c r="I527" i="3" s="1"/>
  <c r="I528" i="3" s="1"/>
  <c r="EB215" i="17"/>
  <c r="EB221" i="17"/>
  <c r="EB223" i="17"/>
  <c r="EB224" i="17"/>
  <c r="BR200" i="17"/>
  <c r="BR201" i="17" s="1"/>
  <c r="BR203" i="17" s="1"/>
  <c r="BR208" i="17" s="1"/>
  <c r="BR213" i="17" s="1"/>
  <c r="BR312" i="17"/>
  <c r="BN233" i="17"/>
  <c r="BO9" i="2" s="1"/>
  <c r="BN215" i="17"/>
  <c r="BN223" i="17"/>
  <c r="BN224" i="17"/>
  <c r="BN221" i="17"/>
  <c r="FI200" i="17"/>
  <c r="FI201" i="17" s="1"/>
  <c r="FI203" i="17" s="1"/>
  <c r="FI208" i="17" s="1"/>
  <c r="FI213" i="17" s="1"/>
  <c r="FI312" i="17"/>
  <c r="BH151" i="17"/>
  <c r="BH153" i="17" s="1"/>
  <c r="BH155" i="17" s="1"/>
  <c r="CH151" i="17"/>
  <c r="CH153" i="17" s="1"/>
  <c r="CH155" i="17" s="1"/>
  <c r="EE200" i="17"/>
  <c r="EE201" i="17" s="1"/>
  <c r="EE203" i="17" s="1"/>
  <c r="EE208" i="17" s="1"/>
  <c r="EE213" i="17" s="1"/>
  <c r="EE312" i="17"/>
  <c r="AB200" i="17"/>
  <c r="AB201" i="17" s="1"/>
  <c r="AB203" i="17" s="1"/>
  <c r="AB208" i="17" s="1"/>
  <c r="AB213" i="17" s="1"/>
  <c r="AB312" i="17"/>
  <c r="AT151" i="17"/>
  <c r="AT153" i="17" s="1"/>
  <c r="AT155" i="17" s="1"/>
  <c r="CR151" i="17"/>
  <c r="CR153" i="17" s="1"/>
  <c r="CR155" i="17" s="1"/>
  <c r="CK200" i="17"/>
  <c r="CK201" i="17" s="1"/>
  <c r="CK203" i="17" s="1"/>
  <c r="CK208" i="17" s="1"/>
  <c r="CK213" i="17" s="1"/>
  <c r="CK312" i="17"/>
  <c r="BC233" i="17"/>
  <c r="BD9" i="2" s="1"/>
  <c r="BC215" i="17"/>
  <c r="BC223" i="17"/>
  <c r="BC224" i="17"/>
  <c r="BC221" i="17"/>
  <c r="S233" i="17"/>
  <c r="T9" i="2" s="1"/>
  <c r="S215" i="17"/>
  <c r="S224" i="17"/>
  <c r="S221" i="17"/>
  <c r="S223" i="17"/>
  <c r="EA233" i="17"/>
  <c r="EB9" i="2" s="1"/>
  <c r="EA215" i="17"/>
  <c r="EA223" i="17"/>
  <c r="EA224" i="17"/>
  <c r="EA221" i="17"/>
  <c r="W151" i="17"/>
  <c r="W153" i="17" s="1"/>
  <c r="W155" i="17" s="1"/>
  <c r="EM151" i="17"/>
  <c r="EM153" i="17" s="1"/>
  <c r="EM155" i="17" s="1"/>
  <c r="AS151" i="17"/>
  <c r="AS153" i="17" s="1"/>
  <c r="AS155" i="17" s="1"/>
  <c r="EF200" i="17"/>
  <c r="EF201" i="17" s="1"/>
  <c r="EF203" i="17" s="1"/>
  <c r="EF208" i="17" s="1"/>
  <c r="EF213" i="17" s="1"/>
  <c r="EF312" i="17"/>
  <c r="J215" i="17"/>
  <c r="J233" i="17"/>
  <c r="K9" i="2" s="1"/>
  <c r="I39" i="3" s="1"/>
  <c r="I40" i="3" s="1"/>
  <c r="J221" i="17"/>
  <c r="J224" i="17"/>
  <c r="J223" i="17"/>
  <c r="DI200" i="17"/>
  <c r="DI201" i="17" s="1"/>
  <c r="DI203" i="17" s="1"/>
  <c r="DI208" i="17" s="1"/>
  <c r="DI213" i="17" s="1"/>
  <c r="DI312" i="17"/>
  <c r="ER200" i="17"/>
  <c r="ER201" i="17" s="1"/>
  <c r="ER203" i="17" s="1"/>
  <c r="ER208" i="17" s="1"/>
  <c r="ER213" i="17" s="1"/>
  <c r="ER312" i="17"/>
  <c r="BB200" i="17"/>
  <c r="BB201" i="17" s="1"/>
  <c r="BB203" i="17" s="1"/>
  <c r="BB208" i="17" s="1"/>
  <c r="BB213" i="17" s="1"/>
  <c r="BB312" i="17"/>
  <c r="CV225" i="17"/>
  <c r="CV229" i="17" s="1"/>
  <c r="CV234" i="17" s="1"/>
  <c r="CF200" i="17"/>
  <c r="CF201" i="17" s="1"/>
  <c r="CF203" i="17" s="1"/>
  <c r="CF208" i="17" s="1"/>
  <c r="CF213" i="17" s="1"/>
  <c r="CF312" i="17"/>
  <c r="DG225" i="17"/>
  <c r="DG229" i="17" s="1"/>
  <c r="DG234" i="17" s="1"/>
  <c r="DU151" i="17"/>
  <c r="DU153" i="17" s="1"/>
  <c r="DU155" i="17" s="1"/>
  <c r="AU233" i="17"/>
  <c r="AV9" i="2" s="1"/>
  <c r="I187" i="3" s="1"/>
  <c r="I188" i="3" s="1"/>
  <c r="AU215" i="17"/>
  <c r="AU224" i="17"/>
  <c r="AU221" i="17"/>
  <c r="AU223" i="17"/>
  <c r="AR151" i="17"/>
  <c r="AR153" i="17" s="1"/>
  <c r="AR155" i="17" s="1"/>
  <c r="BT225" i="17"/>
  <c r="BT229" i="17" s="1"/>
  <c r="BT234" i="17" s="1"/>
  <c r="BQ151" i="17"/>
  <c r="BQ153" i="17" s="1"/>
  <c r="BQ155" i="17" s="1"/>
  <c r="CP151" i="17"/>
  <c r="CP153" i="17" s="1"/>
  <c r="CP155" i="17" s="1"/>
  <c r="CD151" i="17"/>
  <c r="CD153" i="17" s="1"/>
  <c r="CD155" i="17" s="1"/>
  <c r="D151" i="17"/>
  <c r="D153" i="17" s="1"/>
  <c r="D155" i="17" s="1"/>
  <c r="CW233" i="17"/>
  <c r="CX9" i="2" s="1"/>
  <c r="I403" i="3" s="1"/>
  <c r="I404" i="3" s="1"/>
  <c r="CW215" i="17"/>
  <c r="CW223" i="17"/>
  <c r="CW224" i="17"/>
  <c r="CW221" i="17"/>
  <c r="DE151" i="17"/>
  <c r="DE153" i="17" s="1"/>
  <c r="DE155" i="17" s="1"/>
  <c r="EW151" i="17"/>
  <c r="EW153" i="17" s="1"/>
  <c r="EW155" i="17" s="1"/>
  <c r="FW151" i="17"/>
  <c r="FW153" i="17" s="1"/>
  <c r="FW155" i="17" s="1"/>
  <c r="C212" i="17"/>
  <c r="FZ212" i="17" s="1"/>
  <c r="FZ188" i="17"/>
  <c r="BZ151" i="17"/>
  <c r="BZ153" i="17" s="1"/>
  <c r="BZ155" i="17" s="1"/>
  <c r="FB151" i="17"/>
  <c r="FB153" i="17" s="1"/>
  <c r="FB155" i="17" s="1"/>
  <c r="EZ151" i="17"/>
  <c r="EZ153" i="17" s="1"/>
  <c r="EZ155" i="17" s="1"/>
  <c r="CM233" i="17"/>
  <c r="CN9" i="2" s="1"/>
  <c r="I363" i="3" s="1"/>
  <c r="I364" i="3" s="1"/>
  <c r="CM215" i="17"/>
  <c r="CM221" i="17"/>
  <c r="CM223" i="17"/>
  <c r="CM224" i="17"/>
  <c r="AI151" i="17"/>
  <c r="AI153" i="17" s="1"/>
  <c r="AI155" i="17" s="1"/>
  <c r="DZ200" i="17"/>
  <c r="DZ201" i="17" s="1"/>
  <c r="DZ203" i="17" s="1"/>
  <c r="DZ208" i="17" s="1"/>
  <c r="DZ213" i="17" s="1"/>
  <c r="DZ312" i="17"/>
  <c r="EV151" i="17"/>
  <c r="EV153" i="17" s="1"/>
  <c r="EV155" i="17" s="1"/>
  <c r="DT151" i="17"/>
  <c r="DT153" i="17" s="1"/>
  <c r="DT155" i="17" s="1"/>
  <c r="AL200" i="17"/>
  <c r="AL201" i="17" s="1"/>
  <c r="AL203" i="17" s="1"/>
  <c r="AL208" i="17" s="1"/>
  <c r="AL213" i="17" s="1"/>
  <c r="AL312" i="17"/>
  <c r="EG200" i="17"/>
  <c r="EG201" i="17" s="1"/>
  <c r="EG203" i="17" s="1"/>
  <c r="EG208" i="17" s="1"/>
  <c r="EG213" i="17" s="1"/>
  <c r="EG312" i="17"/>
  <c r="ET200" i="17"/>
  <c r="ET201" i="17" s="1"/>
  <c r="ET203" i="17" s="1"/>
  <c r="ET208" i="17" s="1"/>
  <c r="ET213" i="17" s="1"/>
  <c r="ET312" i="17"/>
  <c r="AQ200" i="17"/>
  <c r="AQ201" i="17" s="1"/>
  <c r="AQ203" i="17" s="1"/>
  <c r="AQ208" i="17" s="1"/>
  <c r="AQ213" i="17" s="1"/>
  <c r="AQ312" i="17"/>
  <c r="BM200" i="17"/>
  <c r="BM201" i="17" s="1"/>
  <c r="BM203" i="17" s="1"/>
  <c r="BM208" i="17" s="1"/>
  <c r="BM213" i="17" s="1"/>
  <c r="BM312" i="17"/>
  <c r="CI200" i="17"/>
  <c r="CI201" i="17" s="1"/>
  <c r="CI203" i="17" s="1"/>
  <c r="CI208" i="17" s="1"/>
  <c r="CI213" i="17" s="1"/>
  <c r="CI312" i="17"/>
  <c r="EQ151" i="17"/>
  <c r="EQ153" i="17" s="1"/>
  <c r="EQ155" i="17" s="1"/>
  <c r="BK200" i="17"/>
  <c r="BK201" i="17" s="1"/>
  <c r="BK203" i="17" s="1"/>
  <c r="BK208" i="17" s="1"/>
  <c r="BK213" i="17" s="1"/>
  <c r="BK312" i="17"/>
  <c r="FG235" i="17"/>
  <c r="FH14" i="2" s="1"/>
  <c r="N651" i="3" s="1"/>
  <c r="N652" i="3" s="1"/>
  <c r="AX200" i="17"/>
  <c r="AX201" i="17" s="1"/>
  <c r="AX203" i="17" s="1"/>
  <c r="AX208" i="17" s="1"/>
  <c r="AX213" i="17" s="1"/>
  <c r="AX312" i="17"/>
  <c r="T200" i="17"/>
  <c r="T201" i="17" s="1"/>
  <c r="T203" i="17" s="1"/>
  <c r="T208" i="17" s="1"/>
  <c r="T213" i="17" s="1"/>
  <c r="T312" i="17"/>
  <c r="P151" i="17"/>
  <c r="P153" i="17" s="1"/>
  <c r="P155" i="17" s="1"/>
  <c r="CC151" i="17"/>
  <c r="CC153" i="17" s="1"/>
  <c r="CC155" i="17" s="1"/>
  <c r="EL200" i="17"/>
  <c r="EL201" i="17" s="1"/>
  <c r="EL203" i="17" s="1"/>
  <c r="EL208" i="17" s="1"/>
  <c r="EL213" i="17" s="1"/>
  <c r="EL312" i="17"/>
  <c r="AV151" i="17"/>
  <c r="AV153" i="17" s="1"/>
  <c r="AV155" i="17" s="1"/>
  <c r="Q200" i="17"/>
  <c r="Q201" i="17" s="1"/>
  <c r="Q203" i="17" s="1"/>
  <c r="Q208" i="17" s="1"/>
  <c r="Q213" i="17" s="1"/>
  <c r="Q312" i="17"/>
  <c r="L200" i="17"/>
  <c r="L201" i="17" s="1"/>
  <c r="L203" i="17" s="1"/>
  <c r="L208" i="17" s="1"/>
  <c r="L213" i="17" s="1"/>
  <c r="L312" i="17"/>
  <c r="AF151" i="17"/>
  <c r="AF153" i="17" s="1"/>
  <c r="AF155" i="17" s="1"/>
  <c r="DO200" i="17"/>
  <c r="DO201" i="17" s="1"/>
  <c r="DO203" i="17" s="1"/>
  <c r="DO208" i="17" s="1"/>
  <c r="DO213" i="17" s="1"/>
  <c r="DO312" i="17"/>
  <c r="BG200" i="17"/>
  <c r="BG201" i="17" s="1"/>
  <c r="BG203" i="17" s="1"/>
  <c r="BG208" i="17" s="1"/>
  <c r="BG213" i="17" s="1"/>
  <c r="BG312" i="17"/>
  <c r="CX200" i="17"/>
  <c r="CX201" i="17" s="1"/>
  <c r="CX203" i="17" s="1"/>
  <c r="CX208" i="17" s="1"/>
  <c r="CX213" i="17" s="1"/>
  <c r="CX312" i="17"/>
  <c r="Z151" i="17"/>
  <c r="Z153" i="17" s="1"/>
  <c r="Z155" i="17" s="1"/>
  <c r="ED200" i="17"/>
  <c r="ED201" i="17" s="1"/>
  <c r="ED203" i="17" s="1"/>
  <c r="ED208" i="17" s="1"/>
  <c r="ED213" i="17" s="1"/>
  <c r="ED312" i="17"/>
  <c r="CJ233" i="17"/>
  <c r="CK9" i="2" s="1"/>
  <c r="CJ215" i="17"/>
  <c r="CJ224" i="17"/>
  <c r="CJ221" i="17"/>
  <c r="CJ223" i="17"/>
  <c r="AD151" i="17"/>
  <c r="AD153" i="17" s="1"/>
  <c r="AD155" i="17" s="1"/>
  <c r="DP225" i="17"/>
  <c r="DP229" i="17" s="1"/>
  <c r="DP234" i="17" s="1"/>
  <c r="FA151" i="17"/>
  <c r="FA153" i="17" s="1"/>
  <c r="FA155" i="17" s="1"/>
  <c r="AZ200" i="17"/>
  <c r="AZ201" i="17" s="1"/>
  <c r="AZ203" i="17" s="1"/>
  <c r="AZ208" i="17" s="1"/>
  <c r="AZ213" i="17" s="1"/>
  <c r="AZ312" i="17"/>
  <c r="FC151" i="17"/>
  <c r="FC153" i="17" s="1"/>
  <c r="FC155" i="17" s="1"/>
  <c r="EK151" i="17"/>
  <c r="EK153" i="17" s="1"/>
  <c r="EK155" i="17" s="1"/>
  <c r="N200" i="17"/>
  <c r="N201" i="17" s="1"/>
  <c r="N203" i="17" s="1"/>
  <c r="N208" i="17" s="1"/>
  <c r="N213" i="17" s="1"/>
  <c r="N312" i="17"/>
  <c r="CN151" i="17"/>
  <c r="CN153" i="17" s="1"/>
  <c r="CN155" i="17" s="1"/>
  <c r="DC225" i="17"/>
  <c r="DC229" i="17" s="1"/>
  <c r="DC234" i="17" s="1"/>
  <c r="FH200" i="17"/>
  <c r="FH201" i="17" s="1"/>
  <c r="FH203" i="17" s="1"/>
  <c r="FH208" i="17" s="1"/>
  <c r="FH213" i="17" s="1"/>
  <c r="FH312" i="17"/>
  <c r="FF151" i="17"/>
  <c r="FF153" i="17" s="1"/>
  <c r="FF155" i="17" s="1"/>
  <c r="O151" i="17"/>
  <c r="O153" i="17" s="1"/>
  <c r="O155" i="17" s="1"/>
  <c r="BL151" i="17"/>
  <c r="BL153" i="17" s="1"/>
  <c r="BL155" i="17" s="1"/>
  <c r="FS233" i="17"/>
  <c r="FT9" i="2" s="1"/>
  <c r="I699" i="3" s="1"/>
  <c r="I700" i="3" s="1"/>
  <c r="FS215" i="17"/>
  <c r="FS221" i="17"/>
  <c r="FS223" i="17"/>
  <c r="FS224" i="17"/>
  <c r="AH200" i="17"/>
  <c r="AH201" i="17" s="1"/>
  <c r="AH203" i="17" s="1"/>
  <c r="AH208" i="17" s="1"/>
  <c r="AH213" i="17" s="1"/>
  <c r="AH312" i="17"/>
  <c r="EH151" i="17"/>
  <c r="EH153" i="17" s="1"/>
  <c r="EH155" i="17" s="1"/>
  <c r="DX233" i="17"/>
  <c r="DY9" i="2" s="1"/>
  <c r="I511" i="3" s="1"/>
  <c r="I512" i="3" s="1"/>
  <c r="DX215" i="17"/>
  <c r="DX221" i="17"/>
  <c r="DX223" i="17"/>
  <c r="DX224" i="17"/>
  <c r="BF151" i="17"/>
  <c r="BF153" i="17" s="1"/>
  <c r="BF155" i="17" s="1"/>
  <c r="CE200" i="17"/>
  <c r="CE201" i="17" s="1"/>
  <c r="CE203" i="17" s="1"/>
  <c r="CE208" i="17" s="1"/>
  <c r="CE213" i="17" s="1"/>
  <c r="CE312" i="17"/>
  <c r="U151" i="17"/>
  <c r="U153" i="17" s="1"/>
  <c r="U155" i="17" s="1"/>
  <c r="FL151" i="17"/>
  <c r="FL153" i="17" s="1"/>
  <c r="FL155" i="17" s="1"/>
  <c r="AA200" i="17"/>
  <c r="AA201" i="17" s="1"/>
  <c r="AA203" i="17" s="1"/>
  <c r="AA208" i="17" s="1"/>
  <c r="AA213" i="17" s="1"/>
  <c r="AA312" i="17"/>
  <c r="FT151" i="17"/>
  <c r="FT153" i="17" s="1"/>
  <c r="FT155" i="17" s="1"/>
  <c r="CL151" i="17"/>
  <c r="CL153" i="17" s="1"/>
  <c r="CL155" i="17" s="1"/>
  <c r="AY200" i="17"/>
  <c r="AY201" i="17" s="1"/>
  <c r="AY203" i="17" s="1"/>
  <c r="AY208" i="17" s="1"/>
  <c r="AY213" i="17" s="1"/>
  <c r="AY312" i="17"/>
  <c r="EN233" i="17"/>
  <c r="EO9" i="2" s="1"/>
  <c r="I575" i="3" s="1"/>
  <c r="I576" i="3" s="1"/>
  <c r="EN215" i="17"/>
  <c r="EN223" i="17"/>
  <c r="EN224" i="17"/>
  <c r="EN221" i="17"/>
  <c r="BO233" i="17"/>
  <c r="BP9" i="2" s="1"/>
  <c r="I267" i="3" s="1"/>
  <c r="I268" i="3" s="1"/>
  <c r="BO215" i="17"/>
  <c r="BO221" i="17"/>
  <c r="BO223" i="17"/>
  <c r="BO224" i="17"/>
  <c r="DS233" i="17"/>
  <c r="DT9" i="2" s="1"/>
  <c r="I491" i="3" s="1"/>
  <c r="I492" i="3" s="1"/>
  <c r="DS215" i="17"/>
  <c r="DS221" i="17"/>
  <c r="DS223" i="17"/>
  <c r="DS224" i="17"/>
  <c r="DF233" i="17"/>
  <c r="DG9" i="2" s="1"/>
  <c r="I439" i="3" s="1"/>
  <c r="I440" i="3" s="1"/>
  <c r="DF215" i="17"/>
  <c r="DF223" i="17"/>
  <c r="DF224" i="17"/>
  <c r="DF221" i="17"/>
  <c r="Y63" i="2"/>
  <c r="Y187" i="2"/>
  <c r="I603" i="3"/>
  <c r="I604" i="3" s="1"/>
  <c r="I583" i="3"/>
  <c r="I584" i="3" s="1"/>
  <c r="Y101" i="2"/>
  <c r="Y206" i="2"/>
  <c r="Y54" i="2"/>
  <c r="GB4" i="2"/>
  <c r="GC5" i="2" s="1"/>
  <c r="Y62" i="2"/>
  <c r="Y55" i="2"/>
  <c r="Y120" i="2"/>
  <c r="Y171" i="2"/>
  <c r="Y160" i="2"/>
  <c r="I431" i="3"/>
  <c r="I432" i="3" s="1"/>
  <c r="I303" i="3"/>
  <c r="I304" i="3" s="1"/>
  <c r="D117" i="14"/>
  <c r="Y103" i="2"/>
  <c r="Y83" i="2"/>
  <c r="Y99" i="2"/>
  <c r="Y195" i="2"/>
  <c r="D213" i="14"/>
  <c r="I35" i="14" s="1"/>
  <c r="Y188" i="2"/>
  <c r="Y123" i="2"/>
  <c r="Y203" i="2"/>
  <c r="X47" i="2"/>
  <c r="Y115" i="2"/>
  <c r="Y71" i="2"/>
  <c r="I387" i="3"/>
  <c r="I388" i="3" s="1"/>
  <c r="Y148" i="2"/>
  <c r="I523" i="3"/>
  <c r="I524" i="3" s="1"/>
  <c r="C148" i="14" l="1"/>
  <c r="C150" i="14" s="1"/>
  <c r="D172" i="14"/>
  <c r="D177" i="14" s="1"/>
  <c r="D179" i="14" s="1"/>
  <c r="D182" i="14" s="1"/>
  <c r="D206" i="14" s="1"/>
  <c r="C172" i="14"/>
  <c r="C177" i="14" s="1"/>
  <c r="C179" i="14" s="1"/>
  <c r="C182" i="14" s="1"/>
  <c r="C206" i="14" s="1"/>
  <c r="H29" i="14"/>
  <c r="BY225" i="17"/>
  <c r="BY229" i="17" s="1"/>
  <c r="BY234" i="17" s="1"/>
  <c r="BZ10" i="2" s="1"/>
  <c r="J307" i="3" s="1"/>
  <c r="J308" i="3" s="1"/>
  <c r="BX225" i="17"/>
  <c r="BX229" i="17" s="1"/>
  <c r="BX234" i="17" s="1"/>
  <c r="EP225" i="17"/>
  <c r="EP229" i="17" s="1"/>
  <c r="EP234" i="17" s="1"/>
  <c r="EQ10" i="2" s="1"/>
  <c r="J583" i="3" s="1"/>
  <c r="J584" i="3" s="1"/>
  <c r="DB225" i="17"/>
  <c r="DB229" i="17" s="1"/>
  <c r="DB234" i="17" s="1"/>
  <c r="DB235" i="17" s="1"/>
  <c r="DC14" i="2" s="1"/>
  <c r="N423" i="3" s="1"/>
  <c r="N424" i="3" s="1"/>
  <c r="FX235" i="17"/>
  <c r="FY14" i="2" s="1"/>
  <c r="N719" i="3" s="1"/>
  <c r="N720" i="3" s="1"/>
  <c r="CW225" i="17"/>
  <c r="CW229" i="17" s="1"/>
  <c r="CW234" i="17" s="1"/>
  <c r="CX10" i="2" s="1"/>
  <c r="J403" i="3" s="1"/>
  <c r="J404" i="3" s="1"/>
  <c r="CU225" i="17"/>
  <c r="CU229" i="17" s="1"/>
  <c r="CU234" i="17" s="1"/>
  <c r="CV10" i="2" s="1"/>
  <c r="J395" i="3" s="1"/>
  <c r="J396" i="3" s="1"/>
  <c r="CS225" i="17"/>
  <c r="CS229" i="17" s="1"/>
  <c r="CS234" i="17" s="1"/>
  <c r="EO225" i="17"/>
  <c r="EO229" i="17" s="1"/>
  <c r="EO234" i="17" s="1"/>
  <c r="EP10" i="2" s="1"/>
  <c r="J579" i="3" s="1"/>
  <c r="J580" i="3" s="1"/>
  <c r="EY225" i="17"/>
  <c r="EY229" i="17" s="1"/>
  <c r="EY234" i="17" s="1"/>
  <c r="EZ10" i="2" s="1"/>
  <c r="J619" i="3" s="1"/>
  <c r="J620" i="3" s="1"/>
  <c r="DK225" i="17"/>
  <c r="DK229" i="17" s="1"/>
  <c r="DK234" i="17" s="1"/>
  <c r="DL10" i="2" s="1"/>
  <c r="J459" i="3" s="1"/>
  <c r="J460" i="3" s="1"/>
  <c r="EP9" i="2"/>
  <c r="I579" i="3" s="1"/>
  <c r="I580" i="3" s="1"/>
  <c r="EO235" i="17"/>
  <c r="AU225" i="17"/>
  <c r="AU229" i="17" s="1"/>
  <c r="AU234" i="17" s="1"/>
  <c r="AV10" i="2" s="1"/>
  <c r="J187" i="3" s="1"/>
  <c r="J188" i="3" s="1"/>
  <c r="X225" i="17"/>
  <c r="X229" i="17" s="1"/>
  <c r="X234" i="17" s="1"/>
  <c r="Y10" i="2" s="1"/>
  <c r="AW225" i="17"/>
  <c r="AW229" i="17" s="1"/>
  <c r="AW234" i="17" s="1"/>
  <c r="AX10" i="2" s="1"/>
  <c r="J195" i="3" s="1"/>
  <c r="J196" i="3" s="1"/>
  <c r="BY235" i="17"/>
  <c r="BZ14" i="2" s="1"/>
  <c r="N307" i="3" s="1"/>
  <c r="N308" i="3" s="1"/>
  <c r="CA225" i="17"/>
  <c r="CA229" i="17" s="1"/>
  <c r="CA234" i="17" s="1"/>
  <c r="CB10" i="2" s="1"/>
  <c r="J315" i="3" s="1"/>
  <c r="J316" i="3" s="1"/>
  <c r="C117" i="17"/>
  <c r="C171" i="17"/>
  <c r="C175" i="17" s="1"/>
  <c r="C177" i="17" s="1"/>
  <c r="C180" i="17" s="1"/>
  <c r="C205" i="17" s="1"/>
  <c r="C149" i="17"/>
  <c r="D28" i="2" s="1"/>
  <c r="Y38" i="2" s="1"/>
  <c r="C120" i="17"/>
  <c r="DY235" i="17"/>
  <c r="DZ14" i="2" s="1"/>
  <c r="N515" i="3" s="1"/>
  <c r="N516" i="3" s="1"/>
  <c r="DX225" i="17"/>
  <c r="DX229" i="17" s="1"/>
  <c r="DX234" i="17" s="1"/>
  <c r="DY10" i="2" s="1"/>
  <c r="J511" i="3" s="1"/>
  <c r="J512" i="3" s="1"/>
  <c r="BX235" i="17"/>
  <c r="BY14" i="2" s="1"/>
  <c r="N303" i="3" s="1"/>
  <c r="N304" i="3" s="1"/>
  <c r="BY10" i="2"/>
  <c r="J303" i="3" s="1"/>
  <c r="J304" i="3" s="1"/>
  <c r="CJ225" i="17"/>
  <c r="CJ229" i="17" s="1"/>
  <c r="CJ234" i="17" s="1"/>
  <c r="CK10" i="2" s="1"/>
  <c r="DW225" i="17"/>
  <c r="DW229" i="17" s="1"/>
  <c r="DW234" i="17" s="1"/>
  <c r="DX10" i="2" s="1"/>
  <c r="J507" i="3" s="1"/>
  <c r="J508" i="3" s="1"/>
  <c r="DC235" i="17"/>
  <c r="DD14" i="2" s="1"/>
  <c r="N427" i="3" s="1"/>
  <c r="N428" i="3" s="1"/>
  <c r="DD10" i="2"/>
  <c r="J427" i="3" s="1"/>
  <c r="J428" i="3" s="1"/>
  <c r="DP235" i="17"/>
  <c r="DQ14" i="2" s="1"/>
  <c r="N479" i="3" s="1"/>
  <c r="N480" i="3" s="1"/>
  <c r="DQ10" i="2"/>
  <c r="J479" i="3" s="1"/>
  <c r="J480" i="3" s="1"/>
  <c r="BT235" i="17"/>
  <c r="BU14" i="2" s="1"/>
  <c r="N287" i="3" s="1"/>
  <c r="N288" i="3" s="1"/>
  <c r="BU10" i="2"/>
  <c r="J287" i="3" s="1"/>
  <c r="J288" i="3" s="1"/>
  <c r="DG235" i="17"/>
  <c r="DH14" i="2" s="1"/>
  <c r="N443" i="3" s="1"/>
  <c r="N444" i="3" s="1"/>
  <c r="DH10" i="2"/>
  <c r="J443" i="3" s="1"/>
  <c r="J444" i="3" s="1"/>
  <c r="CV235" i="17"/>
  <c r="CW14" i="2" s="1"/>
  <c r="N399" i="3" s="1"/>
  <c r="N400" i="3" s="1"/>
  <c r="CW10" i="2"/>
  <c r="J399" i="3" s="1"/>
  <c r="J400" i="3" s="1"/>
  <c r="CB9" i="2"/>
  <c r="I315" i="3" s="1"/>
  <c r="I316" i="3" s="1"/>
  <c r="BU235" i="17"/>
  <c r="BV14" i="2" s="1"/>
  <c r="N291" i="3" s="1"/>
  <c r="N292" i="3" s="1"/>
  <c r="BV10" i="2"/>
  <c r="J291" i="3" s="1"/>
  <c r="J292" i="3" s="1"/>
  <c r="CL200" i="17"/>
  <c r="CL201" i="17" s="1"/>
  <c r="CL203" i="17" s="1"/>
  <c r="CL208" i="17" s="1"/>
  <c r="CL213" i="17" s="1"/>
  <c r="CL312" i="17"/>
  <c r="U200" i="17"/>
  <c r="U201" i="17" s="1"/>
  <c r="U203" i="17" s="1"/>
  <c r="U208" i="17" s="1"/>
  <c r="U213" i="17" s="1"/>
  <c r="U312" i="17"/>
  <c r="EH200" i="17"/>
  <c r="EH201" i="17" s="1"/>
  <c r="EH203" i="17" s="1"/>
  <c r="EH208" i="17" s="1"/>
  <c r="EH213" i="17" s="1"/>
  <c r="EH312" i="17"/>
  <c r="BL200" i="17"/>
  <c r="BL201" i="17" s="1"/>
  <c r="BL203" i="17" s="1"/>
  <c r="BL208" i="17" s="1"/>
  <c r="BL213" i="17" s="1"/>
  <c r="BL312" i="17"/>
  <c r="EV200" i="17"/>
  <c r="EV201" i="17" s="1"/>
  <c r="EV203" i="17" s="1"/>
  <c r="EV208" i="17" s="1"/>
  <c r="EV213" i="17" s="1"/>
  <c r="EV312" i="17"/>
  <c r="FB200" i="17"/>
  <c r="FB201" i="17" s="1"/>
  <c r="FB203" i="17" s="1"/>
  <c r="FB208" i="17" s="1"/>
  <c r="FB213" i="17" s="1"/>
  <c r="FB312" i="17"/>
  <c r="AR200" i="17"/>
  <c r="AR201" i="17" s="1"/>
  <c r="AR203" i="17" s="1"/>
  <c r="AR208" i="17" s="1"/>
  <c r="AR213" i="17" s="1"/>
  <c r="AR312" i="17"/>
  <c r="AS200" i="17"/>
  <c r="AS201" i="17" s="1"/>
  <c r="AS203" i="17" s="1"/>
  <c r="AS208" i="17" s="1"/>
  <c r="AS213" i="17" s="1"/>
  <c r="AS312" i="17"/>
  <c r="BW200" i="17"/>
  <c r="BW201" i="17" s="1"/>
  <c r="BW203" i="17" s="1"/>
  <c r="BW208" i="17" s="1"/>
  <c r="BW213" i="17" s="1"/>
  <c r="BW312" i="17"/>
  <c r="BU264" i="17"/>
  <c r="FT200" i="17"/>
  <c r="FT201" i="17" s="1"/>
  <c r="FT203" i="17" s="1"/>
  <c r="FT208" i="17" s="1"/>
  <c r="FT213" i="17" s="1"/>
  <c r="FT312" i="17"/>
  <c r="O200" i="17"/>
  <c r="O201" i="17" s="1"/>
  <c r="O203" i="17" s="1"/>
  <c r="O208" i="17" s="1"/>
  <c r="O213" i="17" s="1"/>
  <c r="O312" i="17"/>
  <c r="AF200" i="17"/>
  <c r="AF201" i="17" s="1"/>
  <c r="AF203" i="17" s="1"/>
  <c r="AF208" i="17" s="1"/>
  <c r="AF213" i="17" s="1"/>
  <c r="AF312" i="17"/>
  <c r="BZ200" i="17"/>
  <c r="BZ201" i="17" s="1"/>
  <c r="BZ203" i="17" s="1"/>
  <c r="BZ208" i="17" s="1"/>
  <c r="BZ213" i="17" s="1"/>
  <c r="BZ312" i="17"/>
  <c r="D200" i="17"/>
  <c r="D201" i="17" s="1"/>
  <c r="D203" i="17" s="1"/>
  <c r="D208" i="17" s="1"/>
  <c r="D213" i="17" s="1"/>
  <c r="D312" i="17"/>
  <c r="EM200" i="17"/>
  <c r="EM201" i="17" s="1"/>
  <c r="EM203" i="17" s="1"/>
  <c r="EM208" i="17" s="1"/>
  <c r="EM213" i="17" s="1"/>
  <c r="EM312" i="17"/>
  <c r="ES200" i="17"/>
  <c r="ES201" i="17" s="1"/>
  <c r="ES203" i="17" s="1"/>
  <c r="ES208" i="17" s="1"/>
  <c r="ES213" i="17" s="1"/>
  <c r="ES312" i="17"/>
  <c r="AM200" i="17"/>
  <c r="AM201" i="17" s="1"/>
  <c r="AM203" i="17" s="1"/>
  <c r="AM208" i="17" s="1"/>
  <c r="AM213" i="17" s="1"/>
  <c r="AM312" i="17"/>
  <c r="EK200" i="17"/>
  <c r="EK201" i="17" s="1"/>
  <c r="EK203" i="17" s="1"/>
  <c r="EK208" i="17" s="1"/>
  <c r="EK213" i="17" s="1"/>
  <c r="EK312" i="17"/>
  <c r="AV200" i="17"/>
  <c r="AV201" i="17" s="1"/>
  <c r="AV203" i="17" s="1"/>
  <c r="AV208" i="17" s="1"/>
  <c r="AV213" i="17" s="1"/>
  <c r="AV312" i="17"/>
  <c r="EQ200" i="17"/>
  <c r="EQ201" i="17" s="1"/>
  <c r="EQ203" i="17" s="1"/>
  <c r="EQ208" i="17" s="1"/>
  <c r="EQ213" i="17" s="1"/>
  <c r="EQ312" i="17"/>
  <c r="EW200" i="17"/>
  <c r="EW201" i="17" s="1"/>
  <c r="EW203" i="17" s="1"/>
  <c r="EW208" i="17" s="1"/>
  <c r="EW213" i="17" s="1"/>
  <c r="EW312" i="17"/>
  <c r="CD200" i="17"/>
  <c r="CD201" i="17" s="1"/>
  <c r="CD203" i="17" s="1"/>
  <c r="CD208" i="17" s="1"/>
  <c r="CD213" i="17" s="1"/>
  <c r="CD312" i="17"/>
  <c r="DU200" i="17"/>
  <c r="DU201" i="17" s="1"/>
  <c r="DU203" i="17" s="1"/>
  <c r="DU208" i="17" s="1"/>
  <c r="DU213" i="17" s="1"/>
  <c r="DU312" i="17"/>
  <c r="W200" i="17"/>
  <c r="W201" i="17" s="1"/>
  <c r="W203" i="17" s="1"/>
  <c r="W208" i="17" s="1"/>
  <c r="W213" i="17" s="1"/>
  <c r="W312" i="17"/>
  <c r="AE200" i="17"/>
  <c r="AE201" i="17" s="1"/>
  <c r="AE203" i="17" s="1"/>
  <c r="AE208" i="17" s="1"/>
  <c r="AE213" i="17" s="1"/>
  <c r="AE312" i="17"/>
  <c r="CN200" i="17"/>
  <c r="CN201" i="17" s="1"/>
  <c r="CN203" i="17" s="1"/>
  <c r="CN208" i="17" s="1"/>
  <c r="CN213" i="17" s="1"/>
  <c r="CN312" i="17"/>
  <c r="FA200" i="17"/>
  <c r="FA201" i="17" s="1"/>
  <c r="FA203" i="17" s="1"/>
  <c r="FA208" i="17" s="1"/>
  <c r="FA213" i="17" s="1"/>
  <c r="FA312" i="17"/>
  <c r="AD200" i="17"/>
  <c r="AD201" i="17" s="1"/>
  <c r="AD203" i="17" s="1"/>
  <c r="AD208" i="17" s="1"/>
  <c r="AD213" i="17" s="1"/>
  <c r="AD312" i="17"/>
  <c r="DT200" i="17"/>
  <c r="DT201" i="17" s="1"/>
  <c r="DT203" i="17" s="1"/>
  <c r="DT208" i="17" s="1"/>
  <c r="DT213" i="17" s="1"/>
  <c r="DT312" i="17"/>
  <c r="DE200" i="17"/>
  <c r="DE201" i="17" s="1"/>
  <c r="DE203" i="17" s="1"/>
  <c r="DE208" i="17" s="1"/>
  <c r="DE213" i="17" s="1"/>
  <c r="DE312" i="17"/>
  <c r="CG200" i="17"/>
  <c r="CG201" i="17" s="1"/>
  <c r="CG203" i="17" s="1"/>
  <c r="CG208" i="17" s="1"/>
  <c r="CG213" i="17" s="1"/>
  <c r="CG312" i="17"/>
  <c r="G200" i="17"/>
  <c r="G201" i="17" s="1"/>
  <c r="G203" i="17" s="1"/>
  <c r="G208" i="17" s="1"/>
  <c r="G213" i="17" s="1"/>
  <c r="G312" i="17"/>
  <c r="FL200" i="17"/>
  <c r="FL201" i="17" s="1"/>
  <c r="FL203" i="17" s="1"/>
  <c r="FL208" i="17" s="1"/>
  <c r="FL213" i="17" s="1"/>
  <c r="FL312" i="17"/>
  <c r="BF200" i="17"/>
  <c r="BF201" i="17" s="1"/>
  <c r="BF203" i="17" s="1"/>
  <c r="BF208" i="17" s="1"/>
  <c r="BF213" i="17" s="1"/>
  <c r="BF312" i="17"/>
  <c r="FF200" i="17"/>
  <c r="FF201" i="17" s="1"/>
  <c r="FF203" i="17" s="1"/>
  <c r="FF208" i="17" s="1"/>
  <c r="FF213" i="17" s="1"/>
  <c r="FF312" i="17"/>
  <c r="N233" i="17"/>
  <c r="O9" i="2" s="1"/>
  <c r="I55" i="3" s="1"/>
  <c r="I56" i="3" s="1"/>
  <c r="N215" i="17"/>
  <c r="N223" i="17"/>
  <c r="N224" i="17"/>
  <c r="N221" i="17"/>
  <c r="FC200" i="17"/>
  <c r="FC201" i="17" s="1"/>
  <c r="FC203" i="17" s="1"/>
  <c r="FC208" i="17" s="1"/>
  <c r="FC213" i="17" s="1"/>
  <c r="FC312" i="17"/>
  <c r="P200" i="17"/>
  <c r="P201" i="17" s="1"/>
  <c r="P203" i="17" s="1"/>
  <c r="P208" i="17" s="1"/>
  <c r="P213" i="17" s="1"/>
  <c r="P312" i="17"/>
  <c r="BK233" i="17"/>
  <c r="BL9" i="2" s="1"/>
  <c r="I251" i="3" s="1"/>
  <c r="I252" i="3" s="1"/>
  <c r="BK215" i="17"/>
  <c r="BK223" i="17"/>
  <c r="BK224" i="17"/>
  <c r="BK221" i="17"/>
  <c r="BM233" i="17"/>
  <c r="BN9" i="2" s="1"/>
  <c r="I259" i="3" s="1"/>
  <c r="I260" i="3" s="1"/>
  <c r="BM215" i="17"/>
  <c r="BM221" i="17"/>
  <c r="BM223" i="17"/>
  <c r="BM224" i="17"/>
  <c r="ET233" i="17"/>
  <c r="EU9" i="2" s="1"/>
  <c r="I599" i="3" s="1"/>
  <c r="I600" i="3" s="1"/>
  <c r="ET215" i="17"/>
  <c r="ET223" i="17"/>
  <c r="ET224" i="17"/>
  <c r="ET221" i="17"/>
  <c r="AL233" i="17"/>
  <c r="AM9" i="2" s="1"/>
  <c r="I151" i="3" s="1"/>
  <c r="I152" i="3" s="1"/>
  <c r="AL215" i="17"/>
  <c r="AL221" i="17"/>
  <c r="AL223" i="17"/>
  <c r="AL224" i="17"/>
  <c r="AI200" i="17"/>
  <c r="AI201" i="17" s="1"/>
  <c r="AI203" i="17" s="1"/>
  <c r="AI208" i="17" s="1"/>
  <c r="AI213" i="17" s="1"/>
  <c r="AI312" i="17"/>
  <c r="CW235" i="17"/>
  <c r="CX14" i="2" s="1"/>
  <c r="N403" i="3" s="1"/>
  <c r="N404" i="3" s="1"/>
  <c r="BQ200" i="17"/>
  <c r="BQ201" i="17" s="1"/>
  <c r="BQ203" i="17" s="1"/>
  <c r="BQ208" i="17" s="1"/>
  <c r="BQ213" i="17" s="1"/>
  <c r="BQ312" i="17"/>
  <c r="ER233" i="17"/>
  <c r="ES9" i="2" s="1"/>
  <c r="ER215" i="17"/>
  <c r="ER223" i="17"/>
  <c r="ER224" i="17"/>
  <c r="ER221" i="17"/>
  <c r="CK233" i="17"/>
  <c r="CL9" i="2" s="1"/>
  <c r="I355" i="3" s="1"/>
  <c r="I356" i="3" s="1"/>
  <c r="CK215" i="17"/>
  <c r="CK223" i="17"/>
  <c r="CK224" i="17"/>
  <c r="CK221" i="17"/>
  <c r="CH200" i="17"/>
  <c r="CH201" i="17" s="1"/>
  <c r="CH203" i="17" s="1"/>
  <c r="CH208" i="17" s="1"/>
  <c r="CH213" i="17" s="1"/>
  <c r="CH312" i="17"/>
  <c r="BR233" i="17"/>
  <c r="BS9" i="2" s="1"/>
  <c r="I279" i="3" s="1"/>
  <c r="I280" i="3" s="1"/>
  <c r="BR215" i="17"/>
  <c r="BR224" i="17"/>
  <c r="BR221" i="17"/>
  <c r="BR223" i="17"/>
  <c r="DV200" i="17"/>
  <c r="DV201" i="17" s="1"/>
  <c r="DV203" i="17" s="1"/>
  <c r="DV208" i="17" s="1"/>
  <c r="DV213" i="17" s="1"/>
  <c r="DV312" i="17"/>
  <c r="FR200" i="17"/>
  <c r="FR201" i="17" s="1"/>
  <c r="FR203" i="17" s="1"/>
  <c r="FR208" i="17" s="1"/>
  <c r="FR213" i="17" s="1"/>
  <c r="FR312" i="17"/>
  <c r="DM233" i="17"/>
  <c r="DN9" i="2" s="1"/>
  <c r="DM215" i="17"/>
  <c r="DM221" i="17"/>
  <c r="DM223" i="17"/>
  <c r="DM224" i="17"/>
  <c r="FO200" i="17"/>
  <c r="FO201" i="17" s="1"/>
  <c r="FO203" i="17" s="1"/>
  <c r="FO208" i="17" s="1"/>
  <c r="FO213" i="17" s="1"/>
  <c r="FO312" i="17"/>
  <c r="FQ200" i="17"/>
  <c r="FQ201" i="17" s="1"/>
  <c r="FQ203" i="17" s="1"/>
  <c r="FQ208" i="17" s="1"/>
  <c r="FQ213" i="17" s="1"/>
  <c r="FQ312" i="17"/>
  <c r="FP233" i="17"/>
  <c r="FQ9" i="2" s="1"/>
  <c r="FP215" i="17"/>
  <c r="FP224" i="17"/>
  <c r="FP221" i="17"/>
  <c r="FP223" i="17"/>
  <c r="BI200" i="17"/>
  <c r="BI201" i="17" s="1"/>
  <c r="BI203" i="17" s="1"/>
  <c r="BI208" i="17" s="1"/>
  <c r="BI213" i="17" s="1"/>
  <c r="BI312" i="17"/>
  <c r="CZ233" i="17"/>
  <c r="DA9" i="2" s="1"/>
  <c r="I415" i="3" s="1"/>
  <c r="I416" i="3" s="1"/>
  <c r="CZ215" i="17"/>
  <c r="CZ223" i="17"/>
  <c r="CZ224" i="17"/>
  <c r="CZ221" i="17"/>
  <c r="CO233" i="17"/>
  <c r="CP9" i="2" s="1"/>
  <c r="I371" i="3" s="1"/>
  <c r="I372" i="3" s="1"/>
  <c r="CO215" i="17"/>
  <c r="CO221" i="17"/>
  <c r="CO223" i="17"/>
  <c r="CO224" i="17"/>
  <c r="FD233" i="17"/>
  <c r="FE9" i="2" s="1"/>
  <c r="FD215" i="17"/>
  <c r="FD223" i="17"/>
  <c r="FD224" i="17"/>
  <c r="FD221" i="17"/>
  <c r="EJ233" i="17"/>
  <c r="EK9" i="2" s="1"/>
  <c r="I559" i="3" s="1"/>
  <c r="I560" i="3" s="1"/>
  <c r="EJ215" i="17"/>
  <c r="EJ221" i="17"/>
  <c r="EJ223" i="17"/>
  <c r="EJ224" i="17"/>
  <c r="DQ233" i="17"/>
  <c r="DR9" i="2" s="1"/>
  <c r="DQ215" i="17"/>
  <c r="DQ221" i="17"/>
  <c r="DQ223" i="17"/>
  <c r="DQ224" i="17"/>
  <c r="DN233" i="17"/>
  <c r="DO9" i="2" s="1"/>
  <c r="DN215" i="17"/>
  <c r="DN223" i="17"/>
  <c r="DN224" i="17"/>
  <c r="DN221" i="17"/>
  <c r="AJ233" i="17"/>
  <c r="AK9" i="2" s="1"/>
  <c r="AJ215" i="17"/>
  <c r="AJ224" i="17"/>
  <c r="AJ221" i="17"/>
  <c r="AJ223" i="17"/>
  <c r="EY235" i="17"/>
  <c r="EZ14" i="2" s="1"/>
  <c r="N619" i="3" s="1"/>
  <c r="N620" i="3" s="1"/>
  <c r="I233" i="17"/>
  <c r="J9" i="2" s="1"/>
  <c r="I35" i="3" s="1"/>
  <c r="I36" i="3" s="1"/>
  <c r="I215" i="17"/>
  <c r="I223" i="17"/>
  <c r="I224" i="17"/>
  <c r="I221" i="17"/>
  <c r="R233" i="17"/>
  <c r="S9" i="2" s="1"/>
  <c r="R215" i="17"/>
  <c r="R223" i="17"/>
  <c r="R224" i="17"/>
  <c r="R221" i="17"/>
  <c r="AO233" i="17"/>
  <c r="AP9" i="2" s="1"/>
  <c r="I163" i="3" s="1"/>
  <c r="I164" i="3" s="1"/>
  <c r="AO215" i="17"/>
  <c r="AO223" i="17"/>
  <c r="AO224" i="17"/>
  <c r="AO221" i="17"/>
  <c r="DF225" i="17"/>
  <c r="DF229" i="17" s="1"/>
  <c r="DF234" i="17" s="1"/>
  <c r="DS225" i="17"/>
  <c r="DS229" i="17" s="1"/>
  <c r="DS234" i="17" s="1"/>
  <c r="DT10" i="2" s="1"/>
  <c r="J491" i="3" s="1"/>
  <c r="J492" i="3" s="1"/>
  <c r="EN225" i="17"/>
  <c r="EN229" i="17" s="1"/>
  <c r="EN234" i="17" s="1"/>
  <c r="FS225" i="17"/>
  <c r="FS229" i="17" s="1"/>
  <c r="FS234" i="17" s="1"/>
  <c r="FT10" i="2" s="1"/>
  <c r="J699" i="3" s="1"/>
  <c r="J700" i="3" s="1"/>
  <c r="FX264" i="17"/>
  <c r="ED233" i="17"/>
  <c r="EE9" i="2" s="1"/>
  <c r="I535" i="3" s="1"/>
  <c r="I536" i="3" s="1"/>
  <c r="ED215" i="17"/>
  <c r="ED223" i="17"/>
  <c r="ED224" i="17"/>
  <c r="ED221" i="17"/>
  <c r="CX233" i="17"/>
  <c r="CY9" i="2" s="1"/>
  <c r="I407" i="3" s="1"/>
  <c r="I408" i="3" s="1"/>
  <c r="CX215" i="17"/>
  <c r="CX223" i="17"/>
  <c r="CX224" i="17"/>
  <c r="CX221" i="17"/>
  <c r="BG233" i="17"/>
  <c r="BH9" i="2" s="1"/>
  <c r="I235" i="3" s="1"/>
  <c r="I236" i="3" s="1"/>
  <c r="BG215" i="17"/>
  <c r="BG223" i="17"/>
  <c r="BG224" i="17"/>
  <c r="BG221" i="17"/>
  <c r="Q233" i="17"/>
  <c r="R9" i="2" s="1"/>
  <c r="I67" i="3" s="1"/>
  <c r="I68" i="3" s="1"/>
  <c r="Q215" i="17"/>
  <c r="Q223" i="17"/>
  <c r="Q224" i="17"/>
  <c r="Q221" i="17"/>
  <c r="EL233" i="17"/>
  <c r="EM9" i="2" s="1"/>
  <c r="I567" i="3" s="1"/>
  <c r="I568" i="3" s="1"/>
  <c r="EL215" i="17"/>
  <c r="EL223" i="17"/>
  <c r="EL224" i="17"/>
  <c r="EL221" i="17"/>
  <c r="AX233" i="17"/>
  <c r="AY9" i="2" s="1"/>
  <c r="AX215" i="17"/>
  <c r="AX224" i="17"/>
  <c r="AX221" i="17"/>
  <c r="AX223" i="17"/>
  <c r="J225" i="17"/>
  <c r="J229" i="17" s="1"/>
  <c r="J234" i="17" s="1"/>
  <c r="K10" i="2" s="1"/>
  <c r="J39" i="3" s="1"/>
  <c r="J40" i="3" s="1"/>
  <c r="EF233" i="17"/>
  <c r="EG9" i="2" s="1"/>
  <c r="EF215" i="17"/>
  <c r="EF224" i="17"/>
  <c r="EF221" i="17"/>
  <c r="EF223" i="17"/>
  <c r="S225" i="17"/>
  <c r="S229" i="17" s="1"/>
  <c r="S234" i="17" s="1"/>
  <c r="BC225" i="17"/>
  <c r="BC229" i="17" s="1"/>
  <c r="BC234" i="17" s="1"/>
  <c r="AB233" i="17"/>
  <c r="AC9" i="2" s="1"/>
  <c r="AB215" i="17"/>
  <c r="AB223" i="17"/>
  <c r="AB224" i="17"/>
  <c r="AB221" i="17"/>
  <c r="FI233" i="17"/>
  <c r="FJ9" i="2" s="1"/>
  <c r="I659" i="3" s="1"/>
  <c r="I660" i="3" s="1"/>
  <c r="FI215" i="17"/>
  <c r="FI223" i="17"/>
  <c r="FI224" i="17"/>
  <c r="FI221" i="17"/>
  <c r="EC225" i="17"/>
  <c r="EC229" i="17" s="1"/>
  <c r="EC234" i="17" s="1"/>
  <c r="ED10" i="2" s="1"/>
  <c r="J531" i="3" s="1"/>
  <c r="J532" i="3" s="1"/>
  <c r="EX225" i="17"/>
  <c r="EX229" i="17" s="1"/>
  <c r="EX234" i="17" s="1"/>
  <c r="EY10" i="2" s="1"/>
  <c r="J615" i="3" s="1"/>
  <c r="J616" i="3" s="1"/>
  <c r="DD225" i="17"/>
  <c r="DD229" i="17" s="1"/>
  <c r="DD234" i="17" s="1"/>
  <c r="AP215" i="17"/>
  <c r="AP233" i="17"/>
  <c r="AQ9" i="2" s="1"/>
  <c r="I167" i="3" s="1"/>
  <c r="I168" i="3" s="1"/>
  <c r="AP221" i="17"/>
  <c r="AP224" i="17"/>
  <c r="AP223" i="17"/>
  <c r="BE233" i="17"/>
  <c r="BF9" i="2" s="1"/>
  <c r="BE215" i="17"/>
  <c r="BE223" i="17"/>
  <c r="BE224" i="17"/>
  <c r="BE221" i="17"/>
  <c r="DR215" i="17"/>
  <c r="DR233" i="17"/>
  <c r="DR221" i="17"/>
  <c r="DR224" i="17"/>
  <c r="DR223" i="17"/>
  <c r="DL233" i="17"/>
  <c r="DM9" i="2" s="1"/>
  <c r="I463" i="3" s="1"/>
  <c r="I464" i="3" s="1"/>
  <c r="DL215" i="17"/>
  <c r="DL223" i="17"/>
  <c r="DL224" i="17"/>
  <c r="DL221" i="17"/>
  <c r="BJ233" i="17"/>
  <c r="BK9" i="2" s="1"/>
  <c r="BJ215" i="17"/>
  <c r="BJ223" i="17"/>
  <c r="BJ224" i="17"/>
  <c r="BJ221" i="17"/>
  <c r="EU225" i="17"/>
  <c r="EU229" i="17" s="1"/>
  <c r="EU234" i="17" s="1"/>
  <c r="CB233" i="17"/>
  <c r="CC9" i="2" s="1"/>
  <c r="CB215" i="17"/>
  <c r="CB223" i="17"/>
  <c r="CB224" i="17"/>
  <c r="CB221" i="17"/>
  <c r="AY233" i="17"/>
  <c r="AZ9" i="2" s="1"/>
  <c r="I203" i="3" s="1"/>
  <c r="I204" i="3" s="1"/>
  <c r="AY215" i="17"/>
  <c r="AY223" i="17"/>
  <c r="AY224" i="17"/>
  <c r="AY221" i="17"/>
  <c r="BY240" i="17"/>
  <c r="BY246" i="17" s="1"/>
  <c r="BY249" i="17" s="1"/>
  <c r="BZ19" i="2" s="1"/>
  <c r="S307" i="3" s="1"/>
  <c r="BO225" i="17"/>
  <c r="BO229" i="17" s="1"/>
  <c r="BO234" i="17" s="1"/>
  <c r="AH233" i="17"/>
  <c r="AI9" i="2" s="1"/>
  <c r="I135" i="3" s="1"/>
  <c r="I136" i="3" s="1"/>
  <c r="AH215" i="17"/>
  <c r="AH221" i="17"/>
  <c r="AH223" i="17"/>
  <c r="AH224" i="17"/>
  <c r="AZ233" i="17"/>
  <c r="BA9" i="2" s="1"/>
  <c r="I207" i="3" s="1"/>
  <c r="I208" i="3" s="1"/>
  <c r="AZ215" i="17"/>
  <c r="AZ223" i="17"/>
  <c r="AZ224" i="17"/>
  <c r="AZ221" i="17"/>
  <c r="Z200" i="17"/>
  <c r="Z201" i="17" s="1"/>
  <c r="Z203" i="17" s="1"/>
  <c r="Z208" i="17" s="1"/>
  <c r="Z213" i="17" s="1"/>
  <c r="Z312" i="17"/>
  <c r="CC200" i="17"/>
  <c r="CC201" i="17" s="1"/>
  <c r="CC203" i="17" s="1"/>
  <c r="CC208" i="17" s="1"/>
  <c r="CC213" i="17" s="1"/>
  <c r="CC312" i="17"/>
  <c r="FG264" i="17"/>
  <c r="FG240" i="17"/>
  <c r="FG246" i="17" s="1"/>
  <c r="FG249" i="17" s="1"/>
  <c r="FH19" i="2" s="1"/>
  <c r="S651" i="3" s="1"/>
  <c r="CI233" i="17"/>
  <c r="CJ9" i="2" s="1"/>
  <c r="I347" i="3" s="1"/>
  <c r="I348" i="3" s="1"/>
  <c r="CI215" i="17"/>
  <c r="CI224" i="17"/>
  <c r="CI221" i="17"/>
  <c r="CI223" i="17"/>
  <c r="AQ233" i="17"/>
  <c r="AR9" i="2" s="1"/>
  <c r="AQ215" i="17"/>
  <c r="AQ223" i="17"/>
  <c r="AQ224" i="17"/>
  <c r="AQ221" i="17"/>
  <c r="EG233" i="17"/>
  <c r="EH9" i="2" s="1"/>
  <c r="I547" i="3" s="1"/>
  <c r="I548" i="3" s="1"/>
  <c r="EG215" i="17"/>
  <c r="EG221" i="17"/>
  <c r="EG223" i="17"/>
  <c r="EG224" i="17"/>
  <c r="DZ233" i="17"/>
  <c r="EA9" i="2" s="1"/>
  <c r="I519" i="3" s="1"/>
  <c r="I520" i="3" s="1"/>
  <c r="DZ215" i="17"/>
  <c r="DZ221" i="17"/>
  <c r="DZ223" i="17"/>
  <c r="DZ224" i="17"/>
  <c r="EZ200" i="17"/>
  <c r="EZ201" i="17" s="1"/>
  <c r="EZ203" i="17" s="1"/>
  <c r="EZ208" i="17" s="1"/>
  <c r="EZ213" i="17" s="1"/>
  <c r="EZ312" i="17"/>
  <c r="FW200" i="17"/>
  <c r="FW201" i="17" s="1"/>
  <c r="FW203" i="17" s="1"/>
  <c r="FW208" i="17" s="1"/>
  <c r="FW213" i="17" s="1"/>
  <c r="FW312" i="17"/>
  <c r="CP200" i="17"/>
  <c r="CP201" i="17" s="1"/>
  <c r="CP203" i="17" s="1"/>
  <c r="CP208" i="17" s="1"/>
  <c r="CP213" i="17" s="1"/>
  <c r="CP312" i="17"/>
  <c r="BB233" i="17"/>
  <c r="BC9" i="2" s="1"/>
  <c r="I215" i="3" s="1"/>
  <c r="I216" i="3" s="1"/>
  <c r="BB215" i="17"/>
  <c r="BB224" i="17"/>
  <c r="BB221" i="17"/>
  <c r="BB223" i="17"/>
  <c r="DI233" i="17"/>
  <c r="DJ9" i="2" s="1"/>
  <c r="DI215" i="17"/>
  <c r="DI221" i="17"/>
  <c r="DI223" i="17"/>
  <c r="DI224" i="17"/>
  <c r="CR200" i="17"/>
  <c r="CR201" i="17" s="1"/>
  <c r="CR203" i="17" s="1"/>
  <c r="CR208" i="17" s="1"/>
  <c r="CR213" i="17" s="1"/>
  <c r="CR312" i="17"/>
  <c r="AT200" i="17"/>
  <c r="AT201" i="17" s="1"/>
  <c r="AT203" i="17" s="1"/>
  <c r="AT208" i="17" s="1"/>
  <c r="AT213" i="17" s="1"/>
  <c r="AT312" i="17"/>
  <c r="BH200" i="17"/>
  <c r="BH201" i="17" s="1"/>
  <c r="BH203" i="17" s="1"/>
  <c r="BH208" i="17" s="1"/>
  <c r="BH213" i="17" s="1"/>
  <c r="BH312" i="17"/>
  <c r="BN225" i="17"/>
  <c r="BN229" i="17" s="1"/>
  <c r="BN234" i="17" s="1"/>
  <c r="CY233" i="17"/>
  <c r="CZ9" i="2" s="1"/>
  <c r="CY215" i="17"/>
  <c r="CY223" i="17"/>
  <c r="CY224" i="17"/>
  <c r="CY221" i="17"/>
  <c r="DH233" i="17"/>
  <c r="DI9" i="2" s="1"/>
  <c r="DH215" i="17"/>
  <c r="DH221" i="17"/>
  <c r="DH223" i="17"/>
  <c r="DH224" i="17"/>
  <c r="DJ200" i="17"/>
  <c r="DJ201" i="17" s="1"/>
  <c r="DJ203" i="17" s="1"/>
  <c r="DJ208" i="17" s="1"/>
  <c r="DJ213" i="17" s="1"/>
  <c r="DJ312" i="17"/>
  <c r="H200" i="17"/>
  <c r="H201" i="17" s="1"/>
  <c r="H203" i="17" s="1"/>
  <c r="H208" i="17" s="1"/>
  <c r="H213" i="17" s="1"/>
  <c r="H312" i="17"/>
  <c r="FM200" i="17"/>
  <c r="FM201" i="17" s="1"/>
  <c r="FM203" i="17" s="1"/>
  <c r="FM208" i="17" s="1"/>
  <c r="FM213" i="17" s="1"/>
  <c r="FM312" i="17"/>
  <c r="M225" i="17"/>
  <c r="M229" i="17" s="1"/>
  <c r="M234" i="17" s="1"/>
  <c r="FN225" i="17"/>
  <c r="FN229" i="17" s="1"/>
  <c r="FN234" i="17" s="1"/>
  <c r="K200" i="17"/>
  <c r="K201" i="17" s="1"/>
  <c r="K203" i="17" s="1"/>
  <c r="K208" i="17" s="1"/>
  <c r="K213" i="17" s="1"/>
  <c r="K312" i="17"/>
  <c r="F233" i="17"/>
  <c r="G9" i="2" s="1"/>
  <c r="I23" i="3" s="1"/>
  <c r="I24" i="3" s="1"/>
  <c r="F215" i="17"/>
  <c r="F223" i="17"/>
  <c r="F224" i="17"/>
  <c r="F221" i="17"/>
  <c r="BD200" i="17"/>
  <c r="BD201" i="17" s="1"/>
  <c r="BD203" i="17" s="1"/>
  <c r="BD208" i="17" s="1"/>
  <c r="BD213" i="17" s="1"/>
  <c r="BD312" i="17"/>
  <c r="Y225" i="17"/>
  <c r="Y229" i="17" s="1"/>
  <c r="Y234" i="17" s="1"/>
  <c r="FU233" i="17"/>
  <c r="FV9" i="2" s="1"/>
  <c r="FU215" i="17"/>
  <c r="FU223" i="17"/>
  <c r="FU224" i="17"/>
  <c r="FU221" i="17"/>
  <c r="AG233" i="17"/>
  <c r="AH9" i="2" s="1"/>
  <c r="I131" i="3" s="1"/>
  <c r="I132" i="3" s="1"/>
  <c r="AG215" i="17"/>
  <c r="AG223" i="17"/>
  <c r="AG224" i="17"/>
  <c r="AG221" i="17"/>
  <c r="AC233" i="17"/>
  <c r="AD9" i="2" s="1"/>
  <c r="I115" i="3" s="1"/>
  <c r="I116" i="3" s="1"/>
  <c r="AC215" i="17"/>
  <c r="AC224" i="17"/>
  <c r="AC221" i="17"/>
  <c r="AC223" i="17"/>
  <c r="FV233" i="17"/>
  <c r="FW9" i="2" s="1"/>
  <c r="I711" i="3" s="1"/>
  <c r="I712" i="3" s="1"/>
  <c r="FV215" i="17"/>
  <c r="FV224" i="17"/>
  <c r="FV221" i="17"/>
  <c r="FV223" i="17"/>
  <c r="CQ233" i="17"/>
  <c r="CR9" i="2" s="1"/>
  <c r="I379" i="3" s="1"/>
  <c r="I380" i="3" s="1"/>
  <c r="CQ215" i="17"/>
  <c r="CQ223" i="17"/>
  <c r="CQ224" i="17"/>
  <c r="CQ221" i="17"/>
  <c r="FJ233" i="17"/>
  <c r="FK9" i="2" s="1"/>
  <c r="FJ215" i="17"/>
  <c r="FJ221" i="17"/>
  <c r="FJ223" i="17"/>
  <c r="FJ224" i="17"/>
  <c r="AN233" i="17"/>
  <c r="AO9" i="2" s="1"/>
  <c r="AN215" i="17"/>
  <c r="AN224" i="17"/>
  <c r="AN221" i="17"/>
  <c r="AN223" i="17"/>
  <c r="V233" i="17"/>
  <c r="W9" i="2" s="1"/>
  <c r="V215" i="17"/>
  <c r="V223" i="17"/>
  <c r="V224" i="17"/>
  <c r="V221" i="17"/>
  <c r="FK233" i="17"/>
  <c r="FL9" i="2" s="1"/>
  <c r="I667" i="3" s="1"/>
  <c r="I668" i="3" s="1"/>
  <c r="FK215" i="17"/>
  <c r="FK223" i="17"/>
  <c r="FK224" i="17"/>
  <c r="FK221" i="17"/>
  <c r="BP233" i="17"/>
  <c r="BQ9" i="2" s="1"/>
  <c r="BP215" i="17"/>
  <c r="BP223" i="17"/>
  <c r="BP224" i="17"/>
  <c r="BP221" i="17"/>
  <c r="AA233" i="17"/>
  <c r="AB9" i="2" s="1"/>
  <c r="AA215" i="17"/>
  <c r="AA223" i="17"/>
  <c r="AA224" i="17"/>
  <c r="AA221" i="17"/>
  <c r="CE233" i="17"/>
  <c r="CF9" i="2" s="1"/>
  <c r="I331" i="3" s="1"/>
  <c r="I332" i="3" s="1"/>
  <c r="CE215" i="17"/>
  <c r="CE221" i="17"/>
  <c r="CE223" i="17"/>
  <c r="CE224" i="17"/>
  <c r="FS235" i="17"/>
  <c r="FT14" i="2" s="1"/>
  <c r="N699" i="3" s="1"/>
  <c r="N700" i="3" s="1"/>
  <c r="FH233" i="17"/>
  <c r="FI9" i="2" s="1"/>
  <c r="I655" i="3" s="1"/>
  <c r="I656" i="3" s="1"/>
  <c r="FH215" i="17"/>
  <c r="FH224" i="17"/>
  <c r="FH221" i="17"/>
  <c r="FH223" i="17"/>
  <c r="DO233" i="17"/>
  <c r="DP9" i="2" s="1"/>
  <c r="I475" i="3" s="1"/>
  <c r="I476" i="3" s="1"/>
  <c r="DO215" i="17"/>
  <c r="DO223" i="17"/>
  <c r="DO224" i="17"/>
  <c r="DO221" i="17"/>
  <c r="L233" i="17"/>
  <c r="M9" i="2" s="1"/>
  <c r="L215" i="17"/>
  <c r="L223" i="17"/>
  <c r="L224" i="17"/>
  <c r="L221" i="17"/>
  <c r="T233" i="17"/>
  <c r="U9" i="2" s="1"/>
  <c r="T215" i="17"/>
  <c r="T224" i="17"/>
  <c r="T221" i="17"/>
  <c r="T223" i="17"/>
  <c r="CM225" i="17"/>
  <c r="CM229" i="17" s="1"/>
  <c r="CM234" i="17" s="1"/>
  <c r="CF233" i="17"/>
  <c r="CG9" i="2" s="1"/>
  <c r="I335" i="3" s="1"/>
  <c r="I336" i="3" s="1"/>
  <c r="CF215" i="17"/>
  <c r="CF224" i="17"/>
  <c r="CF221" i="17"/>
  <c r="CF223" i="17"/>
  <c r="C199" i="17"/>
  <c r="FZ120" i="17"/>
  <c r="EA225" i="17"/>
  <c r="EA229" i="17" s="1"/>
  <c r="EA234" i="17" s="1"/>
  <c r="EB10" i="2" s="1"/>
  <c r="J523" i="3" s="1"/>
  <c r="J524" i="3" s="1"/>
  <c r="EE233" i="17"/>
  <c r="EF9" i="2" s="1"/>
  <c r="EE215" i="17"/>
  <c r="EE224" i="17"/>
  <c r="EE221" i="17"/>
  <c r="EE223" i="17"/>
  <c r="EB225" i="17"/>
  <c r="EB229" i="17" s="1"/>
  <c r="EB234" i="17" s="1"/>
  <c r="DA225" i="17"/>
  <c r="DA229" i="17" s="1"/>
  <c r="DA234" i="17" s="1"/>
  <c r="DB10" i="2" s="1"/>
  <c r="J419" i="3" s="1"/>
  <c r="J420" i="3" s="1"/>
  <c r="EI233" i="17"/>
  <c r="EJ9" i="2" s="1"/>
  <c r="I555" i="3" s="1"/>
  <c r="I556" i="3" s="1"/>
  <c r="EI215" i="17"/>
  <c r="EI223" i="17"/>
  <c r="EI224" i="17"/>
  <c r="EI221" i="17"/>
  <c r="BA233" i="17"/>
  <c r="BB9" i="2" s="1"/>
  <c r="I211" i="3" s="1"/>
  <c r="I212" i="3" s="1"/>
  <c r="BA215" i="17"/>
  <c r="BA221" i="17"/>
  <c r="BA223" i="17"/>
  <c r="BA224" i="17"/>
  <c r="BV215" i="17"/>
  <c r="BV233" i="17"/>
  <c r="BV223" i="17"/>
  <c r="BV221" i="17"/>
  <c r="BV224" i="17"/>
  <c r="CT233" i="17"/>
  <c r="CU9" i="2" s="1"/>
  <c r="I391" i="3" s="1"/>
  <c r="I392" i="3" s="1"/>
  <c r="CT215" i="17"/>
  <c r="CT224" i="17"/>
  <c r="CT221" i="17"/>
  <c r="CT223" i="17"/>
  <c r="FE233" i="17"/>
  <c r="FF9" i="2" s="1"/>
  <c r="I643" i="3" s="1"/>
  <c r="I644" i="3" s="1"/>
  <c r="FE215" i="17"/>
  <c r="FE221" i="17"/>
  <c r="FE223" i="17"/>
  <c r="FE224" i="17"/>
  <c r="BS233" i="17"/>
  <c r="BT9" i="2" s="1"/>
  <c r="I283" i="3" s="1"/>
  <c r="I284" i="3" s="1"/>
  <c r="BS215" i="17"/>
  <c r="BS221" i="17"/>
  <c r="BS223" i="17"/>
  <c r="BS224" i="17"/>
  <c r="AK233" i="17"/>
  <c r="AL9" i="2" s="1"/>
  <c r="I147" i="3" s="1"/>
  <c r="I148" i="3" s="1"/>
  <c r="AK215" i="17"/>
  <c r="AK223" i="17"/>
  <c r="AK224" i="17"/>
  <c r="AK221" i="17"/>
  <c r="DK235" i="17"/>
  <c r="DL14" i="2" s="1"/>
  <c r="N459" i="3" s="1"/>
  <c r="N460" i="3" s="1"/>
  <c r="E233" i="17"/>
  <c r="F9" i="2" s="1"/>
  <c r="I19" i="3" s="1"/>
  <c r="I20" i="3" s="1"/>
  <c r="E215" i="17"/>
  <c r="E223" i="17"/>
  <c r="E224" i="17"/>
  <c r="E221" i="17"/>
  <c r="Y50" i="2"/>
  <c r="I447" i="3"/>
  <c r="I448" i="3" s="1"/>
  <c r="Y116" i="2"/>
  <c r="Y178" i="2"/>
  <c r="I467" i="3"/>
  <c r="I468" i="3" s="1"/>
  <c r="D121" i="14"/>
  <c r="D200" i="14" s="1"/>
  <c r="D144" i="14"/>
  <c r="Y79" i="2"/>
  <c r="Y170" i="2"/>
  <c r="Y42" i="2"/>
  <c r="Y214" i="2"/>
  <c r="Y197" i="2"/>
  <c r="Y183" i="2"/>
  <c r="I227" i="3"/>
  <c r="I228" i="3" s="1"/>
  <c r="D47" i="3"/>
  <c r="A217" i="2"/>
  <c r="D726" i="3" s="1"/>
  <c r="D728" i="3" s="1"/>
  <c r="Y75" i="2"/>
  <c r="I219" i="3"/>
  <c r="I220" i="3" s="1"/>
  <c r="I51" i="3"/>
  <c r="I52" i="3" s="1"/>
  <c r="Y85" i="2"/>
  <c r="I471" i="3"/>
  <c r="I472" i="3" s="1"/>
  <c r="I71" i="3"/>
  <c r="I72" i="3" s="1"/>
  <c r="Y191" i="2"/>
  <c r="C152" i="14" l="1"/>
  <c r="C154" i="14" s="1"/>
  <c r="C156" i="14" s="1"/>
  <c r="C201" i="14" s="1"/>
  <c r="D148" i="14"/>
  <c r="D150" i="14" s="1"/>
  <c r="AW235" i="17"/>
  <c r="AX14" i="2" s="1"/>
  <c r="N195" i="3" s="1"/>
  <c r="N196" i="3" s="1"/>
  <c r="DW235" i="17"/>
  <c r="DX14" i="2" s="1"/>
  <c r="N507" i="3" s="1"/>
  <c r="N508" i="3" s="1"/>
  <c r="DC10" i="2"/>
  <c r="J423" i="3" s="1"/>
  <c r="J424" i="3" s="1"/>
  <c r="DX235" i="17"/>
  <c r="DY14" i="2" s="1"/>
  <c r="N511" i="3" s="1"/>
  <c r="N512" i="3" s="1"/>
  <c r="FZ180" i="17"/>
  <c r="BY264" i="17"/>
  <c r="BX240" i="17"/>
  <c r="BX246" i="17" s="1"/>
  <c r="BX249" i="17" s="1"/>
  <c r="BY19" i="2" s="1"/>
  <c r="FX240" i="17"/>
  <c r="FX246" i="17" s="1"/>
  <c r="FX249" i="17" s="1"/>
  <c r="FY19" i="2" s="1"/>
  <c r="S719" i="3" s="1"/>
  <c r="DG240" i="17"/>
  <c r="DG246" i="17" s="1"/>
  <c r="DG249" i="17" s="1"/>
  <c r="DH19" i="2" s="1"/>
  <c r="S443" i="3" s="1"/>
  <c r="BT264" i="17"/>
  <c r="AU235" i="17"/>
  <c r="AV14" i="2" s="1"/>
  <c r="N187" i="3" s="1"/>
  <c r="N188" i="3" s="1"/>
  <c r="DG264" i="17"/>
  <c r="CU235" i="17"/>
  <c r="CA235" i="17"/>
  <c r="CB14" i="2" s="1"/>
  <c r="N315" i="3" s="1"/>
  <c r="N316" i="3" s="1"/>
  <c r="EP235" i="17"/>
  <c r="EQ14" i="2" s="1"/>
  <c r="N583" i="3" s="1"/>
  <c r="N584" i="3" s="1"/>
  <c r="C151" i="17"/>
  <c r="C153" i="17" s="1"/>
  <c r="C155" i="17" s="1"/>
  <c r="FZ155" i="17" s="1"/>
  <c r="GB155" i="17" s="1"/>
  <c r="CJ235" i="17"/>
  <c r="CK14" i="2" s="1"/>
  <c r="DY264" i="17"/>
  <c r="DY311" i="17" s="1"/>
  <c r="X235" i="17"/>
  <c r="Y14" i="2" s="1"/>
  <c r="CV264" i="17"/>
  <c r="CV311" i="17" s="1"/>
  <c r="DC240" i="17"/>
  <c r="DC246" i="17" s="1"/>
  <c r="DC249" i="17" s="1"/>
  <c r="DD19" i="2" s="1"/>
  <c r="S427" i="3" s="1"/>
  <c r="CT10" i="2"/>
  <c r="J387" i="3" s="1"/>
  <c r="J388" i="3" s="1"/>
  <c r="CS235" i="17"/>
  <c r="DY240" i="17"/>
  <c r="DY246" i="17" s="1"/>
  <c r="DY249" i="17" s="1"/>
  <c r="DZ19" i="2" s="1"/>
  <c r="S515" i="3" s="1"/>
  <c r="DP240" i="17"/>
  <c r="DP246" i="17" s="1"/>
  <c r="DP249" i="17" s="1"/>
  <c r="DQ19" i="2" s="1"/>
  <c r="S479" i="3" s="1"/>
  <c r="DB240" i="17"/>
  <c r="DB246" i="17" s="1"/>
  <c r="DB249" i="17" s="1"/>
  <c r="DC19" i="2" s="1"/>
  <c r="S423" i="3" s="1"/>
  <c r="EP14" i="2"/>
  <c r="N579" i="3" s="1"/>
  <c r="N580" i="3" s="1"/>
  <c r="EO240" i="17"/>
  <c r="EO246" i="17" s="1"/>
  <c r="EO249" i="17" s="1"/>
  <c r="EO264" i="17"/>
  <c r="DH225" i="17"/>
  <c r="DH229" i="17" s="1"/>
  <c r="DH234" i="17" s="1"/>
  <c r="DI10" i="2" s="1"/>
  <c r="J447" i="3" s="1"/>
  <c r="J448" i="3" s="1"/>
  <c r="AH225" i="17"/>
  <c r="AH229" i="17" s="1"/>
  <c r="AH234" i="17" s="1"/>
  <c r="AI10" i="2" s="1"/>
  <c r="J135" i="3" s="1"/>
  <c r="J136" i="3" s="1"/>
  <c r="DS235" i="17"/>
  <c r="DT14" i="2" s="1"/>
  <c r="N491" i="3" s="1"/>
  <c r="N492" i="3" s="1"/>
  <c r="DL225" i="17"/>
  <c r="DL229" i="17" s="1"/>
  <c r="DL234" i="17" s="1"/>
  <c r="DM10" i="2" s="1"/>
  <c r="J463" i="3" s="1"/>
  <c r="J464" i="3" s="1"/>
  <c r="EX235" i="17"/>
  <c r="EY14" i="2" s="1"/>
  <c r="N615" i="3" s="1"/>
  <c r="N616" i="3" s="1"/>
  <c r="J235" i="17"/>
  <c r="K14" i="2" s="1"/>
  <c r="N39" i="3" s="1"/>
  <c r="N40" i="3" s="1"/>
  <c r="EC235" i="17"/>
  <c r="ED14" i="2" s="1"/>
  <c r="N531" i="3" s="1"/>
  <c r="N532" i="3" s="1"/>
  <c r="ET225" i="17"/>
  <c r="ET229" i="17" s="1"/>
  <c r="ET234" i="17" s="1"/>
  <c r="EU10" i="2" s="1"/>
  <c r="J599" i="3" s="1"/>
  <c r="J600" i="3" s="1"/>
  <c r="CV240" i="17"/>
  <c r="CV246" i="17" s="1"/>
  <c r="CV249" i="17" s="1"/>
  <c r="CW19" i="2" s="1"/>
  <c r="S399" i="3" s="1"/>
  <c r="BT240" i="17"/>
  <c r="BT246" i="17" s="1"/>
  <c r="BT249" i="17" s="1"/>
  <c r="BU19" i="2" s="1"/>
  <c r="S287" i="3" s="1"/>
  <c r="BU240" i="17"/>
  <c r="BU246" i="17" s="1"/>
  <c r="BU249" i="17" s="1"/>
  <c r="BV19" i="2" s="1"/>
  <c r="S291" i="3" s="1"/>
  <c r="BV225" i="17"/>
  <c r="BV229" i="17" s="1"/>
  <c r="BV234" i="17" s="1"/>
  <c r="BW10" i="2" s="1"/>
  <c r="J295" i="3" s="1"/>
  <c r="J296" i="3" s="1"/>
  <c r="EB235" i="17"/>
  <c r="EC14" i="2" s="1"/>
  <c r="N527" i="3" s="1"/>
  <c r="N528" i="3" s="1"/>
  <c r="EC10" i="2"/>
  <c r="J527" i="3" s="1"/>
  <c r="J528" i="3" s="1"/>
  <c r="CE225" i="17"/>
  <c r="CE229" i="17" s="1"/>
  <c r="CE234" i="17" s="1"/>
  <c r="CF10" i="2" s="1"/>
  <c r="J331" i="3" s="1"/>
  <c r="J332" i="3" s="1"/>
  <c r="BP225" i="17"/>
  <c r="BP229" i="17" s="1"/>
  <c r="BP234" i="17" s="1"/>
  <c r="BQ10" i="2" s="1"/>
  <c r="AN225" i="17"/>
  <c r="AN229" i="17" s="1"/>
  <c r="AN234" i="17" s="1"/>
  <c r="AO10" i="2" s="1"/>
  <c r="AC225" i="17"/>
  <c r="AC229" i="17" s="1"/>
  <c r="AC234" i="17" s="1"/>
  <c r="AD10" i="2" s="1"/>
  <c r="J115" i="3" s="1"/>
  <c r="J116" i="3" s="1"/>
  <c r="AG225" i="17"/>
  <c r="AG229" i="17" s="1"/>
  <c r="AG234" i="17" s="1"/>
  <c r="AH10" i="2" s="1"/>
  <c r="J131" i="3" s="1"/>
  <c r="J132" i="3" s="1"/>
  <c r="FN235" i="17"/>
  <c r="FO14" i="2" s="1"/>
  <c r="N679" i="3" s="1"/>
  <c r="N680" i="3" s="1"/>
  <c r="FO10" i="2"/>
  <c r="J679" i="3" s="1"/>
  <c r="J680" i="3" s="1"/>
  <c r="BN235" i="17"/>
  <c r="BO14" i="2" s="1"/>
  <c r="BO10" i="2"/>
  <c r="J263" i="3" s="1"/>
  <c r="J264" i="3" s="1"/>
  <c r="AZ225" i="17"/>
  <c r="AZ229" i="17" s="1"/>
  <c r="AZ234" i="17" s="1"/>
  <c r="BA10" i="2" s="1"/>
  <c r="J207" i="3" s="1"/>
  <c r="J208" i="3" s="1"/>
  <c r="CB225" i="17"/>
  <c r="CB229" i="17" s="1"/>
  <c r="CB234" i="17" s="1"/>
  <c r="CC10" i="2" s="1"/>
  <c r="AB225" i="17"/>
  <c r="AB229" i="17" s="1"/>
  <c r="AB234" i="17" s="1"/>
  <c r="AC10" i="2" s="1"/>
  <c r="S235" i="17"/>
  <c r="T14" i="2" s="1"/>
  <c r="T10" i="2"/>
  <c r="AO225" i="17"/>
  <c r="AO229" i="17" s="1"/>
  <c r="AO234" i="17" s="1"/>
  <c r="AP10" i="2" s="1"/>
  <c r="J163" i="3" s="1"/>
  <c r="J164" i="3" s="1"/>
  <c r="DQ225" i="17"/>
  <c r="DQ229" i="17" s="1"/>
  <c r="DQ234" i="17" s="1"/>
  <c r="DR10" i="2" s="1"/>
  <c r="J483" i="3" s="1"/>
  <c r="J484" i="3" s="1"/>
  <c r="FD225" i="17"/>
  <c r="FD229" i="17" s="1"/>
  <c r="FD234" i="17" s="1"/>
  <c r="FE10" i="2" s="1"/>
  <c r="DP264" i="17"/>
  <c r="DC264" i="17"/>
  <c r="DC311" i="17" s="1"/>
  <c r="BX264" i="17"/>
  <c r="BX311" i="17" s="1"/>
  <c r="EU235" i="17"/>
  <c r="EV14" i="2" s="1"/>
  <c r="N603" i="3" s="1"/>
  <c r="N604" i="3" s="1"/>
  <c r="EV10" i="2"/>
  <c r="J603" i="3" s="1"/>
  <c r="J604" i="3" s="1"/>
  <c r="EN235" i="17"/>
  <c r="EO14" i="2" s="1"/>
  <c r="N575" i="3" s="1"/>
  <c r="N576" i="3" s="1"/>
  <c r="EO10" i="2"/>
  <c r="J575" i="3" s="1"/>
  <c r="J576" i="3" s="1"/>
  <c r="BS225" i="17"/>
  <c r="BS229" i="17" s="1"/>
  <c r="BS234" i="17" s="1"/>
  <c r="BT10" i="2" s="1"/>
  <c r="J283" i="3" s="1"/>
  <c r="J284" i="3" s="1"/>
  <c r="BV235" i="17"/>
  <c r="BW14" i="2" s="1"/>
  <c r="BW9" i="2"/>
  <c r="I295" i="3" s="1"/>
  <c r="I296" i="3" s="1"/>
  <c r="BA225" i="17"/>
  <c r="BA229" i="17" s="1"/>
  <c r="BA234" i="17" s="1"/>
  <c r="BB10" i="2" s="1"/>
  <c r="J211" i="3" s="1"/>
  <c r="J212" i="3" s="1"/>
  <c r="DA235" i="17"/>
  <c r="DB14" i="2" s="1"/>
  <c r="N419" i="3" s="1"/>
  <c r="N420" i="3" s="1"/>
  <c r="EE225" i="17"/>
  <c r="EE229" i="17" s="1"/>
  <c r="EE234" i="17" s="1"/>
  <c r="EF10" i="2" s="1"/>
  <c r="EA235" i="17"/>
  <c r="EB14" i="2" s="1"/>
  <c r="N523" i="3" s="1"/>
  <c r="N524" i="3" s="1"/>
  <c r="DO225" i="17"/>
  <c r="DO229" i="17" s="1"/>
  <c r="DO234" i="17" s="1"/>
  <c r="DP10" i="2" s="1"/>
  <c r="J475" i="3" s="1"/>
  <c r="J476" i="3" s="1"/>
  <c r="Y235" i="17"/>
  <c r="Z14" i="2" s="1"/>
  <c r="N99" i="3" s="1"/>
  <c r="N100" i="3" s="1"/>
  <c r="Z10" i="2"/>
  <c r="J99" i="3" s="1"/>
  <c r="J100" i="3" s="1"/>
  <c r="M235" i="17"/>
  <c r="N14" i="2" s="1"/>
  <c r="N10" i="2"/>
  <c r="J51" i="3" s="1"/>
  <c r="J52" i="3" s="1"/>
  <c r="CI225" i="17"/>
  <c r="CI229" i="17" s="1"/>
  <c r="CI234" i="17" s="1"/>
  <c r="CJ10" i="2" s="1"/>
  <c r="J347" i="3" s="1"/>
  <c r="J348" i="3" s="1"/>
  <c r="DR225" i="17"/>
  <c r="DR229" i="17" s="1"/>
  <c r="DR234" i="17" s="1"/>
  <c r="DS10" i="2" s="1"/>
  <c r="J487" i="3" s="1"/>
  <c r="J488" i="3" s="1"/>
  <c r="CX225" i="17"/>
  <c r="CX229" i="17" s="1"/>
  <c r="CX234" i="17" s="1"/>
  <c r="CY10" i="2" s="1"/>
  <c r="J407" i="3" s="1"/>
  <c r="J408" i="3" s="1"/>
  <c r="DM225" i="17"/>
  <c r="DM229" i="17" s="1"/>
  <c r="DM234" i="17" s="1"/>
  <c r="DN10" i="2" s="1"/>
  <c r="J467" i="3" s="1"/>
  <c r="J468" i="3" s="1"/>
  <c r="DB264" i="17"/>
  <c r="DB311" i="17" s="1"/>
  <c r="CM235" i="17"/>
  <c r="CN14" i="2" s="1"/>
  <c r="N363" i="3" s="1"/>
  <c r="N364" i="3" s="1"/>
  <c r="CN10" i="2"/>
  <c r="J363" i="3" s="1"/>
  <c r="J364" i="3" s="1"/>
  <c r="BO235" i="17"/>
  <c r="BP14" i="2" s="1"/>
  <c r="N267" i="3" s="1"/>
  <c r="N268" i="3" s="1"/>
  <c r="BP10" i="2"/>
  <c r="J267" i="3" s="1"/>
  <c r="J268" i="3" s="1"/>
  <c r="DR235" i="17"/>
  <c r="DS14" i="2" s="1"/>
  <c r="N487" i="3" s="1"/>
  <c r="N488" i="3" s="1"/>
  <c r="DS9" i="2"/>
  <c r="I487" i="3" s="1"/>
  <c r="I488" i="3" s="1"/>
  <c r="DD235" i="17"/>
  <c r="DE14" i="2" s="1"/>
  <c r="N431" i="3" s="1"/>
  <c r="N432" i="3" s="1"/>
  <c r="DE10" i="2"/>
  <c r="J431" i="3" s="1"/>
  <c r="J432" i="3" s="1"/>
  <c r="BC235" i="17"/>
  <c r="BD14" i="2" s="1"/>
  <c r="BD10" i="2"/>
  <c r="J219" i="3" s="1"/>
  <c r="J220" i="3" s="1"/>
  <c r="DF235" i="17"/>
  <c r="DG14" i="2" s="1"/>
  <c r="N439" i="3" s="1"/>
  <c r="N440" i="3" s="1"/>
  <c r="DG10" i="2"/>
  <c r="J439" i="3" s="1"/>
  <c r="J440" i="3" s="1"/>
  <c r="CO225" i="17"/>
  <c r="CO229" i="17" s="1"/>
  <c r="CO234" i="17" s="1"/>
  <c r="CP10" i="2" s="1"/>
  <c r="J371" i="3" s="1"/>
  <c r="J372" i="3" s="1"/>
  <c r="CA264" i="17"/>
  <c r="AK225" i="17"/>
  <c r="AK229" i="17" s="1"/>
  <c r="AK234" i="17" s="1"/>
  <c r="FE225" i="17"/>
  <c r="FE229" i="17" s="1"/>
  <c r="FE234" i="17" s="1"/>
  <c r="FF10" i="2" s="1"/>
  <c r="J643" i="3" s="1"/>
  <c r="J644" i="3" s="1"/>
  <c r="CT225" i="17"/>
  <c r="CT229" i="17" s="1"/>
  <c r="CT234" i="17" s="1"/>
  <c r="CU10" i="2" s="1"/>
  <c r="J391" i="3" s="1"/>
  <c r="J392" i="3" s="1"/>
  <c r="CF225" i="17"/>
  <c r="CF229" i="17" s="1"/>
  <c r="CF234" i="17" s="1"/>
  <c r="CG10" i="2" s="1"/>
  <c r="J335" i="3" s="1"/>
  <c r="J336" i="3" s="1"/>
  <c r="FH225" i="17"/>
  <c r="FH229" i="17" s="1"/>
  <c r="FH234" i="17" s="1"/>
  <c r="FI10" i="2" s="1"/>
  <c r="J655" i="3" s="1"/>
  <c r="J656" i="3" s="1"/>
  <c r="FS264" i="17"/>
  <c r="FS240" i="17"/>
  <c r="FS246" i="17" s="1"/>
  <c r="FS249" i="17" s="1"/>
  <c r="FT19" i="2" s="1"/>
  <c r="S699" i="3" s="1"/>
  <c r="FK225" i="17"/>
  <c r="FK229" i="17" s="1"/>
  <c r="FK234" i="17" s="1"/>
  <c r="CQ225" i="17"/>
  <c r="CQ229" i="17" s="1"/>
  <c r="CQ234" i="17" s="1"/>
  <c r="CR10" i="2" s="1"/>
  <c r="J379" i="3" s="1"/>
  <c r="J380" i="3" s="1"/>
  <c r="FU225" i="17"/>
  <c r="FU229" i="17" s="1"/>
  <c r="FU234" i="17" s="1"/>
  <c r="F225" i="17"/>
  <c r="F229" i="17" s="1"/>
  <c r="F234" i="17" s="1"/>
  <c r="G10" i="2" s="1"/>
  <c r="J23" i="3" s="1"/>
  <c r="J24" i="3" s="1"/>
  <c r="FM233" i="17"/>
  <c r="FN9" i="2" s="1"/>
  <c r="FM215" i="17"/>
  <c r="FM221" i="17"/>
  <c r="FM223" i="17"/>
  <c r="FM224" i="17"/>
  <c r="DJ233" i="17"/>
  <c r="DK9" i="2" s="1"/>
  <c r="I455" i="3" s="1"/>
  <c r="I456" i="3" s="1"/>
  <c r="DJ215" i="17"/>
  <c r="DJ223" i="17"/>
  <c r="DJ224" i="17"/>
  <c r="DJ221" i="17"/>
  <c r="FW233" i="17"/>
  <c r="FX9" i="2" s="1"/>
  <c r="FW215" i="17"/>
  <c r="FW223" i="17"/>
  <c r="FW224" i="17"/>
  <c r="FW221" i="17"/>
  <c r="CC233" i="17"/>
  <c r="CD9" i="2" s="1"/>
  <c r="CC215" i="17"/>
  <c r="CC224" i="17"/>
  <c r="CC221" i="17"/>
  <c r="CC223" i="17"/>
  <c r="BY311" i="17"/>
  <c r="BY271" i="17"/>
  <c r="BY75" i="17"/>
  <c r="AX225" i="17"/>
  <c r="AX229" i="17" s="1"/>
  <c r="AX234" i="17" s="1"/>
  <c r="AY10" i="2" s="1"/>
  <c r="EL225" i="17"/>
  <c r="EL229" i="17" s="1"/>
  <c r="EL234" i="17" s="1"/>
  <c r="EM10" i="2" s="1"/>
  <c r="J567" i="3" s="1"/>
  <c r="J568" i="3" s="1"/>
  <c r="ED225" i="17"/>
  <c r="ED229" i="17" s="1"/>
  <c r="ED234" i="17" s="1"/>
  <c r="R225" i="17"/>
  <c r="R229" i="17" s="1"/>
  <c r="R234" i="17" s="1"/>
  <c r="AJ225" i="17"/>
  <c r="AJ229" i="17" s="1"/>
  <c r="AJ234" i="17" s="1"/>
  <c r="AK10" i="2" s="1"/>
  <c r="DN225" i="17"/>
  <c r="DN229" i="17" s="1"/>
  <c r="DN234" i="17" s="1"/>
  <c r="EJ225" i="17"/>
  <c r="EJ229" i="17" s="1"/>
  <c r="EJ234" i="17" s="1"/>
  <c r="EK10" i="2" s="1"/>
  <c r="J559" i="3" s="1"/>
  <c r="J560" i="3" s="1"/>
  <c r="BI233" i="17"/>
  <c r="BJ9" i="2" s="1"/>
  <c r="I243" i="3" s="1"/>
  <c r="I244" i="3" s="1"/>
  <c r="BI215" i="17"/>
  <c r="BI224" i="17"/>
  <c r="BI221" i="17"/>
  <c r="BI223" i="17"/>
  <c r="DW264" i="17"/>
  <c r="DW240" i="17"/>
  <c r="DW246" i="17" s="1"/>
  <c r="DW249" i="17" s="1"/>
  <c r="DX19" i="2" s="1"/>
  <c r="S507" i="3" s="1"/>
  <c r="DV233" i="17"/>
  <c r="DW9" i="2" s="1"/>
  <c r="DV215" i="17"/>
  <c r="DV221" i="17"/>
  <c r="DV223" i="17"/>
  <c r="DV224" i="17"/>
  <c r="CK225" i="17"/>
  <c r="CK229" i="17" s="1"/>
  <c r="CK234" i="17" s="1"/>
  <c r="AL225" i="17"/>
  <c r="AL229" i="17" s="1"/>
  <c r="AL234" i="17" s="1"/>
  <c r="AM10" i="2" s="1"/>
  <c r="J151" i="3" s="1"/>
  <c r="J152" i="3" s="1"/>
  <c r="FF233" i="17"/>
  <c r="FG9" i="2" s="1"/>
  <c r="FF215" i="17"/>
  <c r="FF223" i="17"/>
  <c r="FF224" i="17"/>
  <c r="FF221" i="17"/>
  <c r="V225" i="17"/>
  <c r="V229" i="17" s="1"/>
  <c r="V234" i="17" s="1"/>
  <c r="W10" i="2" s="1"/>
  <c r="J87" i="3" s="1"/>
  <c r="J88" i="3" s="1"/>
  <c r="FJ225" i="17"/>
  <c r="FJ229" i="17" s="1"/>
  <c r="FJ234" i="17" s="1"/>
  <c r="FK10" i="2" s="1"/>
  <c r="J663" i="3" s="1"/>
  <c r="J664" i="3" s="1"/>
  <c r="AT233" i="17"/>
  <c r="AU9" i="2" s="1"/>
  <c r="I183" i="3" s="1"/>
  <c r="I184" i="3" s="1"/>
  <c r="AT215" i="17"/>
  <c r="AT224" i="17"/>
  <c r="AT221" i="17"/>
  <c r="AT223" i="17"/>
  <c r="DI225" i="17"/>
  <c r="DI229" i="17" s="1"/>
  <c r="DI234" i="17" s="1"/>
  <c r="DJ10" i="2" s="1"/>
  <c r="BB225" i="17"/>
  <c r="BB229" i="17" s="1"/>
  <c r="BB234" i="17" s="1"/>
  <c r="DZ225" i="17"/>
  <c r="DZ229" i="17" s="1"/>
  <c r="DZ234" i="17" s="1"/>
  <c r="EA10" i="2" s="1"/>
  <c r="J519" i="3" s="1"/>
  <c r="J520" i="3" s="1"/>
  <c r="AQ225" i="17"/>
  <c r="AQ229" i="17" s="1"/>
  <c r="AQ234" i="17" s="1"/>
  <c r="AR10" i="2" s="1"/>
  <c r="J171" i="3" s="1"/>
  <c r="J172" i="3" s="1"/>
  <c r="FG300" i="17"/>
  <c r="FG265" i="17"/>
  <c r="FG278" i="17" s="1"/>
  <c r="FG292" i="17" s="1"/>
  <c r="FH17" i="2" s="1"/>
  <c r="Q651" i="3" s="1"/>
  <c r="Q652" i="3" s="1"/>
  <c r="FG250" i="17"/>
  <c r="FG256" i="17"/>
  <c r="FG260" i="17" s="1"/>
  <c r="DX264" i="17"/>
  <c r="DX240" i="17"/>
  <c r="DX246" i="17" s="1"/>
  <c r="DX249" i="17" s="1"/>
  <c r="DY19" i="2" s="1"/>
  <c r="S511" i="3" s="1"/>
  <c r="AY225" i="17"/>
  <c r="AY229" i="17" s="1"/>
  <c r="AY234" i="17" s="1"/>
  <c r="BE225" i="17"/>
  <c r="BE229" i="17" s="1"/>
  <c r="BE234" i="17" s="1"/>
  <c r="BF10" i="2" s="1"/>
  <c r="J227" i="3" s="1"/>
  <c r="J228" i="3" s="1"/>
  <c r="AP225" i="17"/>
  <c r="AP229" i="17" s="1"/>
  <c r="AP234" i="17" s="1"/>
  <c r="AQ10" i="2" s="1"/>
  <c r="J167" i="3" s="1"/>
  <c r="J168" i="3" s="1"/>
  <c r="AU264" i="17"/>
  <c r="AU240" i="17"/>
  <c r="AU246" i="17" s="1"/>
  <c r="AU249" i="17" s="1"/>
  <c r="AV19" i="2" s="1"/>
  <c r="S187" i="3" s="1"/>
  <c r="Q225" i="17"/>
  <c r="Q229" i="17" s="1"/>
  <c r="Q234" i="17" s="1"/>
  <c r="R10" i="2" s="1"/>
  <c r="J67" i="3" s="1"/>
  <c r="J68" i="3" s="1"/>
  <c r="FX300" i="17"/>
  <c r="FX265" i="17"/>
  <c r="FX278" i="17" s="1"/>
  <c r="FX292" i="17" s="1"/>
  <c r="FY17" i="2" s="1"/>
  <c r="Q719" i="3" s="1"/>
  <c r="Q720" i="3" s="1"/>
  <c r="FX250" i="17"/>
  <c r="FX256" i="17"/>
  <c r="FX260" i="17" s="1"/>
  <c r="I225" i="17"/>
  <c r="I229" i="17" s="1"/>
  <c r="I234" i="17" s="1"/>
  <c r="AI233" i="17"/>
  <c r="AJ9" i="2" s="1"/>
  <c r="I139" i="3" s="1"/>
  <c r="I140" i="3" s="1"/>
  <c r="AI215" i="17"/>
  <c r="AI224" i="17"/>
  <c r="AI221" i="17"/>
  <c r="AI223" i="17"/>
  <c r="BK225" i="17"/>
  <c r="BK229" i="17" s="1"/>
  <c r="BK234" i="17" s="1"/>
  <c r="BL10" i="2" s="1"/>
  <c r="J251" i="3" s="1"/>
  <c r="J252" i="3" s="1"/>
  <c r="FC233" i="17"/>
  <c r="FD9" i="2" s="1"/>
  <c r="I635" i="3" s="1"/>
  <c r="I636" i="3" s="1"/>
  <c r="FC215" i="17"/>
  <c r="FC223" i="17"/>
  <c r="FC224" i="17"/>
  <c r="FC221" i="17"/>
  <c r="G233" i="17"/>
  <c r="H9" i="2" s="1"/>
  <c r="G215" i="17"/>
  <c r="G223" i="17"/>
  <c r="G224" i="17"/>
  <c r="G221" i="17"/>
  <c r="CV75" i="17"/>
  <c r="BT311" i="17"/>
  <c r="BT271" i="17"/>
  <c r="BT320" i="17" s="1"/>
  <c r="BT75" i="17"/>
  <c r="DT233" i="17"/>
  <c r="DU9" i="2" s="1"/>
  <c r="I495" i="3" s="1"/>
  <c r="I496" i="3" s="1"/>
  <c r="DT215" i="17"/>
  <c r="DT221" i="17"/>
  <c r="DT223" i="17"/>
  <c r="DT224" i="17"/>
  <c r="FA233" i="17"/>
  <c r="FB9" i="2" s="1"/>
  <c r="I627" i="3" s="1"/>
  <c r="I628" i="3" s="1"/>
  <c r="FA215" i="17"/>
  <c r="FA221" i="17"/>
  <c r="FA223" i="17"/>
  <c r="FA224" i="17"/>
  <c r="AE233" i="17"/>
  <c r="AF9" i="2" s="1"/>
  <c r="I123" i="3" s="1"/>
  <c r="I124" i="3" s="1"/>
  <c r="AE215" i="17"/>
  <c r="AE223" i="17"/>
  <c r="AE224" i="17"/>
  <c r="AE221" i="17"/>
  <c r="DU233" i="17"/>
  <c r="DV9" i="2" s="1"/>
  <c r="DU215" i="17"/>
  <c r="DU223" i="17"/>
  <c r="DU224" i="17"/>
  <c r="DU221" i="17"/>
  <c r="EW233" i="17"/>
  <c r="EX9" i="2" s="1"/>
  <c r="EW215" i="17"/>
  <c r="EW223" i="17"/>
  <c r="EW224" i="17"/>
  <c r="EW221" i="17"/>
  <c r="AV233" i="17"/>
  <c r="AW9" i="2" s="1"/>
  <c r="AV215" i="17"/>
  <c r="AV223" i="17"/>
  <c r="AV224" i="17"/>
  <c r="AV221" i="17"/>
  <c r="EK233" i="17"/>
  <c r="EL9" i="2" s="1"/>
  <c r="I563" i="3" s="1"/>
  <c r="I564" i="3" s="1"/>
  <c r="EK215" i="17"/>
  <c r="EK224" i="17"/>
  <c r="EK221" i="17"/>
  <c r="EK223" i="17"/>
  <c r="ES233" i="17"/>
  <c r="ET9" i="2" s="1"/>
  <c r="I595" i="3" s="1"/>
  <c r="I596" i="3" s="1"/>
  <c r="ES215" i="17"/>
  <c r="ES221" i="17"/>
  <c r="ES223" i="17"/>
  <c r="ES224" i="17"/>
  <c r="D233" i="17"/>
  <c r="E9" i="2" s="1"/>
  <c r="I15" i="3" s="1"/>
  <c r="I16" i="3" s="1"/>
  <c r="D215" i="17"/>
  <c r="D223" i="17"/>
  <c r="D224" i="17"/>
  <c r="D221" i="17"/>
  <c r="AF233" i="17"/>
  <c r="AG9" i="2" s="1"/>
  <c r="I127" i="3" s="1"/>
  <c r="I128" i="3" s="1"/>
  <c r="AF215" i="17"/>
  <c r="AF223" i="17"/>
  <c r="AF224" i="17"/>
  <c r="AF221" i="17"/>
  <c r="O233" i="17"/>
  <c r="P9" i="2" s="1"/>
  <c r="O215" i="17"/>
  <c r="O223" i="17"/>
  <c r="O224" i="17"/>
  <c r="O221" i="17"/>
  <c r="BU311" i="17"/>
  <c r="BU271" i="17"/>
  <c r="BU320" i="17" s="1"/>
  <c r="BU75" i="17"/>
  <c r="AS233" i="17"/>
  <c r="AT9" i="2" s="1"/>
  <c r="I179" i="3" s="1"/>
  <c r="I180" i="3" s="1"/>
  <c r="AS215" i="17"/>
  <c r="AS223" i="17"/>
  <c r="AS224" i="17"/>
  <c r="AS221" i="17"/>
  <c r="FB233" i="17"/>
  <c r="FC9" i="2" s="1"/>
  <c r="I631" i="3" s="1"/>
  <c r="I632" i="3" s="1"/>
  <c r="FB215" i="17"/>
  <c r="FB224" i="17"/>
  <c r="FB221" i="17"/>
  <c r="FB223" i="17"/>
  <c r="BL233" i="17"/>
  <c r="BM9" i="2" s="1"/>
  <c r="BL215" i="17"/>
  <c r="BL224" i="17"/>
  <c r="BL221" i="17"/>
  <c r="BL223" i="17"/>
  <c r="U233" i="17"/>
  <c r="V9" i="2" s="1"/>
  <c r="I83" i="3" s="1"/>
  <c r="I84" i="3" s="1"/>
  <c r="U215" i="17"/>
  <c r="U223" i="17"/>
  <c r="U224" i="17"/>
  <c r="U221" i="17"/>
  <c r="E225" i="17"/>
  <c r="E229" i="17" s="1"/>
  <c r="E234" i="17" s="1"/>
  <c r="EI225" i="17"/>
  <c r="EI229" i="17" s="1"/>
  <c r="EI234" i="17" s="1"/>
  <c r="EE235" i="17"/>
  <c r="EF14" i="2" s="1"/>
  <c r="FZ199" i="17"/>
  <c r="T225" i="17"/>
  <c r="T229" i="17" s="1"/>
  <c r="T234" i="17" s="1"/>
  <c r="L225" i="17"/>
  <c r="L229" i="17" s="1"/>
  <c r="L234" i="17" s="1"/>
  <c r="M10" i="2" s="1"/>
  <c r="AA225" i="17"/>
  <c r="AA229" i="17" s="1"/>
  <c r="AA234" i="17" s="1"/>
  <c r="AB10" i="2" s="1"/>
  <c r="J107" i="3" s="1"/>
  <c r="J108" i="3" s="1"/>
  <c r="FV225" i="17"/>
  <c r="FV229" i="17" s="1"/>
  <c r="FV234" i="17" s="1"/>
  <c r="K233" i="17"/>
  <c r="L9" i="2" s="1"/>
  <c r="I43" i="3" s="1"/>
  <c r="I44" i="3" s="1"/>
  <c r="K215" i="17"/>
  <c r="K223" i="17"/>
  <c r="K224" i="17"/>
  <c r="K221" i="17"/>
  <c r="H233" i="17"/>
  <c r="I9" i="2" s="1"/>
  <c r="I31" i="3" s="1"/>
  <c r="I32" i="3" s="1"/>
  <c r="H215" i="17"/>
  <c r="H223" i="17"/>
  <c r="H224" i="17"/>
  <c r="H221" i="17"/>
  <c r="CY225" i="17"/>
  <c r="CY229" i="17" s="1"/>
  <c r="CY234" i="17" s="1"/>
  <c r="CP233" i="17"/>
  <c r="CQ9" i="2" s="1"/>
  <c r="CP215" i="17"/>
  <c r="CP221" i="17"/>
  <c r="CP223" i="17"/>
  <c r="CP224" i="17"/>
  <c r="EZ233" i="17"/>
  <c r="FA9" i="2" s="1"/>
  <c r="EZ215" i="17"/>
  <c r="EZ221" i="17"/>
  <c r="EZ223" i="17"/>
  <c r="EZ224" i="17"/>
  <c r="EG225" i="17"/>
  <c r="EG229" i="17" s="1"/>
  <c r="EG234" i="17" s="1"/>
  <c r="FG311" i="17"/>
  <c r="FG271" i="17"/>
  <c r="FG320" i="17" s="1"/>
  <c r="FG75" i="17"/>
  <c r="Z215" i="17"/>
  <c r="Z233" i="17"/>
  <c r="Z224" i="17"/>
  <c r="Z223" i="17"/>
  <c r="Z221" i="17"/>
  <c r="BJ225" i="17"/>
  <c r="BJ229" i="17" s="1"/>
  <c r="BJ234" i="17" s="1"/>
  <c r="BK10" i="2" s="1"/>
  <c r="J247" i="3" s="1"/>
  <c r="J248" i="3" s="1"/>
  <c r="FI225" i="17"/>
  <c r="FI229" i="17" s="1"/>
  <c r="FI234" i="17" s="1"/>
  <c r="EF225" i="17"/>
  <c r="EF229" i="17" s="1"/>
  <c r="EF234" i="17" s="1"/>
  <c r="BG225" i="17"/>
  <c r="BG229" i="17" s="1"/>
  <c r="BG234" i="17" s="1"/>
  <c r="FX311" i="17"/>
  <c r="FX271" i="17"/>
  <c r="FX320" i="17" s="1"/>
  <c r="FX75" i="17"/>
  <c r="EY264" i="17"/>
  <c r="EY240" i="17"/>
  <c r="EY246" i="17" s="1"/>
  <c r="EY249" i="17" s="1"/>
  <c r="EZ19" i="2" s="1"/>
  <c r="S619" i="3" s="1"/>
  <c r="EJ235" i="17"/>
  <c r="EK14" i="2" s="1"/>
  <c r="CZ225" i="17"/>
  <c r="CZ229" i="17" s="1"/>
  <c r="CZ234" i="17" s="1"/>
  <c r="FP225" i="17"/>
  <c r="FP229" i="17" s="1"/>
  <c r="FP234" i="17" s="1"/>
  <c r="FO233" i="17"/>
  <c r="FP9" i="2" s="1"/>
  <c r="FO215" i="17"/>
  <c r="FO223" i="17"/>
  <c r="FO224" i="17"/>
  <c r="FO221" i="17"/>
  <c r="FR233" i="17"/>
  <c r="FS9" i="2" s="1"/>
  <c r="I695" i="3" s="1"/>
  <c r="I696" i="3" s="1"/>
  <c r="FR215" i="17"/>
  <c r="FR223" i="17"/>
  <c r="FR224" i="17"/>
  <c r="FR221" i="17"/>
  <c r="BR225" i="17"/>
  <c r="BR229" i="17" s="1"/>
  <c r="BR234" i="17" s="1"/>
  <c r="ER225" i="17"/>
  <c r="ER229" i="17" s="1"/>
  <c r="ER234" i="17" s="1"/>
  <c r="ES10" i="2" s="1"/>
  <c r="BQ233" i="17"/>
  <c r="BR9" i="2" s="1"/>
  <c r="I275" i="3" s="1"/>
  <c r="I276" i="3" s="1"/>
  <c r="BQ215" i="17"/>
  <c r="BQ224" i="17"/>
  <c r="BQ221" i="17"/>
  <c r="BQ223" i="17"/>
  <c r="BM225" i="17"/>
  <c r="BM229" i="17" s="1"/>
  <c r="BM234" i="17" s="1"/>
  <c r="N225" i="17"/>
  <c r="N229" i="17" s="1"/>
  <c r="N234" i="17" s="1"/>
  <c r="O10" i="2" s="1"/>
  <c r="J55" i="3" s="1"/>
  <c r="J56" i="3" s="1"/>
  <c r="BF215" i="17"/>
  <c r="BF233" i="17"/>
  <c r="BG9" i="2" s="1"/>
  <c r="I231" i="3" s="1"/>
  <c r="I232" i="3" s="1"/>
  <c r="BF224" i="17"/>
  <c r="BF223" i="17"/>
  <c r="BF221" i="17"/>
  <c r="FL233" i="17"/>
  <c r="FM9" i="2" s="1"/>
  <c r="FL215" i="17"/>
  <c r="FL224" i="17"/>
  <c r="FL221" i="17"/>
  <c r="FL223" i="17"/>
  <c r="DG250" i="17"/>
  <c r="DP300" i="17"/>
  <c r="DP256" i="17"/>
  <c r="DP260" i="17" s="1"/>
  <c r="BX300" i="17"/>
  <c r="BX265" i="17"/>
  <c r="BX278" i="17" s="1"/>
  <c r="BX292" i="17" s="1"/>
  <c r="BY17" i="2" s="1"/>
  <c r="Q303" i="3" s="1"/>
  <c r="Q304" i="3" s="1"/>
  <c r="BX250" i="17"/>
  <c r="BX256" i="17"/>
  <c r="BX260" i="17" s="1"/>
  <c r="DK264" i="17"/>
  <c r="DK240" i="17"/>
  <c r="DK246" i="17" s="1"/>
  <c r="DK249" i="17" s="1"/>
  <c r="DL19" i="2" s="1"/>
  <c r="S459" i="3" s="1"/>
  <c r="BV264" i="17"/>
  <c r="BV240" i="17"/>
  <c r="BV246" i="17" s="1"/>
  <c r="BV249" i="17" s="1"/>
  <c r="BW19" i="2" s="1"/>
  <c r="DA240" i="17"/>
  <c r="DA246" i="17" s="1"/>
  <c r="DA249" i="17" s="1"/>
  <c r="DB19" i="2" s="1"/>
  <c r="S419" i="3" s="1"/>
  <c r="EA264" i="17"/>
  <c r="BP235" i="17"/>
  <c r="BQ14" i="2" s="1"/>
  <c r="BD233" i="17"/>
  <c r="BE9" i="2" s="1"/>
  <c r="I223" i="3" s="1"/>
  <c r="I224" i="3" s="1"/>
  <c r="BD215" i="17"/>
  <c r="BD224" i="17"/>
  <c r="BD221" i="17"/>
  <c r="BD223" i="17"/>
  <c r="X264" i="17"/>
  <c r="X240" i="17"/>
  <c r="X246" i="17" s="1"/>
  <c r="X249" i="17" s="1"/>
  <c r="Y19" i="2" s="1"/>
  <c r="BH233" i="17"/>
  <c r="BI9" i="2" s="1"/>
  <c r="I239" i="3" s="1"/>
  <c r="I240" i="3" s="1"/>
  <c r="BH215" i="17"/>
  <c r="BH224" i="17"/>
  <c r="BH221" i="17"/>
  <c r="BH223" i="17"/>
  <c r="CR233" i="17"/>
  <c r="CS9" i="2" s="1"/>
  <c r="I383" i="3" s="1"/>
  <c r="I384" i="3" s="1"/>
  <c r="CR215" i="17"/>
  <c r="CR223" i="17"/>
  <c r="CR224" i="17"/>
  <c r="CR221" i="17"/>
  <c r="AZ235" i="17"/>
  <c r="BA14" i="2" s="1"/>
  <c r="N207" i="3" s="1"/>
  <c r="N208" i="3" s="1"/>
  <c r="BY300" i="17"/>
  <c r="BY265" i="17"/>
  <c r="BY278" i="17" s="1"/>
  <c r="BY292" i="17" s="1"/>
  <c r="BZ17" i="2" s="1"/>
  <c r="Q307" i="3" s="1"/>
  <c r="Q308" i="3" s="1"/>
  <c r="BY250" i="17"/>
  <c r="BY256" i="17"/>
  <c r="BY260" i="17" s="1"/>
  <c r="DL235" i="17"/>
  <c r="DM14" i="2" s="1"/>
  <c r="N463" i="3" s="1"/>
  <c r="N464" i="3" s="1"/>
  <c r="DR264" i="17"/>
  <c r="DR240" i="17"/>
  <c r="DR246" i="17" s="1"/>
  <c r="DR249" i="17" s="1"/>
  <c r="DS19" i="2" s="1"/>
  <c r="S487" i="3" s="1"/>
  <c r="FD235" i="17"/>
  <c r="FE14" i="2" s="1"/>
  <c r="FQ233" i="17"/>
  <c r="FR9" i="2" s="1"/>
  <c r="I691" i="3" s="1"/>
  <c r="I692" i="3" s="1"/>
  <c r="FQ215" i="17"/>
  <c r="FQ223" i="17"/>
  <c r="FQ224" i="17"/>
  <c r="FQ221" i="17"/>
  <c r="AW264" i="17"/>
  <c r="AW240" i="17"/>
  <c r="AW246" i="17" s="1"/>
  <c r="AW249" i="17" s="1"/>
  <c r="AX19" i="2" s="1"/>
  <c r="S195" i="3" s="1"/>
  <c r="CH233" i="17"/>
  <c r="CI9" i="2" s="1"/>
  <c r="I343" i="3" s="1"/>
  <c r="I344" i="3" s="1"/>
  <c r="CH215" i="17"/>
  <c r="CH223" i="17"/>
  <c r="CH224" i="17"/>
  <c r="CH221" i="17"/>
  <c r="CW264" i="17"/>
  <c r="CW240" i="17"/>
  <c r="CW246" i="17" s="1"/>
  <c r="CW249" i="17" s="1"/>
  <c r="CX19" i="2" s="1"/>
  <c r="S403" i="3" s="1"/>
  <c r="ET235" i="17"/>
  <c r="EU14" i="2" s="1"/>
  <c r="N599" i="3" s="1"/>
  <c r="N600" i="3" s="1"/>
  <c r="P233" i="17"/>
  <c r="Q9" i="2" s="1"/>
  <c r="I63" i="3" s="1"/>
  <c r="I64" i="3" s="1"/>
  <c r="P215" i="17"/>
  <c r="P223" i="17"/>
  <c r="P224" i="17"/>
  <c r="P221" i="17"/>
  <c r="DY256" i="17"/>
  <c r="DY260" i="17" s="1"/>
  <c r="CG233" i="17"/>
  <c r="CH9" i="2" s="1"/>
  <c r="CG215" i="17"/>
  <c r="CG223" i="17"/>
  <c r="CG224" i="17"/>
  <c r="CG221" i="17"/>
  <c r="DG311" i="17"/>
  <c r="DG271" i="17"/>
  <c r="DG320" i="17" s="1"/>
  <c r="DG75" i="17"/>
  <c r="DE233" i="17"/>
  <c r="DF9" i="2" s="1"/>
  <c r="I435" i="3" s="1"/>
  <c r="I436" i="3" s="1"/>
  <c r="DE215" i="17"/>
  <c r="DE224" i="17"/>
  <c r="DE221" i="17"/>
  <c r="DE223" i="17"/>
  <c r="AD233" i="17"/>
  <c r="AE9" i="2" s="1"/>
  <c r="I119" i="3" s="1"/>
  <c r="I120" i="3" s="1"/>
  <c r="AD215" i="17"/>
  <c r="AD221" i="17"/>
  <c r="AD223" i="17"/>
  <c r="AD224" i="17"/>
  <c r="CN233" i="17"/>
  <c r="CO9" i="2" s="1"/>
  <c r="I367" i="3" s="1"/>
  <c r="I368" i="3" s="1"/>
  <c r="CN215" i="17"/>
  <c r="CN223" i="17"/>
  <c r="CN224" i="17"/>
  <c r="CN221" i="17"/>
  <c r="W233" i="17"/>
  <c r="X9" i="2" s="1"/>
  <c r="I91" i="3" s="1"/>
  <c r="I92" i="3" s="1"/>
  <c r="W215" i="17"/>
  <c r="W223" i="17"/>
  <c r="W224" i="17"/>
  <c r="W221" i="17"/>
  <c r="CD233" i="17"/>
  <c r="CE9" i="2" s="1"/>
  <c r="I327" i="3" s="1"/>
  <c r="I328" i="3" s="1"/>
  <c r="CD215" i="17"/>
  <c r="CD223" i="17"/>
  <c r="CD224" i="17"/>
  <c r="CD221" i="17"/>
  <c r="EQ233" i="17"/>
  <c r="ER9" i="2" s="1"/>
  <c r="I587" i="3" s="1"/>
  <c r="I588" i="3" s="1"/>
  <c r="EQ215" i="17"/>
  <c r="EQ223" i="17"/>
  <c r="EQ224" i="17"/>
  <c r="EQ221" i="17"/>
  <c r="DP311" i="17"/>
  <c r="DP271" i="17"/>
  <c r="DP320" i="17" s="1"/>
  <c r="DP75" i="17"/>
  <c r="AM233" i="17"/>
  <c r="AN9" i="2" s="1"/>
  <c r="I155" i="3" s="1"/>
  <c r="I156" i="3" s="1"/>
  <c r="AM215" i="17"/>
  <c r="AM223" i="17"/>
  <c r="AM224" i="17"/>
  <c r="AM221" i="17"/>
  <c r="EM233" i="17"/>
  <c r="EN9" i="2" s="1"/>
  <c r="EM215" i="17"/>
  <c r="EM223" i="17"/>
  <c r="EM224" i="17"/>
  <c r="EM221" i="17"/>
  <c r="BZ233" i="17"/>
  <c r="CA9" i="2" s="1"/>
  <c r="I311" i="3" s="1"/>
  <c r="I312" i="3" s="1"/>
  <c r="BZ215" i="17"/>
  <c r="BZ223" i="17"/>
  <c r="BZ224" i="17"/>
  <c r="BZ221" i="17"/>
  <c r="FT233" i="17"/>
  <c r="FU9" i="2" s="1"/>
  <c r="I703" i="3" s="1"/>
  <c r="I704" i="3" s="1"/>
  <c r="FT215" i="17"/>
  <c r="FT223" i="17"/>
  <c r="FT224" i="17"/>
  <c r="FT221" i="17"/>
  <c r="BW233" i="17"/>
  <c r="BX9" i="2" s="1"/>
  <c r="I299" i="3" s="1"/>
  <c r="I300" i="3" s="1"/>
  <c r="BW215" i="17"/>
  <c r="BW224" i="17"/>
  <c r="BW221" i="17"/>
  <c r="BW223" i="17"/>
  <c r="AR233" i="17"/>
  <c r="AS9" i="2" s="1"/>
  <c r="AR215" i="17"/>
  <c r="AR224" i="17"/>
  <c r="AR221" i="17"/>
  <c r="AR223" i="17"/>
  <c r="EV233" i="17"/>
  <c r="EW9" i="2" s="1"/>
  <c r="EV215" i="17"/>
  <c r="EV223" i="17"/>
  <c r="EV224" i="17"/>
  <c r="EV221" i="17"/>
  <c r="EH215" i="17"/>
  <c r="EH233" i="17"/>
  <c r="EI9" i="2" s="1"/>
  <c r="I551" i="3" s="1"/>
  <c r="I552" i="3" s="1"/>
  <c r="EH223" i="17"/>
  <c r="EH221" i="17"/>
  <c r="EH224" i="17"/>
  <c r="CL215" i="17"/>
  <c r="CL233" i="17"/>
  <c r="CM9" i="2" s="1"/>
  <c r="I359" i="3" s="1"/>
  <c r="I360" i="3" s="1"/>
  <c r="CL224" i="17"/>
  <c r="CL223" i="17"/>
  <c r="CL221" i="17"/>
  <c r="I663" i="3"/>
  <c r="I664" i="3" s="1"/>
  <c r="R727" i="3"/>
  <c r="T727" i="3"/>
  <c r="S303" i="3"/>
  <c r="I29" i="14"/>
  <c r="J319" i="3"/>
  <c r="J320" i="3" s="1"/>
  <c r="R48" i="3"/>
  <c r="V48" i="3"/>
  <c r="T48" i="3"/>
  <c r="I483" i="3"/>
  <c r="I484" i="3" s="1"/>
  <c r="I707" i="3"/>
  <c r="I708" i="3" s="1"/>
  <c r="J143" i="3"/>
  <c r="J144" i="3" s="1"/>
  <c r="I503" i="3"/>
  <c r="I504" i="3" s="1"/>
  <c r="N295" i="3"/>
  <c r="N296" i="3" s="1"/>
  <c r="I411" i="3"/>
  <c r="I412" i="3" s="1"/>
  <c r="I247" i="3"/>
  <c r="I248" i="3" s="1"/>
  <c r="I171" i="3"/>
  <c r="I172" i="3" s="1"/>
  <c r="J95" i="3"/>
  <c r="J96" i="3" s="1"/>
  <c r="I95" i="3"/>
  <c r="I96" i="3" s="1"/>
  <c r="I675" i="3"/>
  <c r="I676" i="3" s="1"/>
  <c r="I687" i="3"/>
  <c r="I688" i="3" s="1"/>
  <c r="I87" i="3"/>
  <c r="I88" i="3" s="1"/>
  <c r="N219" i="3"/>
  <c r="N220" i="3" s="1"/>
  <c r="I375" i="3"/>
  <c r="I376" i="3" s="1"/>
  <c r="J75" i="3"/>
  <c r="J76" i="3" s="1"/>
  <c r="C200" i="17" l="1"/>
  <c r="FZ200" i="17" s="1"/>
  <c r="H30" i="14"/>
  <c r="C202" i="14"/>
  <c r="D152" i="14"/>
  <c r="D154" i="14"/>
  <c r="D156" i="14" s="1"/>
  <c r="D201" i="14" s="1"/>
  <c r="DP250" i="17"/>
  <c r="DP265" i="17"/>
  <c r="DP278" i="17" s="1"/>
  <c r="DP292" i="17" s="1"/>
  <c r="DQ17" i="2" s="1"/>
  <c r="Q479" i="3" s="1"/>
  <c r="Q480" i="3" s="1"/>
  <c r="EX240" i="17"/>
  <c r="EX246" i="17" s="1"/>
  <c r="EX249" i="17" s="1"/>
  <c r="EY19" i="2" s="1"/>
  <c r="S615" i="3" s="1"/>
  <c r="CV250" i="17"/>
  <c r="EP240" i="17"/>
  <c r="EP246" i="17" s="1"/>
  <c r="EP249" i="17" s="1"/>
  <c r="EP250" i="17" s="1"/>
  <c r="C312" i="17"/>
  <c r="DG265" i="17"/>
  <c r="DG278" i="17" s="1"/>
  <c r="DG292" i="17" s="1"/>
  <c r="DH17" i="2" s="1"/>
  <c r="Q443" i="3" s="1"/>
  <c r="Q444" i="3" s="1"/>
  <c r="CJ240" i="17"/>
  <c r="CJ246" i="17" s="1"/>
  <c r="CJ249" i="17" s="1"/>
  <c r="CK19" i="2" s="1"/>
  <c r="DC300" i="17"/>
  <c r="DG300" i="17"/>
  <c r="CJ264" i="17"/>
  <c r="CT235" i="17"/>
  <c r="CU14" i="2" s="1"/>
  <c r="N391" i="3" s="1"/>
  <c r="N392" i="3" s="1"/>
  <c r="DG256" i="17"/>
  <c r="DG260" i="17" s="1"/>
  <c r="J240" i="17"/>
  <c r="J246" i="17" s="1"/>
  <c r="J249" i="17" s="1"/>
  <c r="K19" i="2" s="1"/>
  <c r="S39" i="3" s="1"/>
  <c r="EP264" i="17"/>
  <c r="EP271" i="17" s="1"/>
  <c r="EP320" i="17" s="1"/>
  <c r="DY250" i="17"/>
  <c r="EC240" i="17"/>
  <c r="EC246" i="17" s="1"/>
  <c r="EC249" i="17" s="1"/>
  <c r="ED19" i="2" s="1"/>
  <c r="S531" i="3" s="1"/>
  <c r="AG235" i="17"/>
  <c r="AH14" i="2" s="1"/>
  <c r="N131" i="3" s="1"/>
  <c r="N132" i="3" s="1"/>
  <c r="DA264" i="17"/>
  <c r="DA271" i="17" s="1"/>
  <c r="DA320" i="17" s="1"/>
  <c r="DS240" i="17"/>
  <c r="DS246" i="17" s="1"/>
  <c r="DS249" i="17" s="1"/>
  <c r="DT19" i="2" s="1"/>
  <c r="S491" i="3" s="1"/>
  <c r="DY75" i="17"/>
  <c r="CA240" i="17"/>
  <c r="CA246" i="17" s="1"/>
  <c r="CA249" i="17" s="1"/>
  <c r="CA300" i="17" s="1"/>
  <c r="CV14" i="2"/>
  <c r="N395" i="3" s="1"/>
  <c r="N396" i="3" s="1"/>
  <c r="CU264" i="17"/>
  <c r="CU240" i="17"/>
  <c r="CU246" i="17" s="1"/>
  <c r="CU249" i="17" s="1"/>
  <c r="DY265" i="17"/>
  <c r="DY278" i="17" s="1"/>
  <c r="DY292" i="17" s="1"/>
  <c r="DZ17" i="2" s="1"/>
  <c r="Q515" i="3" s="1"/>
  <c r="Q516" i="3" s="1"/>
  <c r="EC264" i="17"/>
  <c r="EC311" i="17" s="1"/>
  <c r="DS264" i="17"/>
  <c r="DY271" i="17"/>
  <c r="DY320" i="17" s="1"/>
  <c r="DY300" i="17"/>
  <c r="DI235" i="17"/>
  <c r="DJ14" i="2" s="1"/>
  <c r="EN240" i="17"/>
  <c r="EN246" i="17" s="1"/>
  <c r="EN249" i="17" s="1"/>
  <c r="EO19" i="2" s="1"/>
  <c r="S575" i="3" s="1"/>
  <c r="AP235" i="17"/>
  <c r="AQ14" i="2" s="1"/>
  <c r="N167" i="3" s="1"/>
  <c r="N168" i="3" s="1"/>
  <c r="DC75" i="17"/>
  <c r="CB235" i="17"/>
  <c r="CC14" i="2" s="1"/>
  <c r="AN235" i="17"/>
  <c r="AO14" i="2" s="1"/>
  <c r="CV271" i="17"/>
  <c r="CV320" i="17" s="1"/>
  <c r="DB256" i="17"/>
  <c r="DB260" i="17" s="1"/>
  <c r="DB269" i="17" s="1"/>
  <c r="CV265" i="17"/>
  <c r="CV278" i="17" s="1"/>
  <c r="CV292" i="17" s="1"/>
  <c r="CW17" i="2" s="1"/>
  <c r="Q399" i="3" s="1"/>
  <c r="Q400" i="3" s="1"/>
  <c r="EX264" i="17"/>
  <c r="EB240" i="17"/>
  <c r="EB246" i="17" s="1"/>
  <c r="EB249" i="17" s="1"/>
  <c r="EC19" i="2" s="1"/>
  <c r="S527" i="3" s="1"/>
  <c r="EN264" i="17"/>
  <c r="EN311" i="17" s="1"/>
  <c r="DC271" i="17"/>
  <c r="DC320" i="17" s="1"/>
  <c r="AO235" i="17"/>
  <c r="AP14" i="2" s="1"/>
  <c r="N163" i="3" s="1"/>
  <c r="N164" i="3" s="1"/>
  <c r="DB265" i="17"/>
  <c r="DB278" i="17" s="1"/>
  <c r="DB292" i="17" s="1"/>
  <c r="DC17" i="2" s="1"/>
  <c r="Q423" i="3" s="1"/>
  <c r="Q424" i="3" s="1"/>
  <c r="CV300" i="17"/>
  <c r="EB264" i="17"/>
  <c r="M240" i="17"/>
  <c r="M246" i="17" s="1"/>
  <c r="M249" i="17" s="1"/>
  <c r="N19" i="2" s="1"/>
  <c r="CX235" i="17"/>
  <c r="CY14" i="2" s="1"/>
  <c r="N407" i="3" s="1"/>
  <c r="N408" i="3" s="1"/>
  <c r="EA240" i="17"/>
  <c r="EA246" i="17" s="1"/>
  <c r="EA249" i="17" s="1"/>
  <c r="EB19" i="2" s="1"/>
  <c r="S523" i="3" s="1"/>
  <c r="CV256" i="17"/>
  <c r="CV260" i="17" s="1"/>
  <c r="M264" i="17"/>
  <c r="M271" i="17" s="1"/>
  <c r="M320" i="17" s="1"/>
  <c r="BX75" i="17"/>
  <c r="DC256" i="17"/>
  <c r="DC260" i="17" s="1"/>
  <c r="DC301" i="17" s="1"/>
  <c r="DC308" i="17" s="1"/>
  <c r="J264" i="17"/>
  <c r="AC235" i="17"/>
  <c r="AD14" i="2" s="1"/>
  <c r="N115" i="3" s="1"/>
  <c r="N116" i="3" s="1"/>
  <c r="BT256" i="17"/>
  <c r="BT260" i="17" s="1"/>
  <c r="BT301" i="17" s="1"/>
  <c r="BX271" i="17"/>
  <c r="BX320" i="17" s="1"/>
  <c r="AX235" i="17"/>
  <c r="AY14" i="2" s="1"/>
  <c r="DC250" i="17"/>
  <c r="BT265" i="17"/>
  <c r="BT278" i="17" s="1"/>
  <c r="BT292" i="17" s="1"/>
  <c r="BU17" i="2" s="1"/>
  <c r="Q287" i="3" s="1"/>
  <c r="Q288" i="3" s="1"/>
  <c r="AB235" i="17"/>
  <c r="AC14" i="2" s="1"/>
  <c r="DO235" i="17"/>
  <c r="DP14" i="2" s="1"/>
  <c r="N475" i="3" s="1"/>
  <c r="N476" i="3" s="1"/>
  <c r="DC265" i="17"/>
  <c r="DC278" i="17" s="1"/>
  <c r="DC292" i="17" s="1"/>
  <c r="DD17" i="2" s="1"/>
  <c r="Q427" i="3" s="1"/>
  <c r="Q428" i="3" s="1"/>
  <c r="DF240" i="17"/>
  <c r="DF246" i="17" s="1"/>
  <c r="DF249" i="17" s="1"/>
  <c r="DG19" i="2" s="1"/>
  <c r="S439" i="3" s="1"/>
  <c r="FX267" i="17"/>
  <c r="BN264" i="17"/>
  <c r="BN75" i="17" s="1"/>
  <c r="BO240" i="17"/>
  <c r="BO246" i="17" s="1"/>
  <c r="BO249" i="17" s="1"/>
  <c r="BP19" i="2" s="1"/>
  <c r="S267" i="3" s="1"/>
  <c r="FH235" i="17"/>
  <c r="FI14" i="2" s="1"/>
  <c r="N655" i="3" s="1"/>
  <c r="N656" i="3" s="1"/>
  <c r="BU256" i="17"/>
  <c r="BU260" i="17" s="1"/>
  <c r="BU301" i="17" s="1"/>
  <c r="CF235" i="17"/>
  <c r="CG14" i="2" s="1"/>
  <c r="N335" i="3" s="1"/>
  <c r="N336" i="3" s="1"/>
  <c r="CI235" i="17"/>
  <c r="CJ14" i="2" s="1"/>
  <c r="N347" i="3" s="1"/>
  <c r="N348" i="3" s="1"/>
  <c r="DB75" i="17"/>
  <c r="BU250" i="17"/>
  <c r="AJ235" i="17"/>
  <c r="AK14" i="2" s="1"/>
  <c r="FG267" i="17"/>
  <c r="CE235" i="17"/>
  <c r="CF14" i="2" s="1"/>
  <c r="N331" i="3" s="1"/>
  <c r="N332" i="3" s="1"/>
  <c r="CT14" i="2"/>
  <c r="N387" i="3" s="1"/>
  <c r="N388" i="3" s="1"/>
  <c r="CS240" i="17"/>
  <c r="CS246" i="17" s="1"/>
  <c r="CS249" i="17" s="1"/>
  <c r="CS264" i="17"/>
  <c r="CQ235" i="17"/>
  <c r="CR14" i="2" s="1"/>
  <c r="N379" i="3" s="1"/>
  <c r="N380" i="3" s="1"/>
  <c r="AL235" i="17"/>
  <c r="AM14" i="2" s="1"/>
  <c r="N151" i="3" s="1"/>
  <c r="N152" i="3" s="1"/>
  <c r="AV225" i="17"/>
  <c r="AV229" i="17" s="1"/>
  <c r="AV234" i="17" s="1"/>
  <c r="AW10" i="2" s="1"/>
  <c r="J191" i="3" s="1"/>
  <c r="J192" i="3" s="1"/>
  <c r="DQ235" i="17"/>
  <c r="DR14" i="2" s="1"/>
  <c r="DB300" i="17"/>
  <c r="BT300" i="17"/>
  <c r="BT308" i="17" s="1"/>
  <c r="AH235" i="17"/>
  <c r="AI14" i="2" s="1"/>
  <c r="N135" i="3" s="1"/>
  <c r="N136" i="3" s="1"/>
  <c r="FN240" i="17"/>
  <c r="FN246" i="17" s="1"/>
  <c r="FN249" i="17" s="1"/>
  <c r="FO19" i="2" s="1"/>
  <c r="S679" i="3" s="1"/>
  <c r="DD240" i="17"/>
  <c r="DD246" i="17" s="1"/>
  <c r="DD249" i="17" s="1"/>
  <c r="DE19" i="2" s="1"/>
  <c r="S431" i="3" s="1"/>
  <c r="DZ235" i="17"/>
  <c r="EA14" i="2" s="1"/>
  <c r="N519" i="3" s="1"/>
  <c r="N520" i="3" s="1"/>
  <c r="FJ235" i="17"/>
  <c r="FK14" i="2" s="1"/>
  <c r="N663" i="3" s="1"/>
  <c r="N664" i="3" s="1"/>
  <c r="ER235" i="17"/>
  <c r="ES14" i="2" s="1"/>
  <c r="FO225" i="17"/>
  <c r="FO229" i="17" s="1"/>
  <c r="FO234" i="17" s="1"/>
  <c r="FP10" i="2" s="1"/>
  <c r="J683" i="3" s="1"/>
  <c r="J684" i="3" s="1"/>
  <c r="C201" i="17"/>
  <c r="C203" i="17" s="1"/>
  <c r="C208" i="17" s="1"/>
  <c r="C213" i="17" s="1"/>
  <c r="DH235" i="17"/>
  <c r="DI14" i="2" s="1"/>
  <c r="N447" i="3" s="1"/>
  <c r="N448" i="3" s="1"/>
  <c r="BA235" i="17"/>
  <c r="BB14" i="2" s="1"/>
  <c r="N211" i="3" s="1"/>
  <c r="N212" i="3" s="1"/>
  <c r="DB250" i="17"/>
  <c r="BT250" i="17"/>
  <c r="CM240" i="17"/>
  <c r="CM246" i="17" s="1"/>
  <c r="CM249" i="17" s="1"/>
  <c r="CN19" i="2" s="1"/>
  <c r="S363" i="3" s="1"/>
  <c r="EO311" i="17"/>
  <c r="EO271" i="17"/>
  <c r="EO320" i="17" s="1"/>
  <c r="EO75" i="17"/>
  <c r="EP19" i="2"/>
  <c r="S579" i="3" s="1"/>
  <c r="EO265" i="17"/>
  <c r="EO278" i="17" s="1"/>
  <c r="EO292" i="17" s="1"/>
  <c r="EP17" i="2" s="1"/>
  <c r="Q579" i="3" s="1"/>
  <c r="Q580" i="3" s="1"/>
  <c r="EO250" i="17"/>
  <c r="EO256" i="17"/>
  <c r="EO260" i="17" s="1"/>
  <c r="EO300" i="17"/>
  <c r="FT225" i="17"/>
  <c r="FT229" i="17" s="1"/>
  <c r="FT234" i="17" s="1"/>
  <c r="FU10" i="2" s="1"/>
  <c r="J703" i="3" s="1"/>
  <c r="J704" i="3" s="1"/>
  <c r="BZ225" i="17"/>
  <c r="BZ229" i="17" s="1"/>
  <c r="BZ234" i="17" s="1"/>
  <c r="CA10" i="2" s="1"/>
  <c r="J311" i="3" s="1"/>
  <c r="J312" i="3" s="1"/>
  <c r="P225" i="17"/>
  <c r="P229" i="17" s="1"/>
  <c r="P234" i="17" s="1"/>
  <c r="Q10" i="2" s="1"/>
  <c r="J63" i="3" s="1"/>
  <c r="J64" i="3" s="1"/>
  <c r="CH225" i="17"/>
  <c r="CH229" i="17" s="1"/>
  <c r="CH234" i="17" s="1"/>
  <c r="CI10" i="2" s="1"/>
  <c r="J343" i="3" s="1"/>
  <c r="J344" i="3" s="1"/>
  <c r="FE235" i="17"/>
  <c r="FF14" i="2" s="1"/>
  <c r="N643" i="3" s="1"/>
  <c r="N644" i="3" s="1"/>
  <c r="DB271" i="17"/>
  <c r="DB320" i="17" s="1"/>
  <c r="BU265" i="17"/>
  <c r="EL235" i="17"/>
  <c r="EM14" i="2" s="1"/>
  <c r="N567" i="3" s="1"/>
  <c r="N568" i="3" s="1"/>
  <c r="CC225" i="17"/>
  <c r="CC229" i="17" s="1"/>
  <c r="CC234" i="17" s="1"/>
  <c r="CD10" i="2" s="1"/>
  <c r="BC240" i="17"/>
  <c r="BC246" i="17" s="1"/>
  <c r="BC249" i="17" s="1"/>
  <c r="BD19" i="2" s="1"/>
  <c r="S219" i="3" s="1"/>
  <c r="DG267" i="17"/>
  <c r="AA235" i="17"/>
  <c r="AB14" i="2" s="1"/>
  <c r="L235" i="17"/>
  <c r="M14" i="2" s="1"/>
  <c r="BK235" i="17"/>
  <c r="BL14" i="2" s="1"/>
  <c r="N251" i="3" s="1"/>
  <c r="N252" i="3" s="1"/>
  <c r="BS235" i="17"/>
  <c r="BT14" i="2" s="1"/>
  <c r="N283" i="3" s="1"/>
  <c r="N284" i="3" s="1"/>
  <c r="BU300" i="17"/>
  <c r="S240" i="17"/>
  <c r="S246" i="17" s="1"/>
  <c r="S249" i="17" s="1"/>
  <c r="T19" i="2" s="1"/>
  <c r="Y240" i="17"/>
  <c r="Y246" i="17" s="1"/>
  <c r="Y249" i="17" s="1"/>
  <c r="Z19" i="2" s="1"/>
  <c r="S99" i="3" s="1"/>
  <c r="EU240" i="17"/>
  <c r="EU246" i="17" s="1"/>
  <c r="EU249" i="17" s="1"/>
  <c r="EV19" i="2" s="1"/>
  <c r="S603" i="3" s="1"/>
  <c r="BE235" i="17"/>
  <c r="BF14" i="2" s="1"/>
  <c r="N227" i="3" s="1"/>
  <c r="N228" i="3" s="1"/>
  <c r="S264" i="17"/>
  <c r="S311" i="17" s="1"/>
  <c r="Y264" i="17"/>
  <c r="Y311" i="17" s="1"/>
  <c r="Y312" i="17" s="1"/>
  <c r="EU264" i="17"/>
  <c r="EU75" i="17" s="1"/>
  <c r="CD225" i="17"/>
  <c r="CD229" i="17" s="1"/>
  <c r="CD234" i="17" s="1"/>
  <c r="CE10" i="2" s="1"/>
  <c r="J327" i="3" s="1"/>
  <c r="J328" i="3" s="1"/>
  <c r="CL225" i="17"/>
  <c r="CL229" i="17" s="1"/>
  <c r="CL234" i="17" s="1"/>
  <c r="CM10" i="2" s="1"/>
  <c r="J359" i="3" s="1"/>
  <c r="J360" i="3" s="1"/>
  <c r="AR225" i="17"/>
  <c r="AR229" i="17" s="1"/>
  <c r="AR234" i="17" s="1"/>
  <c r="AS10" i="2" s="1"/>
  <c r="W225" i="17"/>
  <c r="W229" i="17" s="1"/>
  <c r="W234" i="17" s="1"/>
  <c r="X10" i="2" s="1"/>
  <c r="J91" i="3" s="1"/>
  <c r="J92" i="3" s="1"/>
  <c r="N235" i="17"/>
  <c r="O14" i="2" s="1"/>
  <c r="N55" i="3" s="1"/>
  <c r="N56" i="3" s="1"/>
  <c r="FR225" i="17"/>
  <c r="FR229" i="17" s="1"/>
  <c r="FR234" i="17" s="1"/>
  <c r="FS10" i="2" s="1"/>
  <c r="J695" i="3" s="1"/>
  <c r="J696" i="3" s="1"/>
  <c r="BJ235" i="17"/>
  <c r="BK14" i="2" s="1"/>
  <c r="N247" i="3" s="1"/>
  <c r="N248" i="3" s="1"/>
  <c r="Z225" i="17"/>
  <c r="Z229" i="17" s="1"/>
  <c r="Z234" i="17" s="1"/>
  <c r="AA10" i="2" s="1"/>
  <c r="J103" i="3" s="1"/>
  <c r="J104" i="3" s="1"/>
  <c r="H225" i="17"/>
  <c r="H229" i="17" s="1"/>
  <c r="H234" i="17" s="1"/>
  <c r="I10" i="2" s="1"/>
  <c r="J31" i="3" s="1"/>
  <c r="J32" i="3" s="1"/>
  <c r="D225" i="17"/>
  <c r="D229" i="17" s="1"/>
  <c r="D234" i="17" s="1"/>
  <c r="E10" i="2" s="1"/>
  <c r="J15" i="3" s="1"/>
  <c r="J16" i="3" s="1"/>
  <c r="Q235" i="17"/>
  <c r="R14" i="2" s="1"/>
  <c r="N67" i="3" s="1"/>
  <c r="N68" i="3" s="1"/>
  <c r="AQ235" i="17"/>
  <c r="AR14" i="2" s="1"/>
  <c r="N171" i="3" s="1"/>
  <c r="N172" i="3" s="1"/>
  <c r="V235" i="17"/>
  <c r="W14" i="2" s="1"/>
  <c r="N87" i="3" s="1"/>
  <c r="N88" i="3" s="1"/>
  <c r="DM235" i="17"/>
  <c r="DN14" i="2" s="1"/>
  <c r="N467" i="3" s="1"/>
  <c r="N468" i="3" s="1"/>
  <c r="CO235" i="17"/>
  <c r="CP14" i="2" s="1"/>
  <c r="N371" i="3" s="1"/>
  <c r="N372" i="3" s="1"/>
  <c r="R235" i="17"/>
  <c r="S14" i="2" s="1"/>
  <c r="N71" i="3" s="1"/>
  <c r="N72" i="3" s="1"/>
  <c r="S10" i="2"/>
  <c r="J71" i="3" s="1"/>
  <c r="J72" i="3" s="1"/>
  <c r="ED235" i="17"/>
  <c r="EE14" i="2" s="1"/>
  <c r="N535" i="3" s="1"/>
  <c r="N536" i="3" s="1"/>
  <c r="EE10" i="2"/>
  <c r="J535" i="3" s="1"/>
  <c r="J536" i="3" s="1"/>
  <c r="FU235" i="17"/>
  <c r="FV14" i="2" s="1"/>
  <c r="N707" i="3" s="1"/>
  <c r="N708" i="3" s="1"/>
  <c r="FV10" i="2"/>
  <c r="J707" i="3" s="1"/>
  <c r="J708" i="3" s="1"/>
  <c r="FN264" i="17"/>
  <c r="FN311" i="17" s="1"/>
  <c r="DF264" i="17"/>
  <c r="DF311" i="17" s="1"/>
  <c r="DD264" i="17"/>
  <c r="DD271" i="17" s="1"/>
  <c r="DD320" i="17" s="1"/>
  <c r="CM264" i="17"/>
  <c r="CM271" i="17" s="1"/>
  <c r="CM320" i="17" s="1"/>
  <c r="CA75" i="17"/>
  <c r="CA311" i="17"/>
  <c r="CA271" i="17"/>
  <c r="CA320" i="17" s="1"/>
  <c r="EF235" i="17"/>
  <c r="EG14" i="2" s="1"/>
  <c r="EG10" i="2"/>
  <c r="J543" i="3" s="1"/>
  <c r="J544" i="3" s="1"/>
  <c r="EZ225" i="17"/>
  <c r="EZ229" i="17" s="1"/>
  <c r="EZ234" i="17" s="1"/>
  <c r="FA10" i="2" s="1"/>
  <c r="J623" i="3" s="1"/>
  <c r="J624" i="3" s="1"/>
  <c r="K225" i="17"/>
  <c r="K229" i="17" s="1"/>
  <c r="K234" i="17" s="1"/>
  <c r="L10" i="2" s="1"/>
  <c r="J43" i="3" s="1"/>
  <c r="J44" i="3" s="1"/>
  <c r="E235" i="17"/>
  <c r="F14" i="2" s="1"/>
  <c r="N19" i="3" s="1"/>
  <c r="N20" i="3" s="1"/>
  <c r="F10" i="2"/>
  <c r="J19" i="3" s="1"/>
  <c r="J20" i="3" s="1"/>
  <c r="FM225" i="17"/>
  <c r="FM229" i="17" s="1"/>
  <c r="FM234" i="17" s="1"/>
  <c r="FN10" i="2" s="1"/>
  <c r="J675" i="3" s="1"/>
  <c r="J676" i="3" s="1"/>
  <c r="CB19" i="2"/>
  <c r="S315" i="3" s="1"/>
  <c r="EM225" i="17"/>
  <c r="EM229" i="17" s="1"/>
  <c r="EM234" i="17" s="1"/>
  <c r="EN10" i="2" s="1"/>
  <c r="CR225" i="17"/>
  <c r="CR229" i="17" s="1"/>
  <c r="CR234" i="17" s="1"/>
  <c r="CS10" i="2" s="1"/>
  <c r="J383" i="3" s="1"/>
  <c r="J384" i="3" s="1"/>
  <c r="BM235" i="17"/>
  <c r="BN14" i="2" s="1"/>
  <c r="N259" i="3" s="1"/>
  <c r="N260" i="3" s="1"/>
  <c r="BN10" i="2"/>
  <c r="J259" i="3" s="1"/>
  <c r="J260" i="3" s="1"/>
  <c r="FP235" i="17"/>
  <c r="FQ14" i="2" s="1"/>
  <c r="FQ10" i="2"/>
  <c r="J687" i="3" s="1"/>
  <c r="J688" i="3" s="1"/>
  <c r="FI235" i="17"/>
  <c r="FJ14" i="2" s="1"/>
  <c r="N659" i="3" s="1"/>
  <c r="N660" i="3" s="1"/>
  <c r="FJ10" i="2"/>
  <c r="J659" i="3" s="1"/>
  <c r="J660" i="3" s="1"/>
  <c r="EG235" i="17"/>
  <c r="EH14" i="2" s="1"/>
  <c r="N547" i="3" s="1"/>
  <c r="N548" i="3" s="1"/>
  <c r="EH10" i="2"/>
  <c r="J547" i="3" s="1"/>
  <c r="J548" i="3" s="1"/>
  <c r="U225" i="17"/>
  <c r="U229" i="17" s="1"/>
  <c r="U234" i="17" s="1"/>
  <c r="V10" i="2" s="1"/>
  <c r="J83" i="3" s="1"/>
  <c r="J84" i="3" s="1"/>
  <c r="AE225" i="17"/>
  <c r="AE229" i="17" s="1"/>
  <c r="AE234" i="17" s="1"/>
  <c r="AF10" i="2" s="1"/>
  <c r="J123" i="3" s="1"/>
  <c r="J124" i="3" s="1"/>
  <c r="DT225" i="17"/>
  <c r="DT229" i="17" s="1"/>
  <c r="DT234" i="17" s="1"/>
  <c r="DU10" i="2" s="1"/>
  <c r="J495" i="3" s="1"/>
  <c r="J496" i="3" s="1"/>
  <c r="CV267" i="17"/>
  <c r="FC225" i="17"/>
  <c r="FC229" i="17" s="1"/>
  <c r="FC234" i="17" s="1"/>
  <c r="FD10" i="2" s="1"/>
  <c r="J635" i="3" s="1"/>
  <c r="J636" i="3" s="1"/>
  <c r="AI225" i="17"/>
  <c r="AI229" i="17" s="1"/>
  <c r="AI234" i="17" s="1"/>
  <c r="AJ10" i="2" s="1"/>
  <c r="J139" i="3" s="1"/>
  <c r="J140" i="3" s="1"/>
  <c r="CK235" i="17"/>
  <c r="CL14" i="2" s="1"/>
  <c r="N355" i="3" s="1"/>
  <c r="N356" i="3" s="1"/>
  <c r="CL10" i="2"/>
  <c r="J355" i="3" s="1"/>
  <c r="J356" i="3" s="1"/>
  <c r="DN235" i="17"/>
  <c r="DO14" i="2" s="1"/>
  <c r="N471" i="3" s="1"/>
  <c r="N472" i="3" s="1"/>
  <c r="DO10" i="2"/>
  <c r="J471" i="3" s="1"/>
  <c r="J472" i="3" s="1"/>
  <c r="DJ225" i="17"/>
  <c r="DJ229" i="17" s="1"/>
  <c r="DJ234" i="17" s="1"/>
  <c r="DK10" i="2" s="1"/>
  <c r="J455" i="3" s="1"/>
  <c r="J456" i="3" s="1"/>
  <c r="F235" i="17"/>
  <c r="G14" i="2" s="1"/>
  <c r="N23" i="3" s="1"/>
  <c r="N24" i="3" s="1"/>
  <c r="AK235" i="17"/>
  <c r="AL14" i="2" s="1"/>
  <c r="N147" i="3" s="1"/>
  <c r="N148" i="3" s="1"/>
  <c r="AL10" i="2"/>
  <c r="J147" i="3" s="1"/>
  <c r="J148" i="3" s="1"/>
  <c r="BN240" i="17"/>
  <c r="BN246" i="17" s="1"/>
  <c r="BN249" i="17" s="1"/>
  <c r="BO19" i="2" s="1"/>
  <c r="BC264" i="17"/>
  <c r="BC75" i="17" s="1"/>
  <c r="BO264" i="17"/>
  <c r="BR235" i="17"/>
  <c r="BS14" i="2" s="1"/>
  <c r="N279" i="3" s="1"/>
  <c r="N280" i="3" s="1"/>
  <c r="BS10" i="2"/>
  <c r="J279" i="3" s="1"/>
  <c r="J280" i="3" s="1"/>
  <c r="CZ235" i="17"/>
  <c r="DA14" i="2" s="1"/>
  <c r="N415" i="3" s="1"/>
  <c r="N416" i="3" s="1"/>
  <c r="DA10" i="2"/>
  <c r="J415" i="3" s="1"/>
  <c r="J416" i="3" s="1"/>
  <c r="BG235" i="17"/>
  <c r="BH14" i="2" s="1"/>
  <c r="N235" i="3" s="1"/>
  <c r="N236" i="3" s="1"/>
  <c r="BH10" i="2"/>
  <c r="J235" i="3" s="1"/>
  <c r="J236" i="3" s="1"/>
  <c r="AA9" i="2"/>
  <c r="I103" i="3" s="1"/>
  <c r="I104" i="3" s="1"/>
  <c r="CY235" i="17"/>
  <c r="CZ14" i="2" s="1"/>
  <c r="CZ10" i="2"/>
  <c r="J411" i="3" s="1"/>
  <c r="J412" i="3" s="1"/>
  <c r="FV235" i="17"/>
  <c r="FW14" i="2" s="1"/>
  <c r="N711" i="3" s="1"/>
  <c r="N712" i="3" s="1"/>
  <c r="FW10" i="2"/>
  <c r="J711" i="3" s="1"/>
  <c r="J712" i="3" s="1"/>
  <c r="T235" i="17"/>
  <c r="U14" i="2" s="1"/>
  <c r="U10" i="2"/>
  <c r="EI235" i="17"/>
  <c r="EJ14" i="2" s="1"/>
  <c r="N555" i="3" s="1"/>
  <c r="N556" i="3" s="1"/>
  <c r="EJ10" i="2"/>
  <c r="J555" i="3" s="1"/>
  <c r="J556" i="3" s="1"/>
  <c r="I235" i="17"/>
  <c r="J14" i="2" s="1"/>
  <c r="N35" i="3" s="1"/>
  <c r="N36" i="3" s="1"/>
  <c r="J10" i="2"/>
  <c r="J35" i="3" s="1"/>
  <c r="J36" i="3" s="1"/>
  <c r="AY235" i="17"/>
  <c r="AZ14" i="2" s="1"/>
  <c r="N203" i="3" s="1"/>
  <c r="N204" i="3" s="1"/>
  <c r="AZ10" i="2"/>
  <c r="J203" i="3" s="1"/>
  <c r="J204" i="3" s="1"/>
  <c r="BB235" i="17"/>
  <c r="BC14" i="2" s="1"/>
  <c r="N215" i="3" s="1"/>
  <c r="N216" i="3" s="1"/>
  <c r="BC10" i="2"/>
  <c r="J215" i="3" s="1"/>
  <c r="J216" i="3" s="1"/>
  <c r="FK235" i="17"/>
  <c r="FL14" i="2" s="1"/>
  <c r="N667" i="3" s="1"/>
  <c r="N668" i="3" s="1"/>
  <c r="FL10" i="2"/>
  <c r="J667" i="3" s="1"/>
  <c r="J668" i="3" s="1"/>
  <c r="DN264" i="17"/>
  <c r="EH225" i="17"/>
  <c r="EH229" i="17" s="1"/>
  <c r="EH234" i="17" s="1"/>
  <c r="EI10" i="2" s="1"/>
  <c r="J551" i="3" s="1"/>
  <c r="J552" i="3" s="1"/>
  <c r="EV225" i="17"/>
  <c r="EV229" i="17" s="1"/>
  <c r="EV234" i="17" s="1"/>
  <c r="AM225" i="17"/>
  <c r="AM229" i="17" s="1"/>
  <c r="AM234" i="17" s="1"/>
  <c r="DP267" i="17"/>
  <c r="CN225" i="17"/>
  <c r="CN229" i="17" s="1"/>
  <c r="CN234" i="17" s="1"/>
  <c r="CW300" i="17"/>
  <c r="CW265" i="17"/>
  <c r="CW278" i="17" s="1"/>
  <c r="CW292" i="17" s="1"/>
  <c r="CX17" i="2" s="1"/>
  <c r="Q403" i="3" s="1"/>
  <c r="Q404" i="3" s="1"/>
  <c r="CW250" i="17"/>
  <c r="CW256" i="17"/>
  <c r="CW260" i="17" s="1"/>
  <c r="AW311" i="17"/>
  <c r="AW271" i="17"/>
  <c r="AW320" i="17" s="1"/>
  <c r="AW75" i="17"/>
  <c r="AO264" i="17"/>
  <c r="AO240" i="17"/>
  <c r="AO246" i="17" s="1"/>
  <c r="AO249" i="17" s="1"/>
  <c r="AP19" i="2" s="1"/>
  <c r="S163" i="3" s="1"/>
  <c r="DR300" i="17"/>
  <c r="DR265" i="17"/>
  <c r="DR278" i="17" s="1"/>
  <c r="DR292" i="17" s="1"/>
  <c r="DS17" i="2" s="1"/>
  <c r="Q487" i="3" s="1"/>
  <c r="Q488" i="3" s="1"/>
  <c r="DR250" i="17"/>
  <c r="DR256" i="17"/>
  <c r="DR260" i="17" s="1"/>
  <c r="BY301" i="17"/>
  <c r="BY308" i="17" s="1"/>
  <c r="BY269" i="17"/>
  <c r="AZ264" i="17"/>
  <c r="AZ240" i="17"/>
  <c r="AZ246" i="17" s="1"/>
  <c r="AZ249" i="17" s="1"/>
  <c r="BA19" i="2" s="1"/>
  <c r="BD225" i="17"/>
  <c r="BD229" i="17" s="1"/>
  <c r="BD234" i="17" s="1"/>
  <c r="BE10" i="2" s="1"/>
  <c r="J223" i="3" s="1"/>
  <c r="J224" i="3" s="1"/>
  <c r="EA311" i="17"/>
  <c r="EA271" i="17"/>
  <c r="EA320" i="17" s="1"/>
  <c r="EA75" i="17"/>
  <c r="BV311" i="17"/>
  <c r="BV271" i="17"/>
  <c r="BV320" i="17" s="1"/>
  <c r="BV75" i="17"/>
  <c r="BX301" i="17"/>
  <c r="BX308" i="17" s="1"/>
  <c r="BX269" i="17"/>
  <c r="DP301" i="17"/>
  <c r="DP308" i="17" s="1"/>
  <c r="DP269" i="17"/>
  <c r="DG301" i="17"/>
  <c r="DG269" i="17"/>
  <c r="EY300" i="17"/>
  <c r="EY265" i="17"/>
  <c r="EY278" i="17" s="1"/>
  <c r="EY292" i="17" s="1"/>
  <c r="EZ17" i="2" s="1"/>
  <c r="Q619" i="3" s="1"/>
  <c r="Q620" i="3" s="1"/>
  <c r="EY250" i="17"/>
  <c r="EY256" i="17"/>
  <c r="EY260" i="17" s="1"/>
  <c r="AC240" i="17"/>
  <c r="AC246" i="17" s="1"/>
  <c r="AC249" i="17" s="1"/>
  <c r="AD19" i="2" s="1"/>
  <c r="S115" i="3" s="1"/>
  <c r="EE264" i="17"/>
  <c r="EE240" i="17"/>
  <c r="EE246" i="17" s="1"/>
  <c r="EE249" i="17" s="1"/>
  <c r="EF19" i="2" s="1"/>
  <c r="BL225" i="17"/>
  <c r="BL229" i="17" s="1"/>
  <c r="BL234" i="17" s="1"/>
  <c r="BM10" i="2" s="1"/>
  <c r="O225" i="17"/>
  <c r="O229" i="17" s="1"/>
  <c r="O234" i="17" s="1"/>
  <c r="P10" i="2" s="1"/>
  <c r="EW225" i="17"/>
  <c r="EW229" i="17" s="1"/>
  <c r="EW234" i="17" s="1"/>
  <c r="EX10" i="2" s="1"/>
  <c r="J611" i="3" s="1"/>
  <c r="J612" i="3" s="1"/>
  <c r="DQ264" i="17"/>
  <c r="DX311" i="17"/>
  <c r="DX271" i="17"/>
  <c r="DX320" i="17" s="1"/>
  <c r="DX75" i="17"/>
  <c r="CE240" i="17"/>
  <c r="CE246" i="17" s="1"/>
  <c r="CE249" i="17" s="1"/>
  <c r="CF19" i="2" s="1"/>
  <c r="S331" i="3" s="1"/>
  <c r="CV301" i="17"/>
  <c r="CV269" i="17"/>
  <c r="BI225" i="17"/>
  <c r="BI229" i="17" s="1"/>
  <c r="BI234" i="17" s="1"/>
  <c r="BJ10" i="2" s="1"/>
  <c r="J243" i="3" s="1"/>
  <c r="J244" i="3" s="1"/>
  <c r="BY312" i="17"/>
  <c r="BY320" i="17"/>
  <c r="AH240" i="17"/>
  <c r="AH246" i="17" s="1"/>
  <c r="AH249" i="17" s="1"/>
  <c r="AI19" i="2" s="1"/>
  <c r="FS311" i="17"/>
  <c r="FS271" i="17"/>
  <c r="FS320" i="17" s="1"/>
  <c r="FS75" i="17"/>
  <c r="CM311" i="17"/>
  <c r="EN300" i="17"/>
  <c r="EN265" i="17"/>
  <c r="EN278" i="17" s="1"/>
  <c r="EN292" i="17" s="1"/>
  <c r="EO17" i="2" s="1"/>
  <c r="Q575" i="3" s="1"/>
  <c r="Q576" i="3" s="1"/>
  <c r="EN256" i="17"/>
  <c r="EN260" i="17" s="1"/>
  <c r="EN250" i="17"/>
  <c r="BX267" i="17"/>
  <c r="EQ225" i="17"/>
  <c r="EQ229" i="17" s="1"/>
  <c r="EQ234" i="17" s="1"/>
  <c r="ER10" i="2" s="1"/>
  <c r="J587" i="3" s="1"/>
  <c r="J588" i="3" s="1"/>
  <c r="CG225" i="17"/>
  <c r="CG229" i="17" s="1"/>
  <c r="CG234" i="17" s="1"/>
  <c r="CH10" i="2" s="1"/>
  <c r="J339" i="3" s="1"/>
  <c r="J340" i="3" s="1"/>
  <c r="CW311" i="17"/>
  <c r="CW271" i="17"/>
  <c r="CW320" i="17" s="1"/>
  <c r="CW75" i="17"/>
  <c r="FQ225" i="17"/>
  <c r="FQ229" i="17" s="1"/>
  <c r="FQ234" i="17" s="1"/>
  <c r="FR10" i="2" s="1"/>
  <c r="J691" i="3" s="1"/>
  <c r="J692" i="3" s="1"/>
  <c r="DR311" i="17"/>
  <c r="DR271" i="17"/>
  <c r="DR320" i="17" s="1"/>
  <c r="DR75" i="17"/>
  <c r="BH225" i="17"/>
  <c r="BH229" i="17" s="1"/>
  <c r="BH234" i="17" s="1"/>
  <c r="BI10" i="2" s="1"/>
  <c r="J239" i="3" s="1"/>
  <c r="J240" i="3" s="1"/>
  <c r="X300" i="17"/>
  <c r="X265" i="17"/>
  <c r="X278" i="17" s="1"/>
  <c r="X292" i="17" s="1"/>
  <c r="Y17" i="2" s="1"/>
  <c r="X250" i="17"/>
  <c r="X256" i="17"/>
  <c r="X260" i="17" s="1"/>
  <c r="FJ264" i="17"/>
  <c r="DO264" i="17"/>
  <c r="DO240" i="17"/>
  <c r="DO246" i="17" s="1"/>
  <c r="DO249" i="17" s="1"/>
  <c r="DP19" i="2" s="1"/>
  <c r="S475" i="3" s="1"/>
  <c r="DA300" i="17"/>
  <c r="DA265" i="17"/>
  <c r="DA278" i="17" s="1"/>
  <c r="DA292" i="17" s="1"/>
  <c r="DB17" i="2" s="1"/>
  <c r="Q419" i="3" s="1"/>
  <c r="Q420" i="3" s="1"/>
  <c r="DA250" i="17"/>
  <c r="DA256" i="17"/>
  <c r="DA260" i="17" s="1"/>
  <c r="CT240" i="17"/>
  <c r="CT246" i="17" s="1"/>
  <c r="CT249" i="17" s="1"/>
  <c r="CU19" i="2" s="1"/>
  <c r="S391" i="3" s="1"/>
  <c r="CT264" i="17"/>
  <c r="FL225" i="17"/>
  <c r="FL229" i="17" s="1"/>
  <c r="FL234" i="17" s="1"/>
  <c r="BF225" i="17"/>
  <c r="BF229" i="17" s="1"/>
  <c r="BF234" i="17" s="1"/>
  <c r="EY311" i="17"/>
  <c r="EY312" i="17" s="1"/>
  <c r="EY271" i="17"/>
  <c r="EY320" i="17" s="1"/>
  <c r="EY75" i="17"/>
  <c r="DS300" i="17"/>
  <c r="DS265" i="17"/>
  <c r="DS278" i="17" s="1"/>
  <c r="DS292" i="17" s="1"/>
  <c r="DT17" i="2" s="1"/>
  <c r="Q491" i="3" s="1"/>
  <c r="Q492" i="3" s="1"/>
  <c r="DS250" i="17"/>
  <c r="DS256" i="17"/>
  <c r="DS260" i="17" s="1"/>
  <c r="CJ300" i="17"/>
  <c r="CJ265" i="17"/>
  <c r="CJ278" i="17" s="1"/>
  <c r="CJ292" i="17" s="1"/>
  <c r="CK17" i="2" s="1"/>
  <c r="CJ250" i="17"/>
  <c r="CJ256" i="17"/>
  <c r="CJ260" i="17" s="1"/>
  <c r="FB225" i="17"/>
  <c r="FB229" i="17" s="1"/>
  <c r="FB234" i="17" s="1"/>
  <c r="FC10" i="2" s="1"/>
  <c r="J631" i="3" s="1"/>
  <c r="J632" i="3" s="1"/>
  <c r="AS225" i="17"/>
  <c r="AS229" i="17" s="1"/>
  <c r="AS234" i="17" s="1"/>
  <c r="AF225" i="17"/>
  <c r="AF229" i="17" s="1"/>
  <c r="AF234" i="17" s="1"/>
  <c r="ES225" i="17"/>
  <c r="ES229" i="17" s="1"/>
  <c r="ES234" i="17" s="1"/>
  <c r="DU225" i="17"/>
  <c r="DU229" i="17" s="1"/>
  <c r="DU234" i="17" s="1"/>
  <c r="FA225" i="17"/>
  <c r="FA229" i="17" s="1"/>
  <c r="FA234" i="17" s="1"/>
  <c r="FB10" i="2" s="1"/>
  <c r="J627" i="3" s="1"/>
  <c r="J628" i="3" s="1"/>
  <c r="G225" i="17"/>
  <c r="G229" i="17" s="1"/>
  <c r="G234" i="17" s="1"/>
  <c r="AU300" i="17"/>
  <c r="AU265" i="17"/>
  <c r="AU278" i="17" s="1"/>
  <c r="AU292" i="17" s="1"/>
  <c r="AV17" i="2" s="1"/>
  <c r="Q187" i="3" s="1"/>
  <c r="Q188" i="3" s="1"/>
  <c r="AU250" i="17"/>
  <c r="AU256" i="17"/>
  <c r="AU260" i="17" s="1"/>
  <c r="DV225" i="17"/>
  <c r="DV229" i="17" s="1"/>
  <c r="DV234" i="17" s="1"/>
  <c r="DW10" i="2" s="1"/>
  <c r="J503" i="3" s="1"/>
  <c r="J504" i="3" s="1"/>
  <c r="DW300" i="17"/>
  <c r="DW265" i="17"/>
  <c r="DW278" i="17" s="1"/>
  <c r="DW292" i="17" s="1"/>
  <c r="DX17" i="2" s="1"/>
  <c r="Q507" i="3" s="1"/>
  <c r="Q508" i="3" s="1"/>
  <c r="DW250" i="17"/>
  <c r="DW256" i="17"/>
  <c r="DW260" i="17" s="1"/>
  <c r="FW225" i="17"/>
  <c r="FW229" i="17" s="1"/>
  <c r="FW234" i="17" s="1"/>
  <c r="EX300" i="17"/>
  <c r="EX265" i="17"/>
  <c r="EX278" i="17" s="1"/>
  <c r="EX292" i="17" s="1"/>
  <c r="EY17" i="2" s="1"/>
  <c r="Q615" i="3" s="1"/>
  <c r="Q616" i="3" s="1"/>
  <c r="EX250" i="17"/>
  <c r="EX256" i="17"/>
  <c r="EX260" i="17" s="1"/>
  <c r="BN271" i="17"/>
  <c r="BN320" i="17" s="1"/>
  <c r="BC256" i="17"/>
  <c r="BC260" i="17" s="1"/>
  <c r="M75" i="17"/>
  <c r="CD235" i="17"/>
  <c r="CE14" i="2" s="1"/>
  <c r="N327" i="3" s="1"/>
  <c r="N328" i="3" s="1"/>
  <c r="DY301" i="17"/>
  <c r="DY269" i="17"/>
  <c r="CH235" i="17"/>
  <c r="CI14" i="2" s="1"/>
  <c r="N343" i="3" s="1"/>
  <c r="N344" i="3" s="1"/>
  <c r="FD264" i="17"/>
  <c r="FD240" i="17"/>
  <c r="FD246" i="17" s="1"/>
  <c r="FD249" i="17" s="1"/>
  <c r="FE19" i="2" s="1"/>
  <c r="AX240" i="17"/>
  <c r="AX246" i="17" s="1"/>
  <c r="AX249" i="17" s="1"/>
  <c r="AY19" i="2" s="1"/>
  <c r="AX264" i="17"/>
  <c r="EC300" i="17"/>
  <c r="EC265" i="17"/>
  <c r="EC278" i="17" s="1"/>
  <c r="EC292" i="17" s="1"/>
  <c r="ED17" i="2" s="1"/>
  <c r="Q531" i="3" s="1"/>
  <c r="Q532" i="3" s="1"/>
  <c r="EC250" i="17"/>
  <c r="EC256" i="17"/>
  <c r="EC260" i="17" s="1"/>
  <c r="DL264" i="17"/>
  <c r="DL240" i="17"/>
  <c r="DL246" i="17" s="1"/>
  <c r="DL249" i="17" s="1"/>
  <c r="DM19" i="2" s="1"/>
  <c r="S463" i="3" s="1"/>
  <c r="DI240" i="17"/>
  <c r="DI246" i="17" s="1"/>
  <c r="DI249" i="17" s="1"/>
  <c r="DJ19" i="2" s="1"/>
  <c r="X311" i="17"/>
  <c r="X271" i="17"/>
  <c r="X320" i="17" s="1"/>
  <c r="X75" i="17"/>
  <c r="BP264" i="17"/>
  <c r="BP240" i="17"/>
  <c r="BP246" i="17" s="1"/>
  <c r="BP249" i="17" s="1"/>
  <c r="BQ19" i="2" s="1"/>
  <c r="DA311" i="17"/>
  <c r="DK300" i="17"/>
  <c r="DK265" i="17"/>
  <c r="DK278" i="17" s="1"/>
  <c r="DK292" i="17" s="1"/>
  <c r="DL17" i="2" s="1"/>
  <c r="Q459" i="3" s="1"/>
  <c r="Q460" i="3" s="1"/>
  <c r="DK250" i="17"/>
  <c r="DK256" i="17"/>
  <c r="DK260" i="17" s="1"/>
  <c r="N240" i="17"/>
  <c r="N246" i="17" s="1"/>
  <c r="N249" i="17" s="1"/>
  <c r="O19" i="2" s="1"/>
  <c r="S55" i="3" s="1"/>
  <c r="DS311" i="17"/>
  <c r="DS267" i="17"/>
  <c r="DS271" i="17"/>
  <c r="DS320" i="17" s="1"/>
  <c r="DS75" i="17"/>
  <c r="CI264" i="17"/>
  <c r="CI240" i="17"/>
  <c r="CI246" i="17" s="1"/>
  <c r="CI249" i="17" s="1"/>
  <c r="CJ19" i="2" s="1"/>
  <c r="S347" i="3" s="1"/>
  <c r="AN264" i="17"/>
  <c r="AN240" i="17"/>
  <c r="AN246" i="17" s="1"/>
  <c r="AN249" i="17" s="1"/>
  <c r="AO19" i="2" s="1"/>
  <c r="CJ311" i="17"/>
  <c r="CJ271" i="17"/>
  <c r="CJ320" i="17" s="1"/>
  <c r="CJ75" i="17"/>
  <c r="AE235" i="17"/>
  <c r="AF14" i="2" s="1"/>
  <c r="N123" i="3" s="1"/>
  <c r="N124" i="3" s="1"/>
  <c r="AU311" i="17"/>
  <c r="AU271" i="17"/>
  <c r="AU320" i="17" s="1"/>
  <c r="AU75" i="17"/>
  <c r="FF225" i="17"/>
  <c r="FF229" i="17" s="1"/>
  <c r="FF234" i="17" s="1"/>
  <c r="DW311" i="17"/>
  <c r="DW271" i="17"/>
  <c r="DW320" i="17" s="1"/>
  <c r="DW75" i="17"/>
  <c r="EX311" i="17"/>
  <c r="EX271" i="17"/>
  <c r="EX320" i="17" s="1"/>
  <c r="EX75" i="17"/>
  <c r="BN300" i="17"/>
  <c r="EB311" i="17"/>
  <c r="EB271" i="17"/>
  <c r="EB320" i="17" s="1"/>
  <c r="EB75" i="17"/>
  <c r="BO311" i="17"/>
  <c r="BO271" i="17"/>
  <c r="BO320" i="17" s="1"/>
  <c r="BO75" i="17"/>
  <c r="Y250" i="17"/>
  <c r="BW225" i="17"/>
  <c r="BW229" i="17" s="1"/>
  <c r="BW234" i="17" s="1"/>
  <c r="AD225" i="17"/>
  <c r="AD229" i="17" s="1"/>
  <c r="AD234" i="17" s="1"/>
  <c r="DE225" i="17"/>
  <c r="DE229" i="17" s="1"/>
  <c r="DE234" i="17" s="1"/>
  <c r="ET240" i="17"/>
  <c r="ET246" i="17" s="1"/>
  <c r="ET249" i="17" s="1"/>
  <c r="EU19" i="2" s="1"/>
  <c r="S599" i="3" s="1"/>
  <c r="ET264" i="17"/>
  <c r="AW300" i="17"/>
  <c r="AW265" i="17"/>
  <c r="AW278" i="17" s="1"/>
  <c r="AW292" i="17" s="1"/>
  <c r="AX17" i="2" s="1"/>
  <c r="Q195" i="3" s="1"/>
  <c r="Q196" i="3" s="1"/>
  <c r="AW250" i="17"/>
  <c r="AW256" i="17"/>
  <c r="AW260" i="17" s="1"/>
  <c r="AJ264" i="17"/>
  <c r="EC75" i="17"/>
  <c r="CB264" i="17"/>
  <c r="CB240" i="17"/>
  <c r="CB246" i="17" s="1"/>
  <c r="CB249" i="17" s="1"/>
  <c r="CC19" i="2" s="1"/>
  <c r="FH264" i="17"/>
  <c r="BV300" i="17"/>
  <c r="BV265" i="17"/>
  <c r="BV278" i="17" s="1"/>
  <c r="BV292" i="17" s="1"/>
  <c r="BW17" i="2" s="1"/>
  <c r="Q295" i="3" s="1"/>
  <c r="Q296" i="3" s="1"/>
  <c r="BV250" i="17"/>
  <c r="BV256" i="17"/>
  <c r="BV260" i="17" s="1"/>
  <c r="DK311" i="17"/>
  <c r="DK271" i="17"/>
  <c r="DK75" i="17"/>
  <c r="BQ225" i="17"/>
  <c r="BQ229" i="17" s="1"/>
  <c r="BQ234" i="17" s="1"/>
  <c r="ER264" i="17"/>
  <c r="ER240" i="17"/>
  <c r="ER246" i="17" s="1"/>
  <c r="ER249" i="17" s="1"/>
  <c r="ES19" i="2" s="1"/>
  <c r="EJ264" i="17"/>
  <c r="EJ240" i="17"/>
  <c r="EJ246" i="17" s="1"/>
  <c r="EJ249" i="17" s="1"/>
  <c r="EK19" i="2" s="1"/>
  <c r="CP225" i="17"/>
  <c r="CP229" i="17" s="1"/>
  <c r="CP234" i="17" s="1"/>
  <c r="J311" i="17"/>
  <c r="J271" i="17"/>
  <c r="J320" i="17" s="1"/>
  <c r="J75" i="17"/>
  <c r="L264" i="17"/>
  <c r="FE264" i="17"/>
  <c r="EK225" i="17"/>
  <c r="EK229" i="17" s="1"/>
  <c r="EK234" i="17" s="1"/>
  <c r="BK240" i="17"/>
  <c r="BK246" i="17" s="1"/>
  <c r="BK249" i="17" s="1"/>
  <c r="BL19" i="2" s="1"/>
  <c r="S251" i="3" s="1"/>
  <c r="FX301" i="17"/>
  <c r="FX308" i="17" s="1"/>
  <c r="FX269" i="17"/>
  <c r="BE264" i="17"/>
  <c r="DX300" i="17"/>
  <c r="DX265" i="17"/>
  <c r="DX278" i="17" s="1"/>
  <c r="DX292" i="17" s="1"/>
  <c r="DY17" i="2" s="1"/>
  <c r="Q511" i="3" s="1"/>
  <c r="Q512" i="3" s="1"/>
  <c r="DX256" i="17"/>
  <c r="DX260" i="17" s="1"/>
  <c r="DX250" i="17"/>
  <c r="FG301" i="17"/>
  <c r="FG308" i="17" s="1"/>
  <c r="FG269" i="17"/>
  <c r="AQ240" i="17"/>
  <c r="AQ246" i="17" s="1"/>
  <c r="AQ249" i="17" s="1"/>
  <c r="AR19" i="2" s="1"/>
  <c r="AT225" i="17"/>
  <c r="AT229" i="17" s="1"/>
  <c r="AT234" i="17" s="1"/>
  <c r="DH240" i="17"/>
  <c r="DH246" i="17" s="1"/>
  <c r="DH249" i="17" s="1"/>
  <c r="DI19" i="2" s="1"/>
  <c r="S447" i="3" s="1"/>
  <c r="BS240" i="17"/>
  <c r="BS246" i="17" s="1"/>
  <c r="BS249" i="17" s="1"/>
  <c r="BT19" i="2" s="1"/>
  <c r="S283" i="3" s="1"/>
  <c r="BY267" i="17"/>
  <c r="FS300" i="17"/>
  <c r="FS265" i="17"/>
  <c r="FS278" i="17" s="1"/>
  <c r="FS292" i="17" s="1"/>
  <c r="FT17" i="2" s="1"/>
  <c r="Q699" i="3" s="1"/>
  <c r="Q700" i="3" s="1"/>
  <c r="FS250" i="17"/>
  <c r="FS256" i="17"/>
  <c r="FS260" i="17" s="1"/>
  <c r="FN300" i="17"/>
  <c r="FN265" i="17"/>
  <c r="FN278" i="17" s="1"/>
  <c r="FN292" i="17" s="1"/>
  <c r="FO17" i="2" s="1"/>
  <c r="Q679" i="3" s="1"/>
  <c r="Q680" i="3" s="1"/>
  <c r="FN250" i="17"/>
  <c r="FN256" i="17"/>
  <c r="FN260" i="17" s="1"/>
  <c r="DD265" i="17"/>
  <c r="DD278" i="17" s="1"/>
  <c r="DD292" i="17" s="1"/>
  <c r="DE17" i="2" s="1"/>
  <c r="Q431" i="3" s="1"/>
  <c r="Q432" i="3" s="1"/>
  <c r="CM300" i="17"/>
  <c r="Y75" i="17"/>
  <c r="EU271" i="17"/>
  <c r="EU320" i="17" s="1"/>
  <c r="I111" i="3"/>
  <c r="I112" i="3" s="1"/>
  <c r="I143" i="3"/>
  <c r="I144" i="3" s="1"/>
  <c r="I271" i="3"/>
  <c r="I272" i="3" s="1"/>
  <c r="I671" i="3"/>
  <c r="I672" i="3" s="1"/>
  <c r="I683" i="3"/>
  <c r="I684" i="3" s="1"/>
  <c r="J271" i="3"/>
  <c r="J272" i="3" s="1"/>
  <c r="I543" i="3"/>
  <c r="I544" i="3" s="1"/>
  <c r="J79" i="3"/>
  <c r="J80" i="3" s="1"/>
  <c r="I263" i="3"/>
  <c r="I264" i="3" s="1"/>
  <c r="I339" i="3"/>
  <c r="I340" i="3" s="1"/>
  <c r="Y47" i="2"/>
  <c r="GB28" i="2"/>
  <c r="J111" i="3"/>
  <c r="J112" i="3" s="1"/>
  <c r="I499" i="3"/>
  <c r="I500" i="3" s="1"/>
  <c r="I319" i="3"/>
  <c r="I320" i="3" s="1"/>
  <c r="J539" i="3"/>
  <c r="J540" i="3" s="1"/>
  <c r="J159" i="3"/>
  <c r="J160" i="3" s="1"/>
  <c r="I611" i="3"/>
  <c r="I612" i="3" s="1"/>
  <c r="S295" i="3"/>
  <c r="S207" i="3"/>
  <c r="I639" i="3"/>
  <c r="I640" i="3" s="1"/>
  <c r="N559" i="3"/>
  <c r="N560" i="3" s="1"/>
  <c r="J255" i="3"/>
  <c r="J256" i="3" s="1"/>
  <c r="I451" i="3"/>
  <c r="I452" i="3" s="1"/>
  <c r="J351" i="3"/>
  <c r="J352" i="3" s="1"/>
  <c r="I351" i="3"/>
  <c r="I352" i="3" s="1"/>
  <c r="N95" i="3"/>
  <c r="N96" i="3" s="1"/>
  <c r="I107" i="3"/>
  <c r="I108" i="3" s="1"/>
  <c r="I75" i="3"/>
  <c r="I76" i="3" s="1"/>
  <c r="I79" i="3"/>
  <c r="I80" i="3" s="1"/>
  <c r="N51" i="3"/>
  <c r="N52" i="3" s="1"/>
  <c r="N687" i="3"/>
  <c r="N688" i="3" s="1"/>
  <c r="I27" i="3"/>
  <c r="I28" i="3" s="1"/>
  <c r="I191" i="3"/>
  <c r="I192" i="3" s="1"/>
  <c r="J639" i="3"/>
  <c r="J640" i="3" s="1"/>
  <c r="I607" i="3"/>
  <c r="I608" i="3" s="1"/>
  <c r="N483" i="3"/>
  <c r="N484" i="3" s="1"/>
  <c r="I255" i="3"/>
  <c r="I256" i="3" s="1"/>
  <c r="J451" i="3"/>
  <c r="J452" i="3" s="1"/>
  <c r="S135" i="3"/>
  <c r="I30" i="14" l="1"/>
  <c r="D202" i="14"/>
  <c r="C204" i="14"/>
  <c r="H31" i="14"/>
  <c r="S265" i="17"/>
  <c r="S278" i="17" s="1"/>
  <c r="S292" i="17" s="1"/>
  <c r="T17" i="2" s="1"/>
  <c r="M250" i="17"/>
  <c r="M311" i="17"/>
  <c r="M300" i="17"/>
  <c r="M256" i="17"/>
  <c r="M260" i="17" s="1"/>
  <c r="M265" i="17"/>
  <c r="M278" i="17" s="1"/>
  <c r="M292" i="17" s="1"/>
  <c r="N17" i="2" s="1"/>
  <c r="DB301" i="17"/>
  <c r="DC269" i="17"/>
  <c r="EU300" i="17"/>
  <c r="DY308" i="17"/>
  <c r="EA250" i="17"/>
  <c r="J250" i="17"/>
  <c r="EP300" i="17"/>
  <c r="EP311" i="17"/>
  <c r="EP75" i="17"/>
  <c r="DG308" i="17"/>
  <c r="EQ19" i="2"/>
  <c r="S583" i="3" s="1"/>
  <c r="EP265" i="17"/>
  <c r="EP256" i="17"/>
  <c r="EP260" i="17" s="1"/>
  <c r="FC235" i="17"/>
  <c r="FD14" i="2" s="1"/>
  <c r="N635" i="3" s="1"/>
  <c r="N636" i="3" s="1"/>
  <c r="FZ201" i="17"/>
  <c r="GB201" i="17" s="1"/>
  <c r="EU311" i="17"/>
  <c r="EU312" i="17" s="1"/>
  <c r="DF300" i="17"/>
  <c r="BS264" i="17"/>
  <c r="AQ264" i="17"/>
  <c r="EU256" i="17"/>
  <c r="EU260" i="17" s="1"/>
  <c r="EU301" i="17" s="1"/>
  <c r="BC271" i="17"/>
  <c r="BC320" i="17" s="1"/>
  <c r="J265" i="17"/>
  <c r="J278" i="17" s="1"/>
  <c r="J292" i="17" s="1"/>
  <c r="K17" i="2" s="1"/>
  <c r="Q39" i="3" s="1"/>
  <c r="Q40" i="3" s="1"/>
  <c r="AP240" i="17"/>
  <c r="AP246" i="17" s="1"/>
  <c r="AP249" i="17" s="1"/>
  <c r="AQ19" i="2" s="1"/>
  <c r="S167" i="3" s="1"/>
  <c r="BO256" i="17"/>
  <c r="BO260" i="17" s="1"/>
  <c r="EU250" i="17"/>
  <c r="J300" i="17"/>
  <c r="AP264" i="17"/>
  <c r="P235" i="17"/>
  <c r="Q14" i="2" s="1"/>
  <c r="N63" i="3" s="1"/>
  <c r="N64" i="3" s="1"/>
  <c r="AL240" i="17"/>
  <c r="AL246" i="17" s="1"/>
  <c r="AL249" i="17" s="1"/>
  <c r="AM19" i="2" s="1"/>
  <c r="DD75" i="17"/>
  <c r="AG240" i="17"/>
  <c r="AG246" i="17" s="1"/>
  <c r="AG249" i="17" s="1"/>
  <c r="AH19" i="2" s="1"/>
  <c r="CA265" i="17"/>
  <c r="CA278" i="17" s="1"/>
  <c r="CA292" i="17" s="1"/>
  <c r="CB17" i="2" s="1"/>
  <c r="Q315" i="3" s="1"/>
  <c r="Q316" i="3" s="1"/>
  <c r="K235" i="17"/>
  <c r="L14" i="2" s="1"/>
  <c r="N43" i="3" s="1"/>
  <c r="N44" i="3" s="1"/>
  <c r="W235" i="17"/>
  <c r="X14" i="2" s="1"/>
  <c r="N91" i="3" s="1"/>
  <c r="N92" i="3" s="1"/>
  <c r="EU265" i="17"/>
  <c r="EU278" i="17" s="1"/>
  <c r="EU292" i="17" s="1"/>
  <c r="EV17" i="2" s="1"/>
  <c r="Q603" i="3" s="1"/>
  <c r="Q604" i="3" s="1"/>
  <c r="J256" i="17"/>
  <c r="J260" i="17" s="1"/>
  <c r="EB256" i="17"/>
  <c r="EB260" i="17" s="1"/>
  <c r="EB269" i="17" s="1"/>
  <c r="DY267" i="17"/>
  <c r="AG264" i="17"/>
  <c r="AG311" i="17" s="1"/>
  <c r="CA256" i="17"/>
  <c r="CA260" i="17" s="1"/>
  <c r="FU264" i="17"/>
  <c r="DV235" i="17"/>
  <c r="DW14" i="2" s="1"/>
  <c r="N503" i="3" s="1"/>
  <c r="N504" i="3" s="1"/>
  <c r="DD311" i="17"/>
  <c r="CA250" i="17"/>
  <c r="CV308" i="17"/>
  <c r="AI235" i="17"/>
  <c r="AJ14" i="2" s="1"/>
  <c r="N139" i="3" s="1"/>
  <c r="N140" i="3" s="1"/>
  <c r="R264" i="17"/>
  <c r="CM256" i="17"/>
  <c r="CM260" i="17" s="1"/>
  <c r="CM269" i="17" s="1"/>
  <c r="EL240" i="17"/>
  <c r="EL246" i="17" s="1"/>
  <c r="EL249" i="17" s="1"/>
  <c r="EM19" i="2" s="1"/>
  <c r="S567" i="3" s="1"/>
  <c r="DH264" i="17"/>
  <c r="BL235" i="17"/>
  <c r="BM14" i="2" s="1"/>
  <c r="EA265" i="17"/>
  <c r="EA278" i="17" s="1"/>
  <c r="EA292" i="17" s="1"/>
  <c r="EB17" i="2" s="1"/>
  <c r="Q523" i="3" s="1"/>
  <c r="Q524" i="3" s="1"/>
  <c r="BD235" i="17"/>
  <c r="BE14" i="2" s="1"/>
  <c r="N223" i="3" s="1"/>
  <c r="N224" i="3" s="1"/>
  <c r="EC271" i="17"/>
  <c r="EC320" i="17" s="1"/>
  <c r="N264" i="17"/>
  <c r="N311" i="17" s="1"/>
  <c r="CF240" i="17"/>
  <c r="CF246" i="17" s="1"/>
  <c r="CF249" i="17" s="1"/>
  <c r="CG19" i="2" s="1"/>
  <c r="S335" i="3" s="1"/>
  <c r="DI264" i="17"/>
  <c r="EN75" i="17"/>
  <c r="FJ240" i="17"/>
  <c r="FJ246" i="17" s="1"/>
  <c r="FJ249" i="17" s="1"/>
  <c r="FK19" i="2" s="1"/>
  <c r="S663" i="3" s="1"/>
  <c r="EL264" i="17"/>
  <c r="FA235" i="17"/>
  <c r="FB14" i="2" s="1"/>
  <c r="N627" i="3" s="1"/>
  <c r="N628" i="3" s="1"/>
  <c r="AA240" i="17"/>
  <c r="AA246" i="17" s="1"/>
  <c r="AA249" i="17" s="1"/>
  <c r="AB19" i="2" s="1"/>
  <c r="EA300" i="17"/>
  <c r="EM235" i="17"/>
  <c r="EN14" i="2" s="1"/>
  <c r="V264" i="17"/>
  <c r="AU267" i="17"/>
  <c r="DA75" i="17"/>
  <c r="CF264" i="17"/>
  <c r="EN271" i="17"/>
  <c r="EN320" i="17" s="1"/>
  <c r="AB240" i="17"/>
  <c r="AB246" i="17" s="1"/>
  <c r="AB249" i="17" s="1"/>
  <c r="AC19" i="2" s="1"/>
  <c r="CV19" i="2"/>
  <c r="S395" i="3" s="1"/>
  <c r="CU256" i="17"/>
  <c r="CU260" i="17" s="1"/>
  <c r="CU300" i="17"/>
  <c r="CU265" i="17"/>
  <c r="CU278" i="17" s="1"/>
  <c r="CU292" i="17" s="1"/>
  <c r="CV17" i="2" s="1"/>
  <c r="Q395" i="3" s="1"/>
  <c r="Q396" i="3" s="1"/>
  <c r="CU250" i="17"/>
  <c r="CM250" i="17"/>
  <c r="CM265" i="17"/>
  <c r="CM278" i="17" s="1"/>
  <c r="CM292" i="17" s="1"/>
  <c r="CN17" i="2" s="1"/>
  <c r="Q363" i="3" s="1"/>
  <c r="Q364" i="3" s="1"/>
  <c r="BI235" i="17"/>
  <c r="BJ14" i="2" s="1"/>
  <c r="N243" i="3" s="1"/>
  <c r="N244" i="3" s="1"/>
  <c r="BE240" i="17"/>
  <c r="BE246" i="17" s="1"/>
  <c r="BE249" i="17" s="1"/>
  <c r="BF19" i="2" s="1"/>
  <c r="S227" i="3" s="1"/>
  <c r="AV235" i="17"/>
  <c r="AW14" i="2" s="1"/>
  <c r="AA264" i="17"/>
  <c r="EA256" i="17"/>
  <c r="EA260" i="17" s="1"/>
  <c r="EA301" i="17" s="1"/>
  <c r="FH240" i="17"/>
  <c r="FH246" i="17" s="1"/>
  <c r="FH249" i="17" s="1"/>
  <c r="FI19" i="2" s="1"/>
  <c r="S655" i="3" s="1"/>
  <c r="AJ240" i="17"/>
  <c r="AJ246" i="17" s="1"/>
  <c r="AJ249" i="17" s="1"/>
  <c r="AK19" i="2" s="1"/>
  <c r="V240" i="17"/>
  <c r="V246" i="17" s="1"/>
  <c r="V249" i="17" s="1"/>
  <c r="W19" i="2" s="1"/>
  <c r="H235" i="17"/>
  <c r="I14" i="2" s="1"/>
  <c r="N31" i="3" s="1"/>
  <c r="N32" i="3" s="1"/>
  <c r="AB264" i="17"/>
  <c r="AB311" i="17" s="1"/>
  <c r="CM75" i="17"/>
  <c r="AH264" i="17"/>
  <c r="AY240" i="17"/>
  <c r="AY246" i="17" s="1"/>
  <c r="AY249" i="17" s="1"/>
  <c r="AZ19" i="2" s="1"/>
  <c r="S203" i="3" s="1"/>
  <c r="CU311" i="17"/>
  <c r="CU75" i="17"/>
  <c r="CU271" i="17"/>
  <c r="CU320" i="17" s="1"/>
  <c r="CL235" i="17"/>
  <c r="CM14" i="2" s="1"/>
  <c r="DQ240" i="17"/>
  <c r="DQ246" i="17" s="1"/>
  <c r="DQ249" i="17" s="1"/>
  <c r="DR19" i="2" s="1"/>
  <c r="T240" i="17"/>
  <c r="T246" i="17" s="1"/>
  <c r="T249" i="17" s="1"/>
  <c r="U19" i="2" s="1"/>
  <c r="ED240" i="17"/>
  <c r="ED246" i="17" s="1"/>
  <c r="ED249" i="17" s="1"/>
  <c r="EE19" i="2" s="1"/>
  <c r="S535" i="3" s="1"/>
  <c r="EN267" i="17"/>
  <c r="M267" i="17"/>
  <c r="S75" i="17"/>
  <c r="FU240" i="17"/>
  <c r="FU246" i="17" s="1"/>
  <c r="FU249" i="17" s="1"/>
  <c r="FV19" i="2" s="1"/>
  <c r="S707" i="3" s="1"/>
  <c r="R240" i="17"/>
  <c r="R246" i="17" s="1"/>
  <c r="R249" i="17" s="1"/>
  <c r="S19" i="2" s="1"/>
  <c r="S71" i="3" s="1"/>
  <c r="Y265" i="17"/>
  <c r="Y278" i="17" s="1"/>
  <c r="Y292" i="17" s="1"/>
  <c r="Z17" i="2" s="1"/>
  <c r="Q99" i="3" s="1"/>
  <c r="Q100" i="3" s="1"/>
  <c r="BO250" i="17"/>
  <c r="BC250" i="17"/>
  <c r="EB250" i="17"/>
  <c r="CX264" i="17"/>
  <c r="DF75" i="17"/>
  <c r="CO240" i="17"/>
  <c r="CO246" i="17" s="1"/>
  <c r="CO249" i="17" s="1"/>
  <c r="CP19" i="2" s="1"/>
  <c r="S371" i="3" s="1"/>
  <c r="FI264" i="17"/>
  <c r="BT267" i="17"/>
  <c r="DB308" i="17"/>
  <c r="BU308" i="17"/>
  <c r="BK264" i="17"/>
  <c r="Y271" i="17"/>
  <c r="Y320" i="17" s="1"/>
  <c r="DF265" i="17"/>
  <c r="DF278" i="17" s="1"/>
  <c r="DF292" i="17" s="1"/>
  <c r="DG17" i="2" s="1"/>
  <c r="Q439" i="3" s="1"/>
  <c r="Q440" i="3" s="1"/>
  <c r="F264" i="17"/>
  <c r="Q240" i="17"/>
  <c r="Q246" i="17" s="1"/>
  <c r="Q249" i="17" s="1"/>
  <c r="R19" i="2" s="1"/>
  <c r="S67" i="3" s="1"/>
  <c r="BJ240" i="17"/>
  <c r="BJ246" i="17" s="1"/>
  <c r="BJ249" i="17" s="1"/>
  <c r="BK19" i="2" s="1"/>
  <c r="S247" i="3" s="1"/>
  <c r="Y300" i="17"/>
  <c r="BC311" i="17"/>
  <c r="U235" i="17"/>
  <c r="V14" i="2" s="1"/>
  <c r="N83" i="3" s="1"/>
  <c r="N84" i="3" s="1"/>
  <c r="BZ235" i="17"/>
  <c r="CA14" i="2" s="1"/>
  <c r="N311" i="3" s="1"/>
  <c r="N312" i="3" s="1"/>
  <c r="BO265" i="17"/>
  <c r="BC265" i="17"/>
  <c r="BC278" i="17" s="1"/>
  <c r="BC292" i="17" s="1"/>
  <c r="BD17" i="2" s="1"/>
  <c r="Q219" i="3" s="1"/>
  <c r="Q220" i="3" s="1"/>
  <c r="EB265" i="17"/>
  <c r="DZ264" i="17"/>
  <c r="DZ311" i="17" s="1"/>
  <c r="CX240" i="17"/>
  <c r="CX246" i="17" s="1"/>
  <c r="CX249" i="17" s="1"/>
  <c r="CY19" i="2" s="1"/>
  <c r="S407" i="3" s="1"/>
  <c r="AR235" i="17"/>
  <c r="AS14" i="2" s="1"/>
  <c r="DF271" i="17"/>
  <c r="DF320" i="17" s="1"/>
  <c r="CO264" i="17"/>
  <c r="CO271" i="17" s="1"/>
  <c r="CO320" i="17" s="1"/>
  <c r="BT269" i="17"/>
  <c r="BM264" i="17"/>
  <c r="DF256" i="17"/>
  <c r="DF260" i="17" s="1"/>
  <c r="DF269" i="17" s="1"/>
  <c r="DF250" i="17"/>
  <c r="F240" i="17"/>
  <c r="F246" i="17" s="1"/>
  <c r="F249" i="17" s="1"/>
  <c r="G19" i="2" s="1"/>
  <c r="S23" i="3" s="1"/>
  <c r="Q264" i="17"/>
  <c r="BJ264" i="17"/>
  <c r="Y256" i="17"/>
  <c r="Y260" i="17" s="1"/>
  <c r="Y269" i="17" s="1"/>
  <c r="DW267" i="17"/>
  <c r="EH235" i="17"/>
  <c r="EI14" i="2" s="1"/>
  <c r="BO300" i="17"/>
  <c r="BC300" i="17"/>
  <c r="EB300" i="17"/>
  <c r="AL264" i="17"/>
  <c r="DZ240" i="17"/>
  <c r="DZ246" i="17" s="1"/>
  <c r="DZ249" i="17" s="1"/>
  <c r="EA19" i="2" s="1"/>
  <c r="S519" i="3" s="1"/>
  <c r="CZ240" i="17"/>
  <c r="CZ246" i="17" s="1"/>
  <c r="CZ249" i="17" s="1"/>
  <c r="DA19" i="2" s="1"/>
  <c r="S415" i="3" s="1"/>
  <c r="DB267" i="17"/>
  <c r="DD300" i="17"/>
  <c r="S300" i="17"/>
  <c r="FO235" i="17"/>
  <c r="FP14" i="2" s="1"/>
  <c r="N683" i="3" s="1"/>
  <c r="N684" i="3" s="1"/>
  <c r="CR235" i="17"/>
  <c r="CS14" i="2" s="1"/>
  <c r="N383" i="3" s="1"/>
  <c r="N384" i="3" s="1"/>
  <c r="BN256" i="17"/>
  <c r="BN260" i="17" s="1"/>
  <c r="BN301" i="17" s="1"/>
  <c r="BN308" i="17" s="1"/>
  <c r="CC235" i="17"/>
  <c r="CD14" i="2" s="1"/>
  <c r="BA240" i="17"/>
  <c r="BA246" i="17" s="1"/>
  <c r="BA249" i="17" s="1"/>
  <c r="BB19" i="2" s="1"/>
  <c r="S211" i="3" s="1"/>
  <c r="BN311" i="17"/>
  <c r="FN75" i="17"/>
  <c r="S271" i="17"/>
  <c r="S320" i="17" s="1"/>
  <c r="CE264" i="17"/>
  <c r="CE311" i="17" s="1"/>
  <c r="AC264" i="17"/>
  <c r="AC75" i="17" s="1"/>
  <c r="EI240" i="17"/>
  <c r="EI246" i="17" s="1"/>
  <c r="EI249" i="17" s="1"/>
  <c r="EJ19" i="2" s="1"/>
  <c r="S555" i="3" s="1"/>
  <c r="DD256" i="17"/>
  <c r="DD260" i="17" s="1"/>
  <c r="DD269" i="17" s="1"/>
  <c r="S256" i="17"/>
  <c r="S260" i="17" s="1"/>
  <c r="S269" i="17" s="1"/>
  <c r="CQ240" i="17"/>
  <c r="CQ246" i="17" s="1"/>
  <c r="CQ249" i="17" s="1"/>
  <c r="CR19" i="2" s="1"/>
  <c r="S379" i="3" s="1"/>
  <c r="DJ235" i="17"/>
  <c r="DK14" i="2" s="1"/>
  <c r="N455" i="3" s="1"/>
  <c r="N456" i="3" s="1"/>
  <c r="BN250" i="17"/>
  <c r="EX267" i="17"/>
  <c r="BA264" i="17"/>
  <c r="BA75" i="17" s="1"/>
  <c r="FN271" i="17"/>
  <c r="FN320" i="17" s="1"/>
  <c r="DM240" i="17"/>
  <c r="DM246" i="17" s="1"/>
  <c r="DM249" i="17" s="1"/>
  <c r="DN19" i="2" s="1"/>
  <c r="S467" i="3" s="1"/>
  <c r="BU269" i="17"/>
  <c r="DC267" i="17"/>
  <c r="FK240" i="17"/>
  <c r="FK246" i="17" s="1"/>
  <c r="FK249" i="17" s="1"/>
  <c r="FL19" i="2" s="1"/>
  <c r="S667" i="3" s="1"/>
  <c r="CK240" i="17"/>
  <c r="CK246" i="17" s="1"/>
  <c r="CK249" i="17" s="1"/>
  <c r="CL19" i="2" s="1"/>
  <c r="S355" i="3" s="1"/>
  <c r="DD250" i="17"/>
  <c r="S250" i="17"/>
  <c r="CQ264" i="17"/>
  <c r="FE240" i="17"/>
  <c r="FE246" i="17" s="1"/>
  <c r="FE249" i="17" s="1"/>
  <c r="FF19" i="2" s="1"/>
  <c r="S643" i="3" s="1"/>
  <c r="L240" i="17"/>
  <c r="L246" i="17" s="1"/>
  <c r="L249" i="17" s="1"/>
  <c r="M19" i="2" s="1"/>
  <c r="FT235" i="17"/>
  <c r="FU14" i="2" s="1"/>
  <c r="N703" i="3" s="1"/>
  <c r="N704" i="3" s="1"/>
  <c r="BN265" i="17"/>
  <c r="BN278" i="17" s="1"/>
  <c r="BN292" i="17" s="1"/>
  <c r="BO17" i="2" s="1"/>
  <c r="D235" i="17"/>
  <c r="E14" i="2" s="1"/>
  <c r="N15" i="3" s="1"/>
  <c r="N16" i="3" s="1"/>
  <c r="FR235" i="17"/>
  <c r="FS14" i="2" s="1"/>
  <c r="N695" i="3" s="1"/>
  <c r="N696" i="3" s="1"/>
  <c r="DM264" i="17"/>
  <c r="DM271" i="17" s="1"/>
  <c r="DM320" i="17" s="1"/>
  <c r="BB264" i="17"/>
  <c r="FV264" i="17"/>
  <c r="ED264" i="17"/>
  <c r="ED311" i="17" s="1"/>
  <c r="I240" i="17"/>
  <c r="I246" i="17" s="1"/>
  <c r="I249" i="17" s="1"/>
  <c r="J19" i="2" s="1"/>
  <c r="S35" i="3" s="1"/>
  <c r="CY240" i="17"/>
  <c r="CY246" i="17" s="1"/>
  <c r="CY249" i="17" s="1"/>
  <c r="CZ19" i="2" s="1"/>
  <c r="AK240" i="17"/>
  <c r="AK246" i="17" s="1"/>
  <c r="AK249" i="17" s="1"/>
  <c r="AL19" i="2" s="1"/>
  <c r="S147" i="3" s="1"/>
  <c r="EF264" i="17"/>
  <c r="EF311" i="17" s="1"/>
  <c r="Z235" i="17"/>
  <c r="BG240" i="17"/>
  <c r="BG246" i="17" s="1"/>
  <c r="BG249" i="17" s="1"/>
  <c r="BH19" i="2" s="1"/>
  <c r="S235" i="3" s="1"/>
  <c r="FP264" i="17"/>
  <c r="BR264" i="17"/>
  <c r="BR271" i="17" s="1"/>
  <c r="BR320" i="17" s="1"/>
  <c r="EG264" i="17"/>
  <c r="EG271" i="17" s="1"/>
  <c r="EG320" i="17" s="1"/>
  <c r="E264" i="17"/>
  <c r="CS75" i="17"/>
  <c r="CS311" i="17"/>
  <c r="CS271" i="17"/>
  <c r="CS320" i="17" s="1"/>
  <c r="CT19" i="2"/>
  <c r="S387" i="3" s="1"/>
  <c r="CS265" i="17"/>
  <c r="CS250" i="17"/>
  <c r="CS256" i="17"/>
  <c r="CS260" i="17" s="1"/>
  <c r="CS300" i="17"/>
  <c r="DA267" i="17"/>
  <c r="X267" i="17"/>
  <c r="DT235" i="17"/>
  <c r="DU14" i="2" s="1"/>
  <c r="N495" i="3" s="1"/>
  <c r="N496" i="3" s="1"/>
  <c r="EZ235" i="17"/>
  <c r="FA14" i="2" s="1"/>
  <c r="BB240" i="17"/>
  <c r="BB246" i="17" s="1"/>
  <c r="BB249" i="17" s="1"/>
  <c r="BC19" i="2" s="1"/>
  <c r="S215" i="3" s="1"/>
  <c r="I264" i="17"/>
  <c r="I311" i="17" s="1"/>
  <c r="T264" i="17"/>
  <c r="T311" i="17" s="1"/>
  <c r="CY264" i="17"/>
  <c r="CZ264" i="17"/>
  <c r="CZ271" i="17" s="1"/>
  <c r="CZ320" i="17" s="1"/>
  <c r="FI240" i="17"/>
  <c r="FI246" i="17" s="1"/>
  <c r="FI249" i="17" s="1"/>
  <c r="FJ19" i="2" s="1"/>
  <c r="S659" i="3" s="1"/>
  <c r="BM240" i="17"/>
  <c r="BM246" i="17" s="1"/>
  <c r="BM249" i="17" s="1"/>
  <c r="BN19" i="2" s="1"/>
  <c r="S259" i="3" s="1"/>
  <c r="EF240" i="17"/>
  <c r="EF246" i="17" s="1"/>
  <c r="EF249" i="17" s="1"/>
  <c r="EG19" i="2" s="1"/>
  <c r="EO301" i="17"/>
  <c r="EO308" i="17" s="1"/>
  <c r="EO269" i="17"/>
  <c r="FM235" i="17"/>
  <c r="FN14" i="2" s="1"/>
  <c r="N675" i="3" s="1"/>
  <c r="N676" i="3" s="1"/>
  <c r="FK264" i="17"/>
  <c r="AY264" i="17"/>
  <c r="EI264" i="17"/>
  <c r="EI75" i="17" s="1"/>
  <c r="FV240" i="17"/>
  <c r="FV246" i="17" s="1"/>
  <c r="FV249" i="17" s="1"/>
  <c r="FW19" i="2" s="1"/>
  <c r="S711" i="3" s="1"/>
  <c r="BG264" i="17"/>
  <c r="BR240" i="17"/>
  <c r="BR246" i="17" s="1"/>
  <c r="BR249" i="17" s="1"/>
  <c r="BS19" i="2" s="1"/>
  <c r="S279" i="3" s="1"/>
  <c r="EG240" i="17"/>
  <c r="EG246" i="17" s="1"/>
  <c r="EG249" i="17" s="1"/>
  <c r="EH19" i="2" s="1"/>
  <c r="S547" i="3" s="1"/>
  <c r="FP240" i="17"/>
  <c r="FP246" i="17" s="1"/>
  <c r="FP249" i="17" s="1"/>
  <c r="FQ19" i="2" s="1"/>
  <c r="S687" i="3" s="1"/>
  <c r="E240" i="17"/>
  <c r="E246" i="17" s="1"/>
  <c r="E249" i="17" s="1"/>
  <c r="F19" i="2" s="1"/>
  <c r="S19" i="3" s="1"/>
  <c r="EO267" i="17"/>
  <c r="BU278" i="17"/>
  <c r="BU292" i="17" s="1"/>
  <c r="BV17" i="2" s="1"/>
  <c r="Q291" i="3" s="1"/>
  <c r="Q292" i="3" s="1"/>
  <c r="BU267" i="17"/>
  <c r="FQ235" i="17"/>
  <c r="FR14" i="2" s="1"/>
  <c r="N691" i="3" s="1"/>
  <c r="N692" i="3" s="1"/>
  <c r="EK235" i="17"/>
  <c r="EL14" i="2" s="1"/>
  <c r="N563" i="3" s="1"/>
  <c r="N564" i="3" s="1"/>
  <c r="EL10" i="2"/>
  <c r="J563" i="3" s="1"/>
  <c r="J564" i="3" s="1"/>
  <c r="ES235" i="17"/>
  <c r="ET14" i="2" s="1"/>
  <c r="N595" i="3" s="1"/>
  <c r="N596" i="3" s="1"/>
  <c r="ET10" i="2"/>
  <c r="J595" i="3" s="1"/>
  <c r="J596" i="3" s="1"/>
  <c r="CW267" i="17"/>
  <c r="CG235" i="17"/>
  <c r="CH14" i="2" s="1"/>
  <c r="DD267" i="17"/>
  <c r="S267" i="17"/>
  <c r="EW235" i="17"/>
  <c r="EX14" i="2" s="1"/>
  <c r="FB235" i="17"/>
  <c r="FC14" i="2" s="1"/>
  <c r="N631" i="3" s="1"/>
  <c r="N632" i="3" s="1"/>
  <c r="BH235" i="17"/>
  <c r="BI14" i="2" s="1"/>
  <c r="N239" i="3" s="1"/>
  <c r="N240" i="3" s="1"/>
  <c r="AW267" i="17"/>
  <c r="AK264" i="17"/>
  <c r="AK311" i="17" s="1"/>
  <c r="CK264" i="17"/>
  <c r="CK311" i="17" s="1"/>
  <c r="CA267" i="17"/>
  <c r="FW235" i="17"/>
  <c r="FX14" i="2" s="1"/>
  <c r="FX10" i="2"/>
  <c r="G235" i="17"/>
  <c r="H14" i="2" s="1"/>
  <c r="N27" i="3" s="1"/>
  <c r="N28" i="3" s="1"/>
  <c r="H10" i="2"/>
  <c r="J27" i="3" s="1"/>
  <c r="J28" i="3" s="1"/>
  <c r="AF235" i="17"/>
  <c r="AG14" i="2" s="1"/>
  <c r="N127" i="3" s="1"/>
  <c r="N128" i="3" s="1"/>
  <c r="AG10" i="2"/>
  <c r="J127" i="3" s="1"/>
  <c r="J128" i="3" s="1"/>
  <c r="CA301" i="17"/>
  <c r="CA308" i="17" s="1"/>
  <c r="CA269" i="17"/>
  <c r="DE235" i="17"/>
  <c r="DF14" i="2" s="1"/>
  <c r="N435" i="3" s="1"/>
  <c r="N436" i="3" s="1"/>
  <c r="DF10" i="2"/>
  <c r="J435" i="3" s="1"/>
  <c r="J436" i="3" s="1"/>
  <c r="AS235" i="17"/>
  <c r="AT14" i="2" s="1"/>
  <c r="N179" i="3" s="1"/>
  <c r="N180" i="3" s="1"/>
  <c r="AT10" i="2"/>
  <c r="J179" i="3" s="1"/>
  <c r="J180" i="3" s="1"/>
  <c r="EY267" i="17"/>
  <c r="BF235" i="17"/>
  <c r="BG14" i="2" s="1"/>
  <c r="N231" i="3" s="1"/>
  <c r="N232" i="3" s="1"/>
  <c r="BG10" i="2"/>
  <c r="J231" i="3" s="1"/>
  <c r="J232" i="3" s="1"/>
  <c r="DR267" i="17"/>
  <c r="EQ235" i="17"/>
  <c r="ER14" i="2" s="1"/>
  <c r="N587" i="3" s="1"/>
  <c r="N588" i="3" s="1"/>
  <c r="O235" i="17"/>
  <c r="P14" i="2" s="1"/>
  <c r="AM235" i="17"/>
  <c r="AN14" i="2" s="1"/>
  <c r="N155" i="3" s="1"/>
  <c r="N156" i="3" s="1"/>
  <c r="AN10" i="2"/>
  <c r="J155" i="3" s="1"/>
  <c r="J156" i="3" s="1"/>
  <c r="DN240" i="17"/>
  <c r="DN246" i="17" s="1"/>
  <c r="DN249" i="17" s="1"/>
  <c r="DO19" i="2" s="1"/>
  <c r="S471" i="3" s="1"/>
  <c r="AT235" i="17"/>
  <c r="AU14" i="2" s="1"/>
  <c r="N183" i="3" s="1"/>
  <c r="N184" i="3" s="1"/>
  <c r="AU10" i="2"/>
  <c r="J183" i="3" s="1"/>
  <c r="J184" i="3" s="1"/>
  <c r="CP235" i="17"/>
  <c r="CQ14" i="2" s="1"/>
  <c r="N375" i="3" s="1"/>
  <c r="N376" i="3" s="1"/>
  <c r="CQ10" i="2"/>
  <c r="J375" i="3" s="1"/>
  <c r="J376" i="3" s="1"/>
  <c r="BQ235" i="17"/>
  <c r="BR14" i="2" s="1"/>
  <c r="N275" i="3" s="1"/>
  <c r="N276" i="3" s="1"/>
  <c r="BR10" i="2"/>
  <c r="J275" i="3" s="1"/>
  <c r="J276" i="3" s="1"/>
  <c r="AD235" i="17"/>
  <c r="AE14" i="2" s="1"/>
  <c r="N119" i="3" s="1"/>
  <c r="N120" i="3" s="1"/>
  <c r="AE10" i="2"/>
  <c r="J119" i="3" s="1"/>
  <c r="J120" i="3" s="1"/>
  <c r="BW235" i="17"/>
  <c r="BX14" i="2" s="1"/>
  <c r="N299" i="3" s="1"/>
  <c r="N300" i="3" s="1"/>
  <c r="BX10" i="2"/>
  <c r="J299" i="3" s="1"/>
  <c r="J300" i="3" s="1"/>
  <c r="FF235" i="17"/>
  <c r="FG14" i="2" s="1"/>
  <c r="FG10" i="2"/>
  <c r="DU235" i="17"/>
  <c r="DV14" i="2" s="1"/>
  <c r="DV10" i="2"/>
  <c r="J499" i="3" s="1"/>
  <c r="J500" i="3" s="1"/>
  <c r="FL235" i="17"/>
  <c r="FM14" i="2" s="1"/>
  <c r="FM10" i="2"/>
  <c r="J671" i="3" s="1"/>
  <c r="J672" i="3" s="1"/>
  <c r="FN267" i="17"/>
  <c r="CN235" i="17"/>
  <c r="CO14" i="2" s="1"/>
  <c r="N367" i="3" s="1"/>
  <c r="N368" i="3" s="1"/>
  <c r="CO10" i="2"/>
  <c r="J367" i="3" s="1"/>
  <c r="J368" i="3" s="1"/>
  <c r="EV235" i="17"/>
  <c r="EW14" i="2" s="1"/>
  <c r="EW10" i="2"/>
  <c r="J607" i="3" s="1"/>
  <c r="J608" i="3" s="1"/>
  <c r="EK264" i="17"/>
  <c r="EL300" i="17"/>
  <c r="EL250" i="17"/>
  <c r="V300" i="17"/>
  <c r="V256" i="17"/>
  <c r="V260" i="17" s="1"/>
  <c r="DL300" i="17"/>
  <c r="DL265" i="17"/>
  <c r="DL278" i="17" s="1"/>
  <c r="DL292" i="17" s="1"/>
  <c r="DM17" i="2" s="1"/>
  <c r="Q463" i="3" s="1"/>
  <c r="Q464" i="3" s="1"/>
  <c r="DL250" i="17"/>
  <c r="DL256" i="17"/>
  <c r="DL260" i="17" s="1"/>
  <c r="DZ75" i="17"/>
  <c r="CL264" i="17"/>
  <c r="CL240" i="17"/>
  <c r="CL246" i="17" s="1"/>
  <c r="CL249" i="17" s="1"/>
  <c r="CM19" i="2" s="1"/>
  <c r="DQ300" i="17"/>
  <c r="DQ265" i="17"/>
  <c r="DQ278" i="17" s="1"/>
  <c r="DQ292" i="17" s="1"/>
  <c r="DR17" i="2" s="1"/>
  <c r="Q483" i="3" s="1"/>
  <c r="Q484" i="3" s="1"/>
  <c r="DQ250" i="17"/>
  <c r="DQ256" i="17"/>
  <c r="DQ260" i="17" s="1"/>
  <c r="CQ311" i="17"/>
  <c r="CQ271" i="17"/>
  <c r="CQ320" i="17" s="1"/>
  <c r="CQ75" i="17"/>
  <c r="EL311" i="17"/>
  <c r="EL271" i="17"/>
  <c r="EL320" i="17" s="1"/>
  <c r="EL75" i="17"/>
  <c r="BS311" i="17"/>
  <c r="BS271" i="17"/>
  <c r="BS320" i="17" s="1"/>
  <c r="BS75" i="17"/>
  <c r="AQ300" i="17"/>
  <c r="AQ265" i="17"/>
  <c r="AQ278" i="17" s="1"/>
  <c r="AQ292" i="17" s="1"/>
  <c r="AR17" i="2" s="1"/>
  <c r="Q171" i="3" s="1"/>
  <c r="Q172" i="3" s="1"/>
  <c r="AQ250" i="17"/>
  <c r="AQ256" i="17"/>
  <c r="AQ260" i="17" s="1"/>
  <c r="BE300" i="17"/>
  <c r="Q311" i="17"/>
  <c r="Q271" i="17"/>
  <c r="Q320" i="17" s="1"/>
  <c r="Q75" i="17"/>
  <c r="AV264" i="17"/>
  <c r="AV240" i="17"/>
  <c r="AV246" i="17" s="1"/>
  <c r="AV249" i="17" s="1"/>
  <c r="AW19" i="2" s="1"/>
  <c r="C233" i="17"/>
  <c r="D9" i="2" s="1"/>
  <c r="C215" i="17"/>
  <c r="FZ213" i="17"/>
  <c r="FZ215" i="17" s="1"/>
  <c r="C224" i="17"/>
  <c r="C221" i="17"/>
  <c r="C223" i="17"/>
  <c r="AA311" i="17"/>
  <c r="AA271" i="17"/>
  <c r="AA320" i="17" s="1"/>
  <c r="AA75" i="17"/>
  <c r="ER300" i="17"/>
  <c r="ER265" i="17"/>
  <c r="ER278" i="17" s="1"/>
  <c r="ER292" i="17" s="1"/>
  <c r="ES17" i="2" s="1"/>
  <c r="ER250" i="17"/>
  <c r="ER256" i="17"/>
  <c r="ER260" i="17" s="1"/>
  <c r="AW301" i="17"/>
  <c r="AW308" i="17" s="1"/>
  <c r="AW269" i="17"/>
  <c r="ET311" i="17"/>
  <c r="ET271" i="17"/>
  <c r="ET320" i="17" s="1"/>
  <c r="ET75" i="17"/>
  <c r="W264" i="17"/>
  <c r="W240" i="17"/>
  <c r="W246" i="17" s="1"/>
  <c r="W249" i="17" s="1"/>
  <c r="X19" i="2" s="1"/>
  <c r="S91" i="3" s="1"/>
  <c r="AE264" i="17"/>
  <c r="AE240" i="17"/>
  <c r="AE246" i="17" s="1"/>
  <c r="AE249" i="17" s="1"/>
  <c r="AF19" i="2" s="1"/>
  <c r="S123" i="3" s="1"/>
  <c r="H264" i="17"/>
  <c r="H240" i="17"/>
  <c r="H246" i="17" s="1"/>
  <c r="H249" i="17" s="1"/>
  <c r="I19" i="2" s="1"/>
  <c r="S31" i="3" s="1"/>
  <c r="AP311" i="17"/>
  <c r="AP271" i="17"/>
  <c r="AP320" i="17" s="1"/>
  <c r="AP75" i="17"/>
  <c r="N75" i="17"/>
  <c r="CF311" i="17"/>
  <c r="CF271" i="17"/>
  <c r="CF320" i="17" s="1"/>
  <c r="CF75" i="17"/>
  <c r="DL311" i="17"/>
  <c r="DL271" i="17"/>
  <c r="DL320" i="17" s="1"/>
  <c r="DL75" i="17"/>
  <c r="FD311" i="17"/>
  <c r="FD271" i="17"/>
  <c r="FD320" i="17" s="1"/>
  <c r="FD75" i="17"/>
  <c r="BO301" i="17"/>
  <c r="BO269" i="17"/>
  <c r="BC301" i="17"/>
  <c r="BC269" i="17"/>
  <c r="EB301" i="17"/>
  <c r="AU301" i="17"/>
  <c r="AU308" i="17" s="1"/>
  <c r="AU269" i="17"/>
  <c r="AI264" i="17"/>
  <c r="AI240" i="17"/>
  <c r="AI246" i="17" s="1"/>
  <c r="AI249" i="17" s="1"/>
  <c r="AJ19" i="2" s="1"/>
  <c r="S139" i="3" s="1"/>
  <c r="AL311" i="17"/>
  <c r="AL271" i="17"/>
  <c r="AL320" i="17" s="1"/>
  <c r="AL75" i="17"/>
  <c r="CT311" i="17"/>
  <c r="CT271" i="17"/>
  <c r="CT320" i="17" s="1"/>
  <c r="CT75" i="17"/>
  <c r="FJ311" i="17"/>
  <c r="FJ271" i="17"/>
  <c r="FJ320" i="17" s="1"/>
  <c r="FJ75" i="17"/>
  <c r="AB75" i="17"/>
  <c r="M301" i="17"/>
  <c r="M308" i="17" s="1"/>
  <c r="M269" i="17"/>
  <c r="CE75" i="17"/>
  <c r="DQ311" i="17"/>
  <c r="DQ271" i="17"/>
  <c r="DQ320" i="17" s="1"/>
  <c r="DQ75" i="17"/>
  <c r="AZ300" i="17"/>
  <c r="AZ265" i="17"/>
  <c r="AZ278" i="17" s="1"/>
  <c r="AZ292" i="17" s="1"/>
  <c r="BA17" i="2" s="1"/>
  <c r="Q207" i="3" s="1"/>
  <c r="Q208" i="3" s="1"/>
  <c r="AZ250" i="17"/>
  <c r="AZ256" i="17"/>
  <c r="AZ260" i="17" s="1"/>
  <c r="DR301" i="17"/>
  <c r="DR308" i="17" s="1"/>
  <c r="DR269" i="17"/>
  <c r="AO300" i="17"/>
  <c r="AO265" i="17"/>
  <c r="AO278" i="17" s="1"/>
  <c r="AO292" i="17" s="1"/>
  <c r="AP17" i="2" s="1"/>
  <c r="Q163" i="3" s="1"/>
  <c r="Q164" i="3" s="1"/>
  <c r="AO250" i="17"/>
  <c r="AO256" i="17"/>
  <c r="AO260" i="17" s="1"/>
  <c r="CW301" i="17"/>
  <c r="CW308" i="17" s="1"/>
  <c r="CW269" i="17"/>
  <c r="CY311" i="17"/>
  <c r="CY271" i="17"/>
  <c r="CY320" i="17" s="1"/>
  <c r="CY75" i="17"/>
  <c r="CZ311" i="17"/>
  <c r="CZ75" i="17"/>
  <c r="AK271" i="17"/>
  <c r="AK320" i="17" s="1"/>
  <c r="FI311" i="17"/>
  <c r="FI271" i="17"/>
  <c r="FI320" i="17" s="1"/>
  <c r="FI75" i="17"/>
  <c r="BM311" i="17"/>
  <c r="BM271" i="17"/>
  <c r="BM320" i="17" s="1"/>
  <c r="BM75" i="17"/>
  <c r="EF75" i="17"/>
  <c r="ED300" i="17"/>
  <c r="CM301" i="17"/>
  <c r="CM308" i="17" s="1"/>
  <c r="FN301" i="17"/>
  <c r="FN308" i="17" s="1"/>
  <c r="FN269" i="17"/>
  <c r="CQ250" i="17"/>
  <c r="FA264" i="17"/>
  <c r="FA240" i="17"/>
  <c r="FA246" i="17" s="1"/>
  <c r="FA249" i="17" s="1"/>
  <c r="FB19" i="2" s="1"/>
  <c r="S627" i="3" s="1"/>
  <c r="BD264" i="17"/>
  <c r="BD240" i="17"/>
  <c r="BD246" i="17" s="1"/>
  <c r="BD249" i="17" s="1"/>
  <c r="BE19" i="2" s="1"/>
  <c r="S223" i="3" s="1"/>
  <c r="CB311" i="17"/>
  <c r="CB271" i="17"/>
  <c r="CB320" i="17" s="1"/>
  <c r="CB75" i="17"/>
  <c r="AJ311" i="17"/>
  <c r="AJ271" i="17"/>
  <c r="AJ320" i="17" s="1"/>
  <c r="AJ75" i="17"/>
  <c r="AP300" i="17"/>
  <c r="AP265" i="17"/>
  <c r="AP278" i="17" s="1"/>
  <c r="AP292" i="17" s="1"/>
  <c r="AQ17" i="2" s="1"/>
  <c r="Q167" i="3" s="1"/>
  <c r="Q168" i="3" s="1"/>
  <c r="AP250" i="17"/>
  <c r="AP256" i="17"/>
  <c r="AP260" i="17" s="1"/>
  <c r="CF265" i="17"/>
  <c r="CF278" i="17" s="1"/>
  <c r="CF292" i="17" s="1"/>
  <c r="CG17" i="2" s="1"/>
  <c r="Q335" i="3" s="1"/>
  <c r="Q336" i="3" s="1"/>
  <c r="CF250" i="17"/>
  <c r="CF256" i="17"/>
  <c r="CF260" i="17" s="1"/>
  <c r="DO311" i="17"/>
  <c r="DO271" i="17"/>
  <c r="DO320" i="17" s="1"/>
  <c r="DO75" i="17"/>
  <c r="CO311" i="17"/>
  <c r="AC265" i="17"/>
  <c r="AC278" i="17" s="1"/>
  <c r="AC292" i="17" s="1"/>
  <c r="AD17" i="2" s="1"/>
  <c r="Q115" i="3" s="1"/>
  <c r="Q116" i="3" s="1"/>
  <c r="AC300" i="17"/>
  <c r="AC250" i="17"/>
  <c r="AC256" i="17"/>
  <c r="AC260" i="17" s="1"/>
  <c r="BB311" i="17"/>
  <c r="BB271" i="17"/>
  <c r="BB320" i="17" s="1"/>
  <c r="BB75" i="17"/>
  <c r="T250" i="17"/>
  <c r="CK265" i="17"/>
  <c r="CK278" i="17" s="1"/>
  <c r="CK292" i="17" s="1"/>
  <c r="CL17" i="2" s="1"/>
  <c r="Q355" i="3" s="1"/>
  <c r="Q356" i="3" s="1"/>
  <c r="EF256" i="17"/>
  <c r="EF260" i="17" s="1"/>
  <c r="F311" i="17"/>
  <c r="F271" i="17"/>
  <c r="F320" i="17" s="1"/>
  <c r="F75" i="17"/>
  <c r="BI264" i="17"/>
  <c r="BI240" i="17"/>
  <c r="BI246" i="17" s="1"/>
  <c r="BI249" i="17" s="1"/>
  <c r="BJ19" i="2" s="1"/>
  <c r="DH300" i="17"/>
  <c r="DH265" i="17"/>
  <c r="DH278" i="17" s="1"/>
  <c r="DH292" i="17" s="1"/>
  <c r="DI17" i="2" s="1"/>
  <c r="Q447" i="3" s="1"/>
  <c r="Q448" i="3" s="1"/>
  <c r="DH256" i="17"/>
  <c r="DH260" i="17" s="1"/>
  <c r="DH250" i="17"/>
  <c r="AQ311" i="17"/>
  <c r="AQ271" i="17"/>
  <c r="AQ320" i="17" s="1"/>
  <c r="AQ75" i="17"/>
  <c r="DX301" i="17"/>
  <c r="DX308" i="17" s="1"/>
  <c r="DX269" i="17"/>
  <c r="BE311" i="17"/>
  <c r="BE271" i="17"/>
  <c r="BE320" i="17" s="1"/>
  <c r="BE75" i="17"/>
  <c r="BK300" i="17"/>
  <c r="BK265" i="17"/>
  <c r="BK278" i="17" s="1"/>
  <c r="BK292" i="17" s="1"/>
  <c r="BL17" i="2" s="1"/>
  <c r="Q251" i="3" s="1"/>
  <c r="Q252" i="3" s="1"/>
  <c r="BK250" i="17"/>
  <c r="BK256" i="17"/>
  <c r="BK260" i="17" s="1"/>
  <c r="L256" i="17"/>
  <c r="L260" i="17" s="1"/>
  <c r="K264" i="17"/>
  <c r="K240" i="17"/>
  <c r="K246" i="17" s="1"/>
  <c r="K249" i="17" s="1"/>
  <c r="L19" i="2" s="1"/>
  <c r="S43" i="3" s="1"/>
  <c r="EJ300" i="17"/>
  <c r="EJ265" i="17"/>
  <c r="EJ278" i="17" s="1"/>
  <c r="EJ292" i="17" s="1"/>
  <c r="EK17" i="2" s="1"/>
  <c r="Q559" i="3" s="1"/>
  <c r="Q560" i="3" s="1"/>
  <c r="EJ250" i="17"/>
  <c r="EJ256" i="17"/>
  <c r="EJ260" i="17" s="1"/>
  <c r="ER311" i="17"/>
  <c r="ER271" i="17"/>
  <c r="ER320" i="17" s="1"/>
  <c r="ER75" i="17"/>
  <c r="DK312" i="17"/>
  <c r="FZ312" i="17" s="1"/>
  <c r="GA311" i="17" s="1"/>
  <c r="GA312" i="17" s="1"/>
  <c r="DK320" i="17"/>
  <c r="BV301" i="17"/>
  <c r="BV308" i="17" s="1"/>
  <c r="BV269" i="17"/>
  <c r="FH265" i="17"/>
  <c r="FH278" i="17" s="1"/>
  <c r="FH292" i="17" s="1"/>
  <c r="FI17" i="2" s="1"/>
  <c r="EC267" i="17"/>
  <c r="ET300" i="17"/>
  <c r="ET265" i="17"/>
  <c r="ET278" i="17" s="1"/>
  <c r="ET292" i="17" s="1"/>
  <c r="EU17" i="2" s="1"/>
  <c r="Q599" i="3" s="1"/>
  <c r="Q600" i="3" s="1"/>
  <c r="ET250" i="17"/>
  <c r="ET256" i="17"/>
  <c r="ET260" i="17" s="1"/>
  <c r="EM264" i="17"/>
  <c r="EM240" i="17"/>
  <c r="EM246" i="17" s="1"/>
  <c r="EM249" i="17" s="1"/>
  <c r="EN19" i="2" s="1"/>
  <c r="CC264" i="17"/>
  <c r="CC240" i="17"/>
  <c r="CC246" i="17" s="1"/>
  <c r="CC249" i="17" s="1"/>
  <c r="CD19" i="2" s="1"/>
  <c r="CJ267" i="17"/>
  <c r="J301" i="17"/>
  <c r="J269" i="17"/>
  <c r="CI300" i="17"/>
  <c r="CI265" i="17"/>
  <c r="CI278" i="17" s="1"/>
  <c r="CI292" i="17" s="1"/>
  <c r="CJ17" i="2" s="1"/>
  <c r="Q347" i="3" s="1"/>
  <c r="Q348" i="3" s="1"/>
  <c r="CI250" i="17"/>
  <c r="CI256" i="17"/>
  <c r="CI260" i="17" s="1"/>
  <c r="DK301" i="17"/>
  <c r="DK308" i="17" s="1"/>
  <c r="DK269" i="17"/>
  <c r="BP300" i="17"/>
  <c r="BP265" i="17"/>
  <c r="BP278" i="17" s="1"/>
  <c r="BP292" i="17" s="1"/>
  <c r="BQ17" i="2" s="1"/>
  <c r="BP250" i="17"/>
  <c r="BP256" i="17"/>
  <c r="BP260" i="17" s="1"/>
  <c r="DI300" i="17"/>
  <c r="DI265" i="17"/>
  <c r="DI278" i="17" s="1"/>
  <c r="DI292" i="17" s="1"/>
  <c r="DJ17" i="2" s="1"/>
  <c r="DI250" i="17"/>
  <c r="DI256" i="17"/>
  <c r="DI260" i="17" s="1"/>
  <c r="EC301" i="17"/>
  <c r="EC308" i="17" s="1"/>
  <c r="EC269" i="17"/>
  <c r="AX311" i="17"/>
  <c r="AX271" i="17"/>
  <c r="AX320" i="17" s="1"/>
  <c r="AX75" i="17"/>
  <c r="CH240" i="17"/>
  <c r="CH246" i="17" s="1"/>
  <c r="CH249" i="17" s="1"/>
  <c r="CI19" i="2" s="1"/>
  <c r="S343" i="3" s="1"/>
  <c r="CH264" i="17"/>
  <c r="DW301" i="17"/>
  <c r="DW308" i="17" s="1"/>
  <c r="DW269" i="17"/>
  <c r="CJ301" i="17"/>
  <c r="CJ308" i="17" s="1"/>
  <c r="CJ269" i="17"/>
  <c r="AL300" i="17"/>
  <c r="AL265" i="17"/>
  <c r="AL278" i="17" s="1"/>
  <c r="AL292" i="17" s="1"/>
  <c r="AM17" i="2" s="1"/>
  <c r="CT300" i="17"/>
  <c r="CT265" i="17"/>
  <c r="CT278" i="17" s="1"/>
  <c r="CT292" i="17" s="1"/>
  <c r="CU17" i="2" s="1"/>
  <c r="Q391" i="3" s="1"/>
  <c r="Q392" i="3" s="1"/>
  <c r="CT250" i="17"/>
  <c r="CT256" i="17"/>
  <c r="CT260" i="17" s="1"/>
  <c r="FJ256" i="17"/>
  <c r="FJ260" i="17" s="1"/>
  <c r="CX311" i="17"/>
  <c r="CX271" i="17"/>
  <c r="CX320" i="17" s="1"/>
  <c r="CX75" i="17"/>
  <c r="EN301" i="17"/>
  <c r="EN308" i="17" s="1"/>
  <c r="EN269" i="17"/>
  <c r="FS267" i="17"/>
  <c r="AH311" i="17"/>
  <c r="AH271" i="17"/>
  <c r="AH320" i="17" s="1"/>
  <c r="AH75" i="17"/>
  <c r="O264" i="17"/>
  <c r="EE300" i="17"/>
  <c r="EE265" i="17"/>
  <c r="EE278" i="17" s="1"/>
  <c r="EE292" i="17" s="1"/>
  <c r="EF17" i="2" s="1"/>
  <c r="EE250" i="17"/>
  <c r="EE256" i="17"/>
  <c r="EE260" i="17" s="1"/>
  <c r="EZ264" i="17"/>
  <c r="EZ240" i="17"/>
  <c r="EZ246" i="17" s="1"/>
  <c r="EZ249" i="17" s="1"/>
  <c r="FA19" i="2" s="1"/>
  <c r="BV267" i="17"/>
  <c r="EA267" i="17"/>
  <c r="AG271" i="17"/>
  <c r="AG320" i="17" s="1"/>
  <c r="AZ311" i="17"/>
  <c r="AZ271" i="17"/>
  <c r="AZ320" i="17" s="1"/>
  <c r="AZ75" i="17"/>
  <c r="AO311" i="17"/>
  <c r="AO271" i="17"/>
  <c r="AO320" i="17" s="1"/>
  <c r="AO75" i="17"/>
  <c r="FK300" i="17"/>
  <c r="FK256" i="17"/>
  <c r="FK260" i="17" s="1"/>
  <c r="AY265" i="17"/>
  <c r="AY278" i="17" s="1"/>
  <c r="AY292" i="17" s="1"/>
  <c r="AZ17" i="2" s="1"/>
  <c r="Q203" i="3" s="1"/>
  <c r="Q204" i="3" s="1"/>
  <c r="EI250" i="17"/>
  <c r="EI256" i="17"/>
  <c r="EI260" i="17" s="1"/>
  <c r="FV311" i="17"/>
  <c r="FV271" i="17"/>
  <c r="FV320" i="17" s="1"/>
  <c r="FV75" i="17"/>
  <c r="BG300" i="17"/>
  <c r="BG256" i="17"/>
  <c r="BG260" i="17" s="1"/>
  <c r="BR75" i="17"/>
  <c r="DN311" i="17"/>
  <c r="DN271" i="17"/>
  <c r="DN320" i="17" s="1"/>
  <c r="DN75" i="17"/>
  <c r="E265" i="17"/>
  <c r="E278" i="17" s="1"/>
  <c r="E292" i="17" s="1"/>
  <c r="F17" i="2" s="1"/>
  <c r="Q19" i="3" s="1"/>
  <c r="Q20" i="3" s="1"/>
  <c r="FU250" i="17"/>
  <c r="R311" i="17"/>
  <c r="R271" i="17"/>
  <c r="R320" i="17" s="1"/>
  <c r="R75" i="17"/>
  <c r="FS301" i="17"/>
  <c r="FS308" i="17" s="1"/>
  <c r="FS269" i="17"/>
  <c r="BS300" i="17"/>
  <c r="BS265" i="17"/>
  <c r="BS278" i="17" s="1"/>
  <c r="BS292" i="17" s="1"/>
  <c r="BT17" i="2" s="1"/>
  <c r="Q283" i="3" s="1"/>
  <c r="Q284" i="3" s="1"/>
  <c r="BS250" i="17"/>
  <c r="BS256" i="17"/>
  <c r="BS260" i="17" s="1"/>
  <c r="BJ311" i="17"/>
  <c r="BJ271" i="17"/>
  <c r="BJ320" i="17" s="1"/>
  <c r="BJ75" i="17"/>
  <c r="U264" i="17"/>
  <c r="U240" i="17"/>
  <c r="U246" i="17" s="1"/>
  <c r="U249" i="17" s="1"/>
  <c r="V19" i="2" s="1"/>
  <c r="S83" i="3" s="1"/>
  <c r="AN311" i="17"/>
  <c r="AN271" i="17"/>
  <c r="AN320" i="17" s="1"/>
  <c r="AN75" i="17"/>
  <c r="N300" i="17"/>
  <c r="N250" i="17"/>
  <c r="N265" i="17"/>
  <c r="N278" i="17" s="1"/>
  <c r="N292" i="17" s="1"/>
  <c r="O17" i="2" s="1"/>
  <c r="Q55" i="3" s="1"/>
  <c r="Q56" i="3" s="1"/>
  <c r="N256" i="17"/>
  <c r="N260" i="17" s="1"/>
  <c r="FD300" i="17"/>
  <c r="FD265" i="17"/>
  <c r="FD278" i="17" s="1"/>
  <c r="FD292" i="17" s="1"/>
  <c r="FE17" i="2" s="1"/>
  <c r="FD250" i="17"/>
  <c r="FD256" i="17"/>
  <c r="FD260" i="17" s="1"/>
  <c r="CD240" i="17"/>
  <c r="CD246" i="17" s="1"/>
  <c r="CD249" i="17" s="1"/>
  <c r="CE19" i="2" s="1"/>
  <c r="S327" i="3" s="1"/>
  <c r="CD264" i="17"/>
  <c r="AB256" i="17"/>
  <c r="AB260" i="17" s="1"/>
  <c r="FQ264" i="17"/>
  <c r="FQ240" i="17"/>
  <c r="FQ246" i="17" s="1"/>
  <c r="FQ249" i="17" s="1"/>
  <c r="FR19" i="2" s="1"/>
  <c r="S691" i="3" s="1"/>
  <c r="EQ264" i="17"/>
  <c r="EQ240" i="17"/>
  <c r="EQ246" i="17" s="1"/>
  <c r="EQ249" i="17" s="1"/>
  <c r="ER19" i="2" s="1"/>
  <c r="S587" i="3" s="1"/>
  <c r="CE300" i="17"/>
  <c r="CE265" i="17"/>
  <c r="CE278" i="17" s="1"/>
  <c r="CE292" i="17" s="1"/>
  <c r="CF17" i="2" s="1"/>
  <c r="Q331" i="3" s="1"/>
  <c r="Q332" i="3" s="1"/>
  <c r="CE250" i="17"/>
  <c r="CE256" i="17"/>
  <c r="CE260" i="17" s="1"/>
  <c r="EW264" i="17"/>
  <c r="EW240" i="17"/>
  <c r="EW246" i="17" s="1"/>
  <c r="EW249" i="17" s="1"/>
  <c r="EX19" i="2" s="1"/>
  <c r="CY300" i="17"/>
  <c r="CY265" i="17"/>
  <c r="CY278" i="17" s="1"/>
  <c r="CY292" i="17" s="1"/>
  <c r="CZ17" i="2" s="1"/>
  <c r="ED75" i="17"/>
  <c r="F250" i="17"/>
  <c r="DV264" i="17"/>
  <c r="DV240" i="17"/>
  <c r="DV246" i="17" s="1"/>
  <c r="DV249" i="17" s="1"/>
  <c r="DW19" i="2" s="1"/>
  <c r="S503" i="3" s="1"/>
  <c r="DH311" i="17"/>
  <c r="DH271" i="17"/>
  <c r="DH320" i="17" s="1"/>
  <c r="DH75" i="17"/>
  <c r="BK311" i="17"/>
  <c r="BK267" i="17"/>
  <c r="BK271" i="17"/>
  <c r="BK320" i="17" s="1"/>
  <c r="BK75" i="17"/>
  <c r="FE311" i="17"/>
  <c r="FE271" i="17"/>
  <c r="FE320" i="17" s="1"/>
  <c r="FE75" i="17"/>
  <c r="L311" i="17"/>
  <c r="L271" i="17"/>
  <c r="L320" i="17" s="1"/>
  <c r="L75" i="17"/>
  <c r="BJ265" i="17"/>
  <c r="BJ278" i="17" s="1"/>
  <c r="BJ292" i="17" s="1"/>
  <c r="BK17" i="2" s="1"/>
  <c r="Q247" i="3" s="1"/>
  <c r="Q248" i="3" s="1"/>
  <c r="EJ311" i="17"/>
  <c r="EJ271" i="17"/>
  <c r="EJ320" i="17" s="1"/>
  <c r="EJ75" i="17"/>
  <c r="DK267" i="17"/>
  <c r="FH311" i="17"/>
  <c r="FH271" i="17"/>
  <c r="FH320" i="17" s="1"/>
  <c r="FH75" i="17"/>
  <c r="CB300" i="17"/>
  <c r="CB265" i="17"/>
  <c r="CB278" i="17" s="1"/>
  <c r="CB292" i="17" s="1"/>
  <c r="CC17" i="2" s="1"/>
  <c r="CB256" i="17"/>
  <c r="CB260" i="17" s="1"/>
  <c r="CB250" i="17"/>
  <c r="AJ300" i="17"/>
  <c r="AJ265" i="17"/>
  <c r="AJ278" i="17" s="1"/>
  <c r="AJ292" i="17" s="1"/>
  <c r="AK17" i="2" s="1"/>
  <c r="AJ250" i="17"/>
  <c r="AJ256" i="17"/>
  <c r="AJ260" i="17" s="1"/>
  <c r="BN269" i="17"/>
  <c r="V311" i="17"/>
  <c r="V271" i="17"/>
  <c r="V320" i="17" s="1"/>
  <c r="V75" i="17"/>
  <c r="FC264" i="17"/>
  <c r="FC240" i="17"/>
  <c r="FC246" i="17" s="1"/>
  <c r="FC249" i="17" s="1"/>
  <c r="FD19" i="2" s="1"/>
  <c r="S635" i="3" s="1"/>
  <c r="AN300" i="17"/>
  <c r="AN265" i="17"/>
  <c r="AN278" i="17" s="1"/>
  <c r="AN292" i="17" s="1"/>
  <c r="AO17" i="2" s="1"/>
  <c r="AN250" i="17"/>
  <c r="AN256" i="17"/>
  <c r="AN260" i="17" s="1"/>
  <c r="CI311" i="17"/>
  <c r="CI271" i="17"/>
  <c r="CI320" i="17" s="1"/>
  <c r="CI75" i="17"/>
  <c r="BP311" i="17"/>
  <c r="BP271" i="17"/>
  <c r="BP320" i="17" s="1"/>
  <c r="BP75" i="17"/>
  <c r="DI311" i="17"/>
  <c r="DI271" i="17"/>
  <c r="DI320" i="17" s="1"/>
  <c r="DI75" i="17"/>
  <c r="AX300" i="17"/>
  <c r="AX265" i="17"/>
  <c r="AX278" i="17" s="1"/>
  <c r="AX292" i="17" s="1"/>
  <c r="AY17" i="2" s="1"/>
  <c r="AX250" i="17"/>
  <c r="AX256" i="17"/>
  <c r="AX260" i="17" s="1"/>
  <c r="P264" i="17"/>
  <c r="P240" i="17"/>
  <c r="P246" i="17" s="1"/>
  <c r="P249" i="17" s="1"/>
  <c r="Q19" i="2" s="1"/>
  <c r="S63" i="3" s="1"/>
  <c r="EH264" i="17"/>
  <c r="EH240" i="17"/>
  <c r="EH246" i="17" s="1"/>
  <c r="EH249" i="17" s="1"/>
  <c r="EI19" i="2" s="1"/>
  <c r="EX301" i="17"/>
  <c r="EX308" i="17" s="1"/>
  <c r="EX269" i="17"/>
  <c r="DS301" i="17"/>
  <c r="DS308" i="17" s="1"/>
  <c r="DS269" i="17"/>
  <c r="DA301" i="17"/>
  <c r="DA308" i="17" s="1"/>
  <c r="DA269" i="17"/>
  <c r="DO300" i="17"/>
  <c r="DO265" i="17"/>
  <c r="DO278" i="17" s="1"/>
  <c r="DO292" i="17" s="1"/>
  <c r="DP17" i="2" s="1"/>
  <c r="Q475" i="3" s="1"/>
  <c r="Q476" i="3" s="1"/>
  <c r="DO250" i="17"/>
  <c r="DO256" i="17"/>
  <c r="DO260" i="17" s="1"/>
  <c r="X301" i="17"/>
  <c r="X308" i="17" s="1"/>
  <c r="X269" i="17"/>
  <c r="CX265" i="17"/>
  <c r="CX278" i="17" s="1"/>
  <c r="CX292" i="17" s="1"/>
  <c r="CY17" i="2" s="1"/>
  <c r="Q407" i="3" s="1"/>
  <c r="Q408" i="3" s="1"/>
  <c r="AR264" i="17"/>
  <c r="AR240" i="17"/>
  <c r="AR246" i="17" s="1"/>
  <c r="AR249" i="17" s="1"/>
  <c r="AS19" i="2" s="1"/>
  <c r="AH300" i="17"/>
  <c r="AH265" i="17"/>
  <c r="AH278" i="17" s="1"/>
  <c r="AH292" i="17" s="1"/>
  <c r="AI17" i="2" s="1"/>
  <c r="Q135" i="3" s="1"/>
  <c r="Q136" i="3" s="1"/>
  <c r="AH250" i="17"/>
  <c r="AH256" i="17"/>
  <c r="AH260" i="17" s="1"/>
  <c r="DX267" i="17"/>
  <c r="DT264" i="17"/>
  <c r="EE311" i="17"/>
  <c r="EE271" i="17"/>
  <c r="EE320" i="17" s="1"/>
  <c r="EE75" i="17"/>
  <c r="EY301" i="17"/>
  <c r="EY308" i="17" s="1"/>
  <c r="EY269" i="17"/>
  <c r="FK311" i="17"/>
  <c r="FK271" i="17"/>
  <c r="FK320" i="17" s="1"/>
  <c r="FK75" i="17"/>
  <c r="AY311" i="17"/>
  <c r="AY271" i="17"/>
  <c r="AY320" i="17" s="1"/>
  <c r="AY75" i="17"/>
  <c r="EI271" i="17"/>
  <c r="EI320" i="17" s="1"/>
  <c r="BG311" i="17"/>
  <c r="BG271" i="17"/>
  <c r="BG320" i="17" s="1"/>
  <c r="BG75" i="17"/>
  <c r="DN256" i="17"/>
  <c r="DN260" i="17" s="1"/>
  <c r="FP311" i="17"/>
  <c r="FP271" i="17"/>
  <c r="FP320" i="17" s="1"/>
  <c r="FP75" i="17"/>
  <c r="E311" i="17"/>
  <c r="E271" i="17"/>
  <c r="E320" i="17" s="1"/>
  <c r="E75" i="17"/>
  <c r="FU311" i="17"/>
  <c r="FU271" i="17"/>
  <c r="FU320" i="17" s="1"/>
  <c r="FU75" i="17"/>
  <c r="I571" i="3"/>
  <c r="I572" i="3" s="1"/>
  <c r="I175" i="3"/>
  <c r="I176" i="3" s="1"/>
  <c r="J715" i="3"/>
  <c r="J716" i="3" s="1"/>
  <c r="N255" i="3"/>
  <c r="N256" i="3" s="1"/>
  <c r="J59" i="3"/>
  <c r="J60" i="3" s="1"/>
  <c r="N411" i="3"/>
  <c r="N412" i="3" s="1"/>
  <c r="N75" i="3"/>
  <c r="N76" i="3" s="1"/>
  <c r="S243" i="3"/>
  <c r="I159" i="3"/>
  <c r="I160" i="3" s="1"/>
  <c r="I199" i="3"/>
  <c r="I200" i="3" s="1"/>
  <c r="I715" i="3"/>
  <c r="I716" i="3" s="1"/>
  <c r="N359" i="3"/>
  <c r="N360" i="3" s="1"/>
  <c r="N107" i="3"/>
  <c r="N108" i="3" s="1"/>
  <c r="S171" i="3"/>
  <c r="J591" i="3"/>
  <c r="J592" i="3" s="1"/>
  <c r="I591" i="3"/>
  <c r="I592" i="3" s="1"/>
  <c r="Q131" i="3"/>
  <c r="Q132" i="3" s="1"/>
  <c r="S131" i="3"/>
  <c r="I323" i="3"/>
  <c r="I324" i="3" s="1"/>
  <c r="I539" i="3"/>
  <c r="I540" i="3" s="1"/>
  <c r="J647" i="3"/>
  <c r="J648" i="3" s="1"/>
  <c r="I647" i="3"/>
  <c r="I648" i="3" s="1"/>
  <c r="J199" i="3"/>
  <c r="J200" i="3" s="1"/>
  <c r="N263" i="3"/>
  <c r="N264" i="3" s="1"/>
  <c r="N671" i="3"/>
  <c r="N672" i="3" s="1"/>
  <c r="J571" i="3"/>
  <c r="J572" i="3" s="1"/>
  <c r="J175" i="3"/>
  <c r="J176" i="3" s="1"/>
  <c r="S483" i="3"/>
  <c r="I59" i="3"/>
  <c r="I60" i="3" s="1"/>
  <c r="N79" i="3"/>
  <c r="N80" i="3" s="1"/>
  <c r="Q95" i="3"/>
  <c r="Q96" i="3" s="1"/>
  <c r="S95" i="3"/>
  <c r="S559" i="3"/>
  <c r="J323" i="3"/>
  <c r="J324" i="3" s="1"/>
  <c r="I623" i="3"/>
  <c r="I624" i="3" s="1"/>
  <c r="N319" i="3"/>
  <c r="N320" i="3" s="1"/>
  <c r="S87" i="3"/>
  <c r="N551" i="3"/>
  <c r="N552" i="3" s="1"/>
  <c r="N191" i="3"/>
  <c r="N192" i="3" s="1"/>
  <c r="S51" i="3"/>
  <c r="Q51" i="3"/>
  <c r="Q52" i="3" s="1"/>
  <c r="Q655" i="3"/>
  <c r="Q656" i="3" s="1"/>
  <c r="N611" i="3"/>
  <c r="N612" i="3" s="1"/>
  <c r="Q151" i="3"/>
  <c r="Q152" i="3" s="1"/>
  <c r="S151" i="3"/>
  <c r="N143" i="3"/>
  <c r="N144" i="3" s="1"/>
  <c r="C209" i="14" l="1"/>
  <c r="C214" i="14" s="1"/>
  <c r="H33" i="14"/>
  <c r="I31" i="14"/>
  <c r="D204" i="14"/>
  <c r="AG250" i="17"/>
  <c r="AG75" i="17"/>
  <c r="AG300" i="17"/>
  <c r="AG256" i="17"/>
  <c r="AG260" i="17" s="1"/>
  <c r="AG269" i="17" s="1"/>
  <c r="EU269" i="17"/>
  <c r="DJ264" i="17"/>
  <c r="DJ240" i="17"/>
  <c r="DJ246" i="17" s="1"/>
  <c r="DJ249" i="17" s="1"/>
  <c r="DK19" i="2" s="1"/>
  <c r="S455" i="3" s="1"/>
  <c r="D264" i="17"/>
  <c r="D271" i="17" s="1"/>
  <c r="D320" i="17" s="1"/>
  <c r="AK265" i="17"/>
  <c r="AK278" i="17" s="1"/>
  <c r="AK292" i="17" s="1"/>
  <c r="AL17" i="2" s="1"/>
  <c r="Q147" i="3" s="1"/>
  <c r="Q148" i="3" s="1"/>
  <c r="DZ250" i="17"/>
  <c r="Q300" i="17"/>
  <c r="CY256" i="17"/>
  <c r="CY260" i="17" s="1"/>
  <c r="CY301" i="17" s="1"/>
  <c r="CY308" i="17" s="1"/>
  <c r="E256" i="17"/>
  <c r="E260" i="17" s="1"/>
  <c r="BG250" i="17"/>
  <c r="EI265" i="17"/>
  <c r="EI278" i="17" s="1"/>
  <c r="EI292" i="17" s="1"/>
  <c r="EJ17" i="2" s="1"/>
  <c r="Q555" i="3" s="1"/>
  <c r="Q556" i="3" s="1"/>
  <c r="FK250" i="17"/>
  <c r="AL256" i="17"/>
  <c r="AL260" i="17" s="1"/>
  <c r="BN267" i="17"/>
  <c r="EF250" i="17"/>
  <c r="BB265" i="17"/>
  <c r="BB278" i="17" s="1"/>
  <c r="BB292" i="17" s="1"/>
  <c r="BC17" i="2" s="1"/>
  <c r="Q215" i="3" s="1"/>
  <c r="Q216" i="3" s="1"/>
  <c r="V250" i="17"/>
  <c r="EL256" i="17"/>
  <c r="EL260" i="17" s="1"/>
  <c r="EU308" i="17"/>
  <c r="BR250" i="17"/>
  <c r="DF301" i="17"/>
  <c r="DF308" i="17" s="1"/>
  <c r="R265" i="17"/>
  <c r="R278" i="17" s="1"/>
  <c r="R292" i="17" s="1"/>
  <c r="S17" i="2" s="1"/>
  <c r="Q71" i="3" s="1"/>
  <c r="Q72" i="3" s="1"/>
  <c r="CY250" i="17"/>
  <c r="E250" i="17"/>
  <c r="BG265" i="17"/>
  <c r="BG278" i="17" s="1"/>
  <c r="BG292" i="17" s="1"/>
  <c r="BH17" i="2" s="1"/>
  <c r="Q235" i="3" s="1"/>
  <c r="Q236" i="3" s="1"/>
  <c r="EI300" i="17"/>
  <c r="FK265" i="17"/>
  <c r="FK278" i="17" s="1"/>
  <c r="FK292" i="17" s="1"/>
  <c r="FL17" i="2" s="1"/>
  <c r="Q667" i="3" s="1"/>
  <c r="Q668" i="3" s="1"/>
  <c r="DM250" i="17"/>
  <c r="AL250" i="17"/>
  <c r="FE265" i="17"/>
  <c r="FE278" i="17" s="1"/>
  <c r="FE292" i="17" s="1"/>
  <c r="FF17" i="2" s="1"/>
  <c r="Q643" i="3" s="1"/>
  <c r="Q644" i="3" s="1"/>
  <c r="EF265" i="17"/>
  <c r="EF278" i="17" s="1"/>
  <c r="EF292" i="17" s="1"/>
  <c r="EG17" i="2" s="1"/>
  <c r="V265" i="17"/>
  <c r="V278" i="17" s="1"/>
  <c r="V292" i="17" s="1"/>
  <c r="W17" i="2" s="1"/>
  <c r="Q87" i="3" s="1"/>
  <c r="Q88" i="3" s="1"/>
  <c r="EL265" i="17"/>
  <c r="EL278" i="17" s="1"/>
  <c r="EL292" i="17" s="1"/>
  <c r="EM17" i="2" s="1"/>
  <c r="Q567" i="3" s="1"/>
  <c r="Q568" i="3" s="1"/>
  <c r="CM267" i="17"/>
  <c r="R300" i="17"/>
  <c r="DN265" i="17"/>
  <c r="DN278" i="17" s="1"/>
  <c r="DN292" i="17" s="1"/>
  <c r="DO17" i="2" s="1"/>
  <c r="Q471" i="3" s="1"/>
  <c r="Q472" i="3" s="1"/>
  <c r="BR265" i="17"/>
  <c r="BR278" i="17" s="1"/>
  <c r="BR292" i="17" s="1"/>
  <c r="BS17" i="2" s="1"/>
  <c r="Q279" i="3" s="1"/>
  <c r="Q280" i="3" s="1"/>
  <c r="AK300" i="17"/>
  <c r="AB265" i="17"/>
  <c r="AB278" i="17" s="1"/>
  <c r="AB292" i="17" s="1"/>
  <c r="AC17" i="2" s="1"/>
  <c r="DM265" i="17"/>
  <c r="DM278" i="17" s="1"/>
  <c r="DM292" i="17" s="1"/>
  <c r="DN17" i="2" s="1"/>
  <c r="Q467" i="3" s="1"/>
  <c r="Q468" i="3" s="1"/>
  <c r="FE300" i="17"/>
  <c r="CK300" i="17"/>
  <c r="DZ265" i="17"/>
  <c r="DZ278" i="17" s="1"/>
  <c r="DZ292" i="17" s="1"/>
  <c r="EA17" i="2" s="1"/>
  <c r="Q519" i="3" s="1"/>
  <c r="Q520" i="3" s="1"/>
  <c r="BO308" i="17"/>
  <c r="DD301" i="17"/>
  <c r="DD308" i="17" s="1"/>
  <c r="R256" i="17"/>
  <c r="R260" i="17" s="1"/>
  <c r="R301" i="17" s="1"/>
  <c r="R308" i="17" s="1"/>
  <c r="DN300" i="17"/>
  <c r="BR300" i="17"/>
  <c r="AK256" i="17"/>
  <c r="AK260" i="17" s="1"/>
  <c r="AB300" i="17"/>
  <c r="DM300" i="17"/>
  <c r="FE256" i="17"/>
  <c r="FE260" i="17" s="1"/>
  <c r="FE269" i="17" s="1"/>
  <c r="CK256" i="17"/>
  <c r="CK260" i="17" s="1"/>
  <c r="DZ300" i="17"/>
  <c r="AA256" i="17"/>
  <c r="AA260" i="17" s="1"/>
  <c r="R250" i="17"/>
  <c r="DN250" i="17"/>
  <c r="BR256" i="17"/>
  <c r="BR260" i="17" s="1"/>
  <c r="BR269" i="17" s="1"/>
  <c r="AK250" i="17"/>
  <c r="AY256" i="17"/>
  <c r="AY260" i="17" s="1"/>
  <c r="AY269" i="17" s="1"/>
  <c r="DM256" i="17"/>
  <c r="DM260" i="17" s="1"/>
  <c r="FE250" i="17"/>
  <c r="CK250" i="17"/>
  <c r="BB256" i="17"/>
  <c r="BB260" i="17" s="1"/>
  <c r="BB301" i="17" s="1"/>
  <c r="BB308" i="17" s="1"/>
  <c r="DZ256" i="17"/>
  <c r="DZ260" i="17" s="1"/>
  <c r="Q250" i="17"/>
  <c r="FI250" i="17"/>
  <c r="AB250" i="17"/>
  <c r="E300" i="17"/>
  <c r="AY300" i="17"/>
  <c r="J308" i="17"/>
  <c r="EA269" i="17"/>
  <c r="EF300" i="17"/>
  <c r="T265" i="17"/>
  <c r="T278" i="17" s="1"/>
  <c r="T292" i="17" s="1"/>
  <c r="U17" i="2" s="1"/>
  <c r="CF300" i="17"/>
  <c r="AG265" i="17"/>
  <c r="AG278" i="17" s="1"/>
  <c r="AG292" i="17" s="1"/>
  <c r="AH17" i="2" s="1"/>
  <c r="AA250" i="17"/>
  <c r="EU267" i="17"/>
  <c r="EG300" i="17"/>
  <c r="CZ265" i="17"/>
  <c r="CZ278" i="17" s="1"/>
  <c r="CZ292" i="17" s="1"/>
  <c r="DA17" i="2" s="1"/>
  <c r="Q415" i="3" s="1"/>
  <c r="Q416" i="3" s="1"/>
  <c r="T300" i="17"/>
  <c r="BA250" i="17"/>
  <c r="AA265" i="17"/>
  <c r="AA278" i="17" s="1"/>
  <c r="AA292" i="17" s="1"/>
  <c r="AB17" i="2" s="1"/>
  <c r="CU267" i="17"/>
  <c r="AY250" i="17"/>
  <c r="T256" i="17"/>
  <c r="T260" i="17" s="1"/>
  <c r="T301" i="17" s="1"/>
  <c r="Y301" i="17"/>
  <c r="AA300" i="17"/>
  <c r="J267" i="17"/>
  <c r="AK75" i="17"/>
  <c r="BB300" i="17"/>
  <c r="Q265" i="17"/>
  <c r="Q278" i="17" s="1"/>
  <c r="Q292" i="17" s="1"/>
  <c r="R17" i="2" s="1"/>
  <c r="Q67" i="3" s="1"/>
  <c r="Q68" i="3" s="1"/>
  <c r="DE264" i="17"/>
  <c r="BB250" i="17"/>
  <c r="Q256" i="17"/>
  <c r="Q260" i="17" s="1"/>
  <c r="EP301" i="17"/>
  <c r="EP308" i="17" s="1"/>
  <c r="EP269" i="17"/>
  <c r="EP278" i="17"/>
  <c r="EP292" i="17" s="1"/>
  <c r="EQ17" i="2" s="1"/>
  <c r="Q583" i="3" s="1"/>
  <c r="Q584" i="3" s="1"/>
  <c r="EP267" i="17"/>
  <c r="D240" i="17"/>
  <c r="D246" i="17" s="1"/>
  <c r="D249" i="17" s="1"/>
  <c r="E19" i="2" s="1"/>
  <c r="S15" i="3" s="1"/>
  <c r="DI267" i="17"/>
  <c r="BP267" i="17"/>
  <c r="FH267" i="17"/>
  <c r="FB240" i="17"/>
  <c r="FB246" i="17" s="1"/>
  <c r="FB249" i="17" s="1"/>
  <c r="FC19" i="2" s="1"/>
  <c r="S631" i="3" s="1"/>
  <c r="S301" i="17"/>
  <c r="S308" i="17" s="1"/>
  <c r="FL240" i="17"/>
  <c r="FL246" i="17" s="1"/>
  <c r="FL249" i="17" s="1"/>
  <c r="FM19" i="2" s="1"/>
  <c r="G264" i="17"/>
  <c r="CX300" i="17"/>
  <c r="F265" i="17"/>
  <c r="F278" i="17" s="1"/>
  <c r="F292" i="17" s="1"/>
  <c r="G17" i="2" s="1"/>
  <c r="Q23" i="3" s="1"/>
  <c r="Q24" i="3" s="1"/>
  <c r="FU265" i="17"/>
  <c r="FU278" i="17" s="1"/>
  <c r="FU292" i="17" s="1"/>
  <c r="FV17" i="2" s="1"/>
  <c r="Q707" i="3" s="1"/>
  <c r="Q708" i="3" s="1"/>
  <c r="FJ250" i="17"/>
  <c r="FH300" i="17"/>
  <c r="ED256" i="17"/>
  <c r="ED260" i="17" s="1"/>
  <c r="ED301" i="17" s="1"/>
  <c r="ED308" i="17" s="1"/>
  <c r="AC271" i="17"/>
  <c r="AC320" i="17" s="1"/>
  <c r="AB271" i="17"/>
  <c r="AB320" i="17" s="1"/>
  <c r="EB308" i="17"/>
  <c r="N271" i="17"/>
  <c r="N320" i="17" s="1"/>
  <c r="BE256" i="17"/>
  <c r="BE260" i="17" s="1"/>
  <c r="F300" i="17"/>
  <c r="FU300" i="17"/>
  <c r="DF267" i="17"/>
  <c r="FJ265" i="17"/>
  <c r="FJ278" i="17" s="1"/>
  <c r="FJ292" i="17" s="1"/>
  <c r="FK17" i="2" s="1"/>
  <c r="Q663" i="3" s="1"/>
  <c r="Q664" i="3" s="1"/>
  <c r="FH256" i="17"/>
  <c r="FH260" i="17" s="1"/>
  <c r="FH301" i="17" s="1"/>
  <c r="FH308" i="17" s="1"/>
  <c r="ED250" i="17"/>
  <c r="DL267" i="17"/>
  <c r="BL240" i="17"/>
  <c r="BL246" i="17" s="1"/>
  <c r="BL249" i="17" s="1"/>
  <c r="BM19" i="2" s="1"/>
  <c r="S255" i="3" s="1"/>
  <c r="BE250" i="17"/>
  <c r="CX256" i="17"/>
  <c r="CX260" i="17" s="1"/>
  <c r="CX301" i="17" s="1"/>
  <c r="FV300" i="17"/>
  <c r="CO256" i="17"/>
  <c r="CO260" i="17" s="1"/>
  <c r="CO301" i="17" s="1"/>
  <c r="CX250" i="17"/>
  <c r="F256" i="17"/>
  <c r="F260" i="17" s="1"/>
  <c r="F301" i="17" s="1"/>
  <c r="I300" i="17"/>
  <c r="FU256" i="17"/>
  <c r="FU260" i="17" s="1"/>
  <c r="FU301" i="17" s="1"/>
  <c r="FP265" i="17"/>
  <c r="FP278" i="17" s="1"/>
  <c r="FP292" i="17" s="1"/>
  <c r="FQ17" i="2" s="1"/>
  <c r="Q687" i="3" s="1"/>
  <c r="Q688" i="3" s="1"/>
  <c r="FJ300" i="17"/>
  <c r="FH250" i="17"/>
  <c r="EA308" i="17"/>
  <c r="ED265" i="17"/>
  <c r="ED278" i="17" s="1"/>
  <c r="ED292" i="17" s="1"/>
  <c r="EE17" i="2" s="1"/>
  <c r="Q535" i="3" s="1"/>
  <c r="Q536" i="3" s="1"/>
  <c r="Y308" i="17"/>
  <c r="BL264" i="17"/>
  <c r="BE265" i="17"/>
  <c r="BE278" i="17" s="1"/>
  <c r="BE292" i="17" s="1"/>
  <c r="BF17" i="2" s="1"/>
  <c r="Q227" i="3" s="1"/>
  <c r="Q228" i="3" s="1"/>
  <c r="CU301" i="17"/>
  <c r="CU308" i="17" s="1"/>
  <c r="CU269" i="17"/>
  <c r="BF264" i="17"/>
  <c r="FF264" i="17"/>
  <c r="FF271" i="17" s="1"/>
  <c r="FF320" i="17" s="1"/>
  <c r="BQ240" i="17"/>
  <c r="BQ246" i="17" s="1"/>
  <c r="BQ249" i="17" s="1"/>
  <c r="BR19" i="2" s="1"/>
  <c r="S275" i="3" s="1"/>
  <c r="Y267" i="17"/>
  <c r="BC308" i="17"/>
  <c r="FR240" i="17"/>
  <c r="FR246" i="17" s="1"/>
  <c r="FR249" i="17" s="1"/>
  <c r="FS19" i="2" s="1"/>
  <c r="S695" i="3" s="1"/>
  <c r="L250" i="17"/>
  <c r="CZ300" i="17"/>
  <c r="FO240" i="17"/>
  <c r="FO246" i="17" s="1"/>
  <c r="FO249" i="17" s="1"/>
  <c r="FP19" i="2" s="1"/>
  <c r="EF271" i="17"/>
  <c r="EF320" i="17" s="1"/>
  <c r="CK75" i="17"/>
  <c r="I75" i="17"/>
  <c r="CE271" i="17"/>
  <c r="CE320" i="17" s="1"/>
  <c r="CG240" i="17"/>
  <c r="CG246" i="17" s="1"/>
  <c r="CG249" i="17" s="1"/>
  <c r="CH19" i="2" s="1"/>
  <c r="BZ240" i="17"/>
  <c r="BZ246" i="17" s="1"/>
  <c r="BZ249" i="17" s="1"/>
  <c r="CA19" i="2" s="1"/>
  <c r="S311" i="3" s="1"/>
  <c r="BA265" i="17"/>
  <c r="FB264" i="17"/>
  <c r="FB311" i="17" s="1"/>
  <c r="DZ271" i="17"/>
  <c r="DZ320" i="17" s="1"/>
  <c r="DU240" i="17"/>
  <c r="DU246" i="17" s="1"/>
  <c r="DU249" i="17" s="1"/>
  <c r="DV19" i="2" s="1"/>
  <c r="EB278" i="17"/>
  <c r="EB292" i="17" s="1"/>
  <c r="EC17" i="2" s="1"/>
  <c r="Q527" i="3" s="1"/>
  <c r="Q528" i="3" s="1"/>
  <c r="EB267" i="17"/>
  <c r="AY267" i="17"/>
  <c r="FK267" i="17"/>
  <c r="CO250" i="17"/>
  <c r="BJ250" i="17"/>
  <c r="ED271" i="17"/>
  <c r="ED320" i="17" s="1"/>
  <c r="FI265" i="17"/>
  <c r="FI278" i="17" s="1"/>
  <c r="FI292" i="17" s="1"/>
  <c r="FJ17" i="2" s="1"/>
  <c r="Q659" i="3" s="1"/>
  <c r="Q660" i="3" s="1"/>
  <c r="EG256" i="17"/>
  <c r="EG260" i="17" s="1"/>
  <c r="EG301" i="17" s="1"/>
  <c r="EG308" i="17" s="1"/>
  <c r="EI311" i="17"/>
  <c r="CO265" i="17"/>
  <c r="CO278" i="17" s="1"/>
  <c r="CO292" i="17" s="1"/>
  <c r="CP17" i="2" s="1"/>
  <c r="Q371" i="3" s="1"/>
  <c r="Q372" i="3" s="1"/>
  <c r="BJ300" i="17"/>
  <c r="FI300" i="17"/>
  <c r="EG250" i="17"/>
  <c r="BR311" i="17"/>
  <c r="FR264" i="17"/>
  <c r="FR271" i="17" s="1"/>
  <c r="FR320" i="17" s="1"/>
  <c r="L265" i="17"/>
  <c r="L278" i="17" s="1"/>
  <c r="L292" i="17" s="1"/>
  <c r="M17" i="2" s="1"/>
  <c r="CZ256" i="17"/>
  <c r="CZ260" i="17" s="1"/>
  <c r="CZ269" i="17" s="1"/>
  <c r="CO75" i="17"/>
  <c r="FO264" i="17"/>
  <c r="FO271" i="17" s="1"/>
  <c r="FO320" i="17" s="1"/>
  <c r="CK271" i="17"/>
  <c r="CK320" i="17" s="1"/>
  <c r="I271" i="17"/>
  <c r="I320" i="17" s="1"/>
  <c r="CG264" i="17"/>
  <c r="CG311" i="17" s="1"/>
  <c r="BZ264" i="17"/>
  <c r="BZ75" i="17" s="1"/>
  <c r="BA300" i="17"/>
  <c r="EL267" i="17"/>
  <c r="AT240" i="17"/>
  <c r="AT246" i="17" s="1"/>
  <c r="AT249" i="17" s="1"/>
  <c r="AU19" i="2" s="1"/>
  <c r="S183" i="3" s="1"/>
  <c r="BC267" i="17"/>
  <c r="EI267" i="17"/>
  <c r="EE267" i="17"/>
  <c r="CO300" i="17"/>
  <c r="BJ256" i="17"/>
  <c r="BJ260" i="17" s="1"/>
  <c r="BJ301" i="17" s="1"/>
  <c r="BJ308" i="17" s="1"/>
  <c r="FI256" i="17"/>
  <c r="FI260" i="17" s="1"/>
  <c r="FI301" i="17" s="1"/>
  <c r="FI308" i="17" s="1"/>
  <c r="EG265" i="17"/>
  <c r="EG278" i="17" s="1"/>
  <c r="EG292" i="17" s="1"/>
  <c r="EH17" i="2" s="1"/>
  <c r="Q547" i="3" s="1"/>
  <c r="Q548" i="3" s="1"/>
  <c r="O240" i="17"/>
  <c r="O246" i="17" s="1"/>
  <c r="O249" i="17" s="1"/>
  <c r="P19" i="2" s="1"/>
  <c r="ER267" i="17"/>
  <c r="L300" i="17"/>
  <c r="AQ267" i="17"/>
  <c r="CZ250" i="17"/>
  <c r="BA256" i="17"/>
  <c r="BA260" i="17" s="1"/>
  <c r="BA301" i="17" s="1"/>
  <c r="BF240" i="17"/>
  <c r="BF246" i="17" s="1"/>
  <c r="BF249" i="17" s="1"/>
  <c r="BG19" i="2" s="1"/>
  <c r="S231" i="3" s="1"/>
  <c r="G240" i="17"/>
  <c r="G246" i="17" s="1"/>
  <c r="G249" i="17" s="1"/>
  <c r="H19" i="2" s="1"/>
  <c r="S27" i="3" s="1"/>
  <c r="BW240" i="17"/>
  <c r="BW246" i="17" s="1"/>
  <c r="BW249" i="17" s="1"/>
  <c r="BX19" i="2" s="1"/>
  <c r="S299" i="3" s="1"/>
  <c r="AT264" i="17"/>
  <c r="AT311" i="17" s="1"/>
  <c r="BO278" i="17"/>
  <c r="BO292" i="17" s="1"/>
  <c r="BP17" i="2" s="1"/>
  <c r="Q267" i="3" s="1"/>
  <c r="Q268" i="3" s="1"/>
  <c r="BO267" i="17"/>
  <c r="EG311" i="17"/>
  <c r="FV256" i="17"/>
  <c r="FV260" i="17" s="1"/>
  <c r="FV301" i="17" s="1"/>
  <c r="DM311" i="17"/>
  <c r="FT240" i="17"/>
  <c r="FT246" i="17" s="1"/>
  <c r="FT249" i="17" s="1"/>
  <c r="FU19" i="2" s="1"/>
  <c r="S703" i="3" s="1"/>
  <c r="I256" i="17"/>
  <c r="I260" i="17" s="1"/>
  <c r="I269" i="17" s="1"/>
  <c r="FP300" i="17"/>
  <c r="BA271" i="17"/>
  <c r="BA320" i="17" s="1"/>
  <c r="CQ265" i="17"/>
  <c r="CQ278" i="17" s="1"/>
  <c r="CQ292" i="17" s="1"/>
  <c r="CR17" i="2" s="1"/>
  <c r="Q379" i="3" s="1"/>
  <c r="Q380" i="3" s="1"/>
  <c r="T75" i="17"/>
  <c r="AC311" i="17"/>
  <c r="FM240" i="17"/>
  <c r="FM246" i="17" s="1"/>
  <c r="FM249" i="17" s="1"/>
  <c r="FN19" i="2" s="1"/>
  <c r="S675" i="3" s="1"/>
  <c r="FV250" i="17"/>
  <c r="DM75" i="17"/>
  <c r="FT264" i="17"/>
  <c r="FT311" i="17" s="1"/>
  <c r="I250" i="17"/>
  <c r="FP256" i="17"/>
  <c r="FP260" i="17" s="1"/>
  <c r="FP301" i="17" s="1"/>
  <c r="BA311" i="17"/>
  <c r="CQ300" i="17"/>
  <c r="T271" i="17"/>
  <c r="T320" i="17" s="1"/>
  <c r="FM264" i="17"/>
  <c r="FM311" i="17" s="1"/>
  <c r="CR240" i="17"/>
  <c r="CR246" i="17" s="1"/>
  <c r="CR249" i="17" s="1"/>
  <c r="CS19" i="2" s="1"/>
  <c r="S383" i="3" s="1"/>
  <c r="BM265" i="17"/>
  <c r="EG75" i="17"/>
  <c r="FU267" i="17"/>
  <c r="E267" i="17"/>
  <c r="FV265" i="17"/>
  <c r="FV278" i="17" s="1"/>
  <c r="FV292" i="17" s="1"/>
  <c r="FW17" i="2" s="1"/>
  <c r="Q711" i="3" s="1"/>
  <c r="Q712" i="3" s="1"/>
  <c r="DT240" i="17"/>
  <c r="DT246" i="17" s="1"/>
  <c r="DT249" i="17" s="1"/>
  <c r="DU19" i="2" s="1"/>
  <c r="S495" i="3" s="1"/>
  <c r="I265" i="17"/>
  <c r="I278" i="17" s="1"/>
  <c r="I292" i="17" s="1"/>
  <c r="J17" i="2" s="1"/>
  <c r="Q35" i="3" s="1"/>
  <c r="Q36" i="3" s="1"/>
  <c r="FP250" i="17"/>
  <c r="CQ256" i="17"/>
  <c r="CQ260" i="17" s="1"/>
  <c r="CQ301" i="17" s="1"/>
  <c r="DQ267" i="17"/>
  <c r="CR264" i="17"/>
  <c r="CR271" i="17" s="1"/>
  <c r="CR320" i="17" s="1"/>
  <c r="BH240" i="17"/>
  <c r="BH246" i="17" s="1"/>
  <c r="BH249" i="17" s="1"/>
  <c r="BI19" i="2" s="1"/>
  <c r="S239" i="3" s="1"/>
  <c r="AM264" i="17"/>
  <c r="BM256" i="17"/>
  <c r="BM260" i="17" s="1"/>
  <c r="BM269" i="17" s="1"/>
  <c r="CP264" i="17"/>
  <c r="CP311" i="17" s="1"/>
  <c r="FW240" i="17"/>
  <c r="FW246" i="17" s="1"/>
  <c r="FW249" i="17" s="1"/>
  <c r="FX19" i="2" s="1"/>
  <c r="AF240" i="17"/>
  <c r="AF246" i="17" s="1"/>
  <c r="AF249" i="17" s="1"/>
  <c r="AG19" i="2" s="1"/>
  <c r="S127" i="3" s="1"/>
  <c r="AD240" i="17"/>
  <c r="AD246" i="17" s="1"/>
  <c r="AD249" i="17" s="1"/>
  <c r="AE19" i="2" s="1"/>
  <c r="S119" i="3" s="1"/>
  <c r="AA14" i="2"/>
  <c r="N103" i="3" s="1"/>
  <c r="N104" i="3" s="1"/>
  <c r="Z264" i="17"/>
  <c r="Z240" i="17"/>
  <c r="Z246" i="17" s="1"/>
  <c r="Z249" i="17" s="1"/>
  <c r="AD264" i="17"/>
  <c r="AD311" i="17" s="1"/>
  <c r="AF264" i="17"/>
  <c r="AF271" i="17" s="1"/>
  <c r="AF320" i="17" s="1"/>
  <c r="FW264" i="17"/>
  <c r="FW271" i="17" s="1"/>
  <c r="FW320" i="17" s="1"/>
  <c r="CP240" i="17"/>
  <c r="CP246" i="17" s="1"/>
  <c r="CP249" i="17" s="1"/>
  <c r="CQ19" i="2" s="1"/>
  <c r="S375" i="3" s="1"/>
  <c r="CS269" i="17"/>
  <c r="CS301" i="17"/>
  <c r="CS308" i="17" s="1"/>
  <c r="CN264" i="17"/>
  <c r="CN75" i="17" s="1"/>
  <c r="FL264" i="17"/>
  <c r="FL271" i="17" s="1"/>
  <c r="FL320" i="17" s="1"/>
  <c r="CS278" i="17"/>
  <c r="CS292" i="17" s="1"/>
  <c r="CT17" i="2" s="1"/>
  <c r="Q387" i="3" s="1"/>
  <c r="Q388" i="3" s="1"/>
  <c r="CS267" i="17"/>
  <c r="CI267" i="17"/>
  <c r="EJ267" i="17"/>
  <c r="FE267" i="17"/>
  <c r="DH267" i="17"/>
  <c r="AO267" i="17"/>
  <c r="AZ267" i="17"/>
  <c r="BM250" i="17"/>
  <c r="EV264" i="17"/>
  <c r="EV311" i="17" s="1"/>
  <c r="AA267" i="17"/>
  <c r="BM300" i="17"/>
  <c r="AS264" i="17"/>
  <c r="AS75" i="17" s="1"/>
  <c r="ES264" i="17"/>
  <c r="ES271" i="17" s="1"/>
  <c r="ES320" i="17" s="1"/>
  <c r="DU264" i="17"/>
  <c r="DU75" i="17" s="1"/>
  <c r="BW264" i="17"/>
  <c r="FF240" i="17"/>
  <c r="FF246" i="17" s="1"/>
  <c r="FF249" i="17" s="1"/>
  <c r="FG19" i="2" s="1"/>
  <c r="BQ264" i="17"/>
  <c r="BQ311" i="17" s="1"/>
  <c r="BH264" i="17"/>
  <c r="BH75" i="17" s="1"/>
  <c r="AM240" i="17"/>
  <c r="AM246" i="17" s="1"/>
  <c r="AM249" i="17" s="1"/>
  <c r="AN19" i="2" s="1"/>
  <c r="S155" i="3" s="1"/>
  <c r="AS240" i="17"/>
  <c r="AS246" i="17" s="1"/>
  <c r="AS249" i="17" s="1"/>
  <c r="AT19" i="2" s="1"/>
  <c r="S179" i="3" s="1"/>
  <c r="EV240" i="17"/>
  <c r="EV246" i="17" s="1"/>
  <c r="EV249" i="17" s="1"/>
  <c r="EW19" i="2" s="1"/>
  <c r="ES240" i="17"/>
  <c r="ES246" i="17" s="1"/>
  <c r="ES249" i="17" s="1"/>
  <c r="ET19" i="2" s="1"/>
  <c r="S595" i="3" s="1"/>
  <c r="BG267" i="17"/>
  <c r="AN267" i="17"/>
  <c r="DE240" i="17"/>
  <c r="DE246" i="17" s="1"/>
  <c r="DE249" i="17" s="1"/>
  <c r="DF19" i="2" s="1"/>
  <c r="S435" i="3" s="1"/>
  <c r="CN240" i="17"/>
  <c r="CN246" i="17" s="1"/>
  <c r="CN249" i="17" s="1"/>
  <c r="CO19" i="2" s="1"/>
  <c r="S367" i="3" s="1"/>
  <c r="EK240" i="17"/>
  <c r="EK246" i="17" s="1"/>
  <c r="EK249" i="17" s="1"/>
  <c r="EL19" i="2" s="1"/>
  <c r="S563" i="3" s="1"/>
  <c r="BR301" i="17"/>
  <c r="BR308" i="17" s="1"/>
  <c r="DO301" i="17"/>
  <c r="DO308" i="17" s="1"/>
  <c r="DO269" i="17"/>
  <c r="EH300" i="17"/>
  <c r="EH265" i="17"/>
  <c r="EH278" i="17" s="1"/>
  <c r="EH292" i="17" s="1"/>
  <c r="EI17" i="2" s="1"/>
  <c r="EH250" i="17"/>
  <c r="EH256" i="17"/>
  <c r="EH260" i="17" s="1"/>
  <c r="AX301" i="17"/>
  <c r="AX308" i="17" s="1"/>
  <c r="AX269" i="17"/>
  <c r="D311" i="17"/>
  <c r="D75" i="17"/>
  <c r="EW311" i="17"/>
  <c r="EW271" i="17"/>
  <c r="EW320" i="17" s="1"/>
  <c r="EW75" i="17"/>
  <c r="EQ311" i="17"/>
  <c r="EQ271" i="17"/>
  <c r="EQ320" i="17" s="1"/>
  <c r="EQ75" i="17"/>
  <c r="CD311" i="17"/>
  <c r="CD271" i="17"/>
  <c r="CD320" i="17" s="1"/>
  <c r="CD75" i="17"/>
  <c r="U300" i="17"/>
  <c r="U265" i="17"/>
  <c r="U278" i="17" s="1"/>
  <c r="U292" i="17" s="1"/>
  <c r="V17" i="2" s="1"/>
  <c r="Q83" i="3" s="1"/>
  <c r="Q84" i="3" s="1"/>
  <c r="U250" i="17"/>
  <c r="U256" i="17"/>
  <c r="U260" i="17" s="1"/>
  <c r="EE301" i="17"/>
  <c r="EE308" i="17" s="1"/>
  <c r="EE269" i="17"/>
  <c r="AH267" i="17"/>
  <c r="DI301" i="17"/>
  <c r="DI308" i="17" s="1"/>
  <c r="DI269" i="17"/>
  <c r="BP301" i="17"/>
  <c r="BP308" i="17" s="1"/>
  <c r="BP269" i="17"/>
  <c r="CI301" i="17"/>
  <c r="CI308" i="17" s="1"/>
  <c r="CI269" i="17"/>
  <c r="EM311" i="17"/>
  <c r="EM271" i="17"/>
  <c r="EM320" i="17" s="1"/>
  <c r="EM75" i="17"/>
  <c r="L301" i="17"/>
  <c r="L269" i="17"/>
  <c r="FE301" i="17"/>
  <c r="FE308" i="17" s="1"/>
  <c r="BK301" i="17"/>
  <c r="BK308" i="17" s="1"/>
  <c r="BK269" i="17"/>
  <c r="CF301" i="17"/>
  <c r="CF308" i="17" s="1"/>
  <c r="CF269" i="17"/>
  <c r="AP301" i="17"/>
  <c r="AP308" i="17" s="1"/>
  <c r="AP269" i="17"/>
  <c r="AJ267" i="17"/>
  <c r="BD311" i="17"/>
  <c r="BD271" i="17"/>
  <c r="BD320" i="17" s="1"/>
  <c r="BD75" i="17"/>
  <c r="FA311" i="17"/>
  <c r="FA271" i="17"/>
  <c r="FA320" i="17" s="1"/>
  <c r="FA75" i="17"/>
  <c r="AO301" i="17"/>
  <c r="AO308" i="17" s="1"/>
  <c r="AO269" i="17"/>
  <c r="FM265" i="17"/>
  <c r="FM278" i="17" s="1"/>
  <c r="FM292" i="17" s="1"/>
  <c r="FN17" i="2" s="1"/>
  <c r="Q675" i="3" s="1"/>
  <c r="Q676" i="3" s="1"/>
  <c r="FM256" i="17"/>
  <c r="FM260" i="17" s="1"/>
  <c r="DZ301" i="17"/>
  <c r="DZ269" i="17"/>
  <c r="AI311" i="17"/>
  <c r="AI271" i="17"/>
  <c r="AI320" i="17" s="1"/>
  <c r="AI75" i="17"/>
  <c r="BZ271" i="17"/>
  <c r="BZ320" i="17" s="1"/>
  <c r="CF267" i="17"/>
  <c r="AE300" i="17"/>
  <c r="AE265" i="17"/>
  <c r="AE278" i="17" s="1"/>
  <c r="AE292" i="17" s="1"/>
  <c r="AF17" i="2" s="1"/>
  <c r="Q123" i="3" s="1"/>
  <c r="Q124" i="3" s="1"/>
  <c r="AE250" i="17"/>
  <c r="AE256" i="17"/>
  <c r="AE260" i="17" s="1"/>
  <c r="CR265" i="17"/>
  <c r="CR278" i="17" s="1"/>
  <c r="CR292" i="17" s="1"/>
  <c r="CS17" i="2" s="1"/>
  <c r="Q383" i="3" s="1"/>
  <c r="Q384" i="3" s="1"/>
  <c r="ER301" i="17"/>
  <c r="ER308" i="17" s="1"/>
  <c r="ER269" i="17"/>
  <c r="FB256" i="17"/>
  <c r="FB260" i="17" s="1"/>
  <c r="CL300" i="17"/>
  <c r="CL265" i="17"/>
  <c r="CL278" i="17" s="1"/>
  <c r="CL292" i="17" s="1"/>
  <c r="CM17" i="2" s="1"/>
  <c r="CL250" i="17"/>
  <c r="CL256" i="17"/>
  <c r="CL260" i="17" s="1"/>
  <c r="FL300" i="17"/>
  <c r="FL265" i="17"/>
  <c r="FL278" i="17" s="1"/>
  <c r="FL292" i="17" s="1"/>
  <c r="FM17" i="2" s="1"/>
  <c r="FL250" i="17"/>
  <c r="FL256" i="17"/>
  <c r="FL260" i="17" s="1"/>
  <c r="FF75" i="17"/>
  <c r="BQ265" i="17"/>
  <c r="BQ278" i="17" s="1"/>
  <c r="BQ292" i="17" s="1"/>
  <c r="BR17" i="2" s="1"/>
  <c r="Q275" i="3" s="1"/>
  <c r="Q276" i="3" s="1"/>
  <c r="EK256" i="17"/>
  <c r="EK260" i="17" s="1"/>
  <c r="DN301" i="17"/>
  <c r="DN308" i="17" s="1"/>
  <c r="DN269" i="17"/>
  <c r="EH311" i="17"/>
  <c r="EH271" i="17"/>
  <c r="EH320" i="17" s="1"/>
  <c r="EH75" i="17"/>
  <c r="FC300" i="17"/>
  <c r="FC265" i="17"/>
  <c r="FC278" i="17" s="1"/>
  <c r="FC292" i="17" s="1"/>
  <c r="FD17" i="2" s="1"/>
  <c r="Q635" i="3" s="1"/>
  <c r="Q636" i="3" s="1"/>
  <c r="FC250" i="17"/>
  <c r="FC256" i="17"/>
  <c r="FC260" i="17" s="1"/>
  <c r="AJ301" i="17"/>
  <c r="AJ308" i="17" s="1"/>
  <c r="AJ269" i="17"/>
  <c r="CE301" i="17"/>
  <c r="CE308" i="17" s="1"/>
  <c r="CE269" i="17"/>
  <c r="FQ300" i="17"/>
  <c r="FQ265" i="17"/>
  <c r="FQ278" i="17" s="1"/>
  <c r="FQ292" i="17" s="1"/>
  <c r="FR17" i="2" s="1"/>
  <c r="Q691" i="3" s="1"/>
  <c r="Q692" i="3" s="1"/>
  <c r="FQ250" i="17"/>
  <c r="FQ256" i="17"/>
  <c r="FQ260" i="17" s="1"/>
  <c r="CD300" i="17"/>
  <c r="CD265" i="17"/>
  <c r="CD278" i="17" s="1"/>
  <c r="CD292" i="17" s="1"/>
  <c r="CE17" i="2" s="1"/>
  <c r="Q327" i="3" s="1"/>
  <c r="Q328" i="3" s="1"/>
  <c r="CD250" i="17"/>
  <c r="CD256" i="17"/>
  <c r="CD260" i="17" s="1"/>
  <c r="U311" i="17"/>
  <c r="U271" i="17"/>
  <c r="U320" i="17" s="1"/>
  <c r="U75" i="17"/>
  <c r="BS301" i="17"/>
  <c r="BS308" i="17" s="1"/>
  <c r="BS269" i="17"/>
  <c r="EI301" i="17"/>
  <c r="EI308" i="17" s="1"/>
  <c r="EI269" i="17"/>
  <c r="FK301" i="17"/>
  <c r="FK308" i="17" s="1"/>
  <c r="FK269" i="17"/>
  <c r="O311" i="17"/>
  <c r="O271" i="17"/>
  <c r="O320" i="17" s="1"/>
  <c r="O75" i="17"/>
  <c r="FJ301" i="17"/>
  <c r="FJ269" i="17"/>
  <c r="AX267" i="17"/>
  <c r="ET301" i="17"/>
  <c r="ET308" i="17" s="1"/>
  <c r="ET269" i="17"/>
  <c r="DO267" i="17"/>
  <c r="FO300" i="17"/>
  <c r="EF267" i="17"/>
  <c r="AK267" i="17"/>
  <c r="CE267" i="17"/>
  <c r="AL267" i="17"/>
  <c r="AP267" i="17"/>
  <c r="AE311" i="17"/>
  <c r="AE271" i="17"/>
  <c r="AE320" i="17" s="1"/>
  <c r="AE75" i="17"/>
  <c r="ET267" i="17"/>
  <c r="BL311" i="17"/>
  <c r="BL271" i="17"/>
  <c r="BL320" i="17" s="1"/>
  <c r="BL75" i="17"/>
  <c r="BS267" i="17"/>
  <c r="FB75" i="17"/>
  <c r="CL311" i="17"/>
  <c r="CL271" i="17"/>
  <c r="CL320" i="17" s="1"/>
  <c r="CL75" i="17"/>
  <c r="BF311" i="17"/>
  <c r="BF271" i="17"/>
  <c r="BF320" i="17" s="1"/>
  <c r="BF75" i="17"/>
  <c r="DE311" i="17"/>
  <c r="DE271" i="17"/>
  <c r="DE320" i="17" s="1"/>
  <c r="DE75" i="17"/>
  <c r="G311" i="17"/>
  <c r="G271" i="17"/>
  <c r="G320" i="17" s="1"/>
  <c r="G75" i="17"/>
  <c r="EK311" i="17"/>
  <c r="EK271" i="17"/>
  <c r="EK320" i="17" s="1"/>
  <c r="EK75" i="17"/>
  <c r="DT311" i="17"/>
  <c r="DT271" i="17"/>
  <c r="DT320" i="17" s="1"/>
  <c r="DT75" i="17"/>
  <c r="AH301" i="17"/>
  <c r="AH308" i="17" s="1"/>
  <c r="AH269" i="17"/>
  <c r="AR300" i="17"/>
  <c r="AR265" i="17"/>
  <c r="AR278" i="17" s="1"/>
  <c r="AR292" i="17" s="1"/>
  <c r="AS17" i="2" s="1"/>
  <c r="AR250" i="17"/>
  <c r="AR256" i="17"/>
  <c r="AR260" i="17" s="1"/>
  <c r="P300" i="17"/>
  <c r="P265" i="17"/>
  <c r="P278" i="17" s="1"/>
  <c r="P292" i="17" s="1"/>
  <c r="Q17" i="2" s="1"/>
  <c r="Q63" i="3" s="1"/>
  <c r="Q64" i="3" s="1"/>
  <c r="P256" i="17"/>
  <c r="P260" i="17" s="1"/>
  <c r="P250" i="17"/>
  <c r="FC311" i="17"/>
  <c r="FC271" i="17"/>
  <c r="FC320" i="17" s="1"/>
  <c r="FC75" i="17"/>
  <c r="CB301" i="17"/>
  <c r="CB308" i="17" s="1"/>
  <c r="CB269" i="17"/>
  <c r="DV300" i="17"/>
  <c r="DV250" i="17"/>
  <c r="DV265" i="17"/>
  <c r="DV278" i="17" s="1"/>
  <c r="DV292" i="17" s="1"/>
  <c r="DW17" i="2" s="1"/>
  <c r="Q503" i="3" s="1"/>
  <c r="Q504" i="3" s="1"/>
  <c r="DV256" i="17"/>
  <c r="DV260" i="17" s="1"/>
  <c r="FQ311" i="17"/>
  <c r="FQ271" i="17"/>
  <c r="FQ320" i="17" s="1"/>
  <c r="FQ75" i="17"/>
  <c r="FD301" i="17"/>
  <c r="FD308" i="17" s="1"/>
  <c r="FD269" i="17"/>
  <c r="N301" i="17"/>
  <c r="N308" i="17" s="1"/>
  <c r="N269" i="17"/>
  <c r="R267" i="17"/>
  <c r="BR267" i="17"/>
  <c r="EZ300" i="17"/>
  <c r="EZ265" i="17"/>
  <c r="EZ278" i="17" s="1"/>
  <c r="EZ292" i="17" s="1"/>
  <c r="FA17" i="2" s="1"/>
  <c r="EZ250" i="17"/>
  <c r="EZ256" i="17"/>
  <c r="EZ260" i="17" s="1"/>
  <c r="DM301" i="17"/>
  <c r="DM308" i="17" s="1"/>
  <c r="DM269" i="17"/>
  <c r="CT301" i="17"/>
  <c r="CT308" i="17" s="1"/>
  <c r="CT269" i="17"/>
  <c r="AL301" i="17"/>
  <c r="AL308" i="17" s="1"/>
  <c r="AL269" i="17"/>
  <c r="CH311" i="17"/>
  <c r="CH271" i="17"/>
  <c r="CH320" i="17" s="1"/>
  <c r="CH75" i="17"/>
  <c r="CC300" i="17"/>
  <c r="CC265" i="17"/>
  <c r="CC278" i="17" s="1"/>
  <c r="CC292" i="17" s="1"/>
  <c r="CD17" i="2" s="1"/>
  <c r="CC250" i="17"/>
  <c r="CC256" i="17"/>
  <c r="CC260" i="17" s="1"/>
  <c r="EJ301" i="17"/>
  <c r="EJ308" i="17" s="1"/>
  <c r="EJ269" i="17"/>
  <c r="K300" i="17"/>
  <c r="K265" i="17"/>
  <c r="K278" i="17" s="1"/>
  <c r="K292" i="17" s="1"/>
  <c r="L17" i="2" s="1"/>
  <c r="Q43" i="3" s="1"/>
  <c r="Q44" i="3" s="1"/>
  <c r="K250" i="17"/>
  <c r="K256" i="17"/>
  <c r="K260" i="17" s="1"/>
  <c r="BI265" i="17"/>
  <c r="BI278" i="17" s="1"/>
  <c r="BI292" i="17" s="1"/>
  <c r="BJ17" i="2" s="1"/>
  <c r="Q243" i="3" s="1"/>
  <c r="Q244" i="3" s="1"/>
  <c r="BI300" i="17"/>
  <c r="BI250" i="17"/>
  <c r="BI256" i="17"/>
  <c r="BI260" i="17" s="1"/>
  <c r="EF301" i="17"/>
  <c r="EF308" i="17" s="1"/>
  <c r="EF269" i="17"/>
  <c r="CK301" i="17"/>
  <c r="CK269" i="17"/>
  <c r="CZ301" i="17"/>
  <c r="AC301" i="17"/>
  <c r="AC308" i="17" s="1"/>
  <c r="AC269" i="17"/>
  <c r="CB267" i="17"/>
  <c r="FO311" i="17"/>
  <c r="DJ311" i="17"/>
  <c r="DJ271" i="17"/>
  <c r="DJ320" i="17" s="1"/>
  <c r="DJ75" i="17"/>
  <c r="AZ301" i="17"/>
  <c r="AZ308" i="17" s="1"/>
  <c r="AZ269" i="17"/>
  <c r="AG301" i="17"/>
  <c r="AG308" i="17" s="1"/>
  <c r="FD267" i="17"/>
  <c r="H300" i="17"/>
  <c r="H265" i="17"/>
  <c r="H278" i="17" s="1"/>
  <c r="H292" i="17" s="1"/>
  <c r="I17" i="2" s="1"/>
  <c r="Q31" i="3" s="1"/>
  <c r="Q32" i="3" s="1"/>
  <c r="H250" i="17"/>
  <c r="H256" i="17"/>
  <c r="H260" i="17" s="1"/>
  <c r="W300" i="17"/>
  <c r="W265" i="17"/>
  <c r="W278" i="17" s="1"/>
  <c r="W292" i="17" s="1"/>
  <c r="X17" i="2" s="1"/>
  <c r="Q91" i="3" s="1"/>
  <c r="Q92" i="3" s="1"/>
  <c r="W250" i="17"/>
  <c r="W256" i="17"/>
  <c r="W260" i="17" s="1"/>
  <c r="AV300" i="17"/>
  <c r="AV265" i="17"/>
  <c r="AV278" i="17" s="1"/>
  <c r="AV292" i="17" s="1"/>
  <c r="AW17" i="2" s="1"/>
  <c r="Q191" i="3" s="1"/>
  <c r="Q192" i="3" s="1"/>
  <c r="AV256" i="17"/>
  <c r="AV260" i="17" s="1"/>
  <c r="AV250" i="17"/>
  <c r="BE301" i="17"/>
  <c r="BE308" i="17" s="1"/>
  <c r="BE269" i="17"/>
  <c r="AQ301" i="17"/>
  <c r="AQ308" i="17" s="1"/>
  <c r="AQ269" i="17"/>
  <c r="BH265" i="17"/>
  <c r="BH278" i="17" s="1"/>
  <c r="BH292" i="17" s="1"/>
  <c r="BI17" i="2" s="1"/>
  <c r="Q239" i="3" s="1"/>
  <c r="Q240" i="3" s="1"/>
  <c r="DQ301" i="17"/>
  <c r="DQ308" i="17" s="1"/>
  <c r="DQ269" i="17"/>
  <c r="AA301" i="17"/>
  <c r="AA308" i="17" s="1"/>
  <c r="AA269" i="17"/>
  <c r="Q301" i="17"/>
  <c r="Q308" i="17" s="1"/>
  <c r="Q269" i="17"/>
  <c r="EL301" i="17"/>
  <c r="EL308" i="17" s="1"/>
  <c r="EL269" i="17"/>
  <c r="AM300" i="17"/>
  <c r="EV256" i="17"/>
  <c r="EV260" i="17" s="1"/>
  <c r="AF265" i="17"/>
  <c r="AF278" i="17" s="1"/>
  <c r="AF292" i="17" s="1"/>
  <c r="AG17" i="2" s="1"/>
  <c r="Q127" i="3" s="1"/>
  <c r="Q128" i="3" s="1"/>
  <c r="FW256" i="17"/>
  <c r="FW260" i="17" s="1"/>
  <c r="DU256" i="17"/>
  <c r="DU260" i="17" s="1"/>
  <c r="AR311" i="17"/>
  <c r="AR271" i="17"/>
  <c r="AR320" i="17" s="1"/>
  <c r="AR75" i="17"/>
  <c r="P311" i="17"/>
  <c r="P271" i="17"/>
  <c r="P320" i="17" s="1"/>
  <c r="P267" i="17"/>
  <c r="P75" i="17"/>
  <c r="AN301" i="17"/>
  <c r="AN308" i="17" s="1"/>
  <c r="AN269" i="17"/>
  <c r="D265" i="17"/>
  <c r="D278" i="17" s="1"/>
  <c r="D292" i="17" s="1"/>
  <c r="E17" i="2" s="1"/>
  <c r="Q15" i="3" s="1"/>
  <c r="Q16" i="3" s="1"/>
  <c r="D250" i="17"/>
  <c r="DV311" i="17"/>
  <c r="DV271" i="17"/>
  <c r="DV320" i="17" s="1"/>
  <c r="DV75" i="17"/>
  <c r="AK301" i="17"/>
  <c r="AK269" i="17"/>
  <c r="EW300" i="17"/>
  <c r="EW265" i="17"/>
  <c r="EW278" i="17" s="1"/>
  <c r="EW292" i="17" s="1"/>
  <c r="EX17" i="2" s="1"/>
  <c r="Q611" i="3" s="1"/>
  <c r="Q612" i="3" s="1"/>
  <c r="EW250" i="17"/>
  <c r="EW256" i="17"/>
  <c r="EW260" i="17" s="1"/>
  <c r="EQ300" i="17"/>
  <c r="EQ265" i="17"/>
  <c r="EQ278" i="17" s="1"/>
  <c r="EQ292" i="17" s="1"/>
  <c r="ER17" i="2" s="1"/>
  <c r="Q587" i="3" s="1"/>
  <c r="Q588" i="3" s="1"/>
  <c r="EQ250" i="17"/>
  <c r="EQ256" i="17"/>
  <c r="EQ260" i="17" s="1"/>
  <c r="AB301" i="17"/>
  <c r="AB308" i="17" s="1"/>
  <c r="AB269" i="17"/>
  <c r="BJ267" i="17"/>
  <c r="E301" i="17"/>
  <c r="E308" i="17" s="1"/>
  <c r="E269" i="17"/>
  <c r="BG301" i="17"/>
  <c r="BG308" i="17" s="1"/>
  <c r="BG269" i="17"/>
  <c r="EZ311" i="17"/>
  <c r="EZ271" i="17"/>
  <c r="EZ320" i="17" s="1"/>
  <c r="EZ75" i="17"/>
  <c r="CX267" i="17"/>
  <c r="CH300" i="17"/>
  <c r="CH265" i="17"/>
  <c r="CH278" i="17" s="1"/>
  <c r="CH292" i="17" s="1"/>
  <c r="CI17" i="2" s="1"/>
  <c r="Q343" i="3" s="1"/>
  <c r="Q344" i="3" s="1"/>
  <c r="CH250" i="17"/>
  <c r="CH256" i="17"/>
  <c r="CH260" i="17" s="1"/>
  <c r="FR311" i="17"/>
  <c r="CC311" i="17"/>
  <c r="CC271" i="17"/>
  <c r="CC320" i="17" s="1"/>
  <c r="CC75" i="17"/>
  <c r="EM300" i="17"/>
  <c r="EM265" i="17"/>
  <c r="EM278" i="17" s="1"/>
  <c r="EM292" i="17" s="1"/>
  <c r="EN17" i="2" s="1"/>
  <c r="EM250" i="17"/>
  <c r="EM256" i="17"/>
  <c r="EM260" i="17" s="1"/>
  <c r="C30" i="17"/>
  <c r="K311" i="17"/>
  <c r="K271" i="17"/>
  <c r="K320" i="17" s="1"/>
  <c r="K75" i="17"/>
  <c r="DH301" i="17"/>
  <c r="DH308" i="17" s="1"/>
  <c r="DH269" i="17"/>
  <c r="BI311" i="17"/>
  <c r="BI271" i="17"/>
  <c r="BI320" i="17" s="1"/>
  <c r="BI75" i="17"/>
  <c r="BB267" i="17"/>
  <c r="BD300" i="17"/>
  <c r="BD265" i="17"/>
  <c r="BD278" i="17" s="1"/>
  <c r="BD292" i="17" s="1"/>
  <c r="BE17" i="2" s="1"/>
  <c r="Q223" i="3" s="1"/>
  <c r="Q224" i="3" s="1"/>
  <c r="BD250" i="17"/>
  <c r="BD256" i="17"/>
  <c r="BD260" i="17" s="1"/>
  <c r="FA265" i="17"/>
  <c r="FA278" i="17" s="1"/>
  <c r="FA292" i="17" s="1"/>
  <c r="FB17" i="2" s="1"/>
  <c r="Q627" i="3" s="1"/>
  <c r="Q628" i="3" s="1"/>
  <c r="FA300" i="17"/>
  <c r="FA250" i="17"/>
  <c r="FA256" i="17"/>
  <c r="FA260" i="17" s="1"/>
  <c r="DJ300" i="17"/>
  <c r="DJ265" i="17"/>
  <c r="DJ278" i="17" s="1"/>
  <c r="DJ292" i="17" s="1"/>
  <c r="DK17" i="2" s="1"/>
  <c r="Q455" i="3" s="1"/>
  <c r="Q456" i="3" s="1"/>
  <c r="DJ250" i="17"/>
  <c r="DJ256" i="17"/>
  <c r="DJ260" i="17" s="1"/>
  <c r="CK267" i="17"/>
  <c r="CY267" i="17"/>
  <c r="AC267" i="17"/>
  <c r="AB267" i="17"/>
  <c r="CT267" i="17"/>
  <c r="AI300" i="17"/>
  <c r="AI265" i="17"/>
  <c r="AI278" i="17" s="1"/>
  <c r="AI292" i="17" s="1"/>
  <c r="AJ17" i="2" s="1"/>
  <c r="Q139" i="3" s="1"/>
  <c r="Q140" i="3" s="1"/>
  <c r="AI250" i="17"/>
  <c r="AI256" i="17"/>
  <c r="AI260" i="17" s="1"/>
  <c r="BZ256" i="17"/>
  <c r="BZ260" i="17" s="1"/>
  <c r="N267" i="17"/>
  <c r="H311" i="17"/>
  <c r="H271" i="17"/>
  <c r="H320" i="17" s="1"/>
  <c r="H75" i="17"/>
  <c r="W311" i="17"/>
  <c r="W271" i="17"/>
  <c r="W320" i="17" s="1"/>
  <c r="W75" i="17"/>
  <c r="C225" i="17"/>
  <c r="C229" i="17" s="1"/>
  <c r="FZ233" i="17"/>
  <c r="AV311" i="17"/>
  <c r="AV271" i="17"/>
  <c r="AV320" i="17" s="1"/>
  <c r="AV75" i="17"/>
  <c r="DZ267" i="17"/>
  <c r="DL301" i="17"/>
  <c r="DL308" i="17" s="1"/>
  <c r="DL269" i="17"/>
  <c r="V301" i="17"/>
  <c r="V308" i="17" s="1"/>
  <c r="V269" i="17"/>
  <c r="AM311" i="17"/>
  <c r="AM272" i="17"/>
  <c r="AM271" i="17"/>
  <c r="AM320" i="17" s="1"/>
  <c r="AM75" i="17"/>
  <c r="AD75" i="17"/>
  <c r="AF311" i="17"/>
  <c r="FW311" i="17"/>
  <c r="BW311" i="17"/>
  <c r="BW271" i="17"/>
  <c r="BW320" i="17" s="1"/>
  <c r="BW75" i="17"/>
  <c r="ES311" i="17"/>
  <c r="ES75" i="17"/>
  <c r="N339" i="3"/>
  <c r="N340" i="3" s="1"/>
  <c r="S551" i="3"/>
  <c r="Q551" i="3"/>
  <c r="Q552" i="3" s="1"/>
  <c r="N59" i="3"/>
  <c r="N60" i="3" s="1"/>
  <c r="N647" i="3"/>
  <c r="N648" i="3" s="1"/>
  <c r="N351" i="3"/>
  <c r="N352" i="3" s="1"/>
  <c r="Q359" i="3"/>
  <c r="Q360" i="3" s="1"/>
  <c r="S359" i="3"/>
  <c r="N715" i="3"/>
  <c r="N716" i="3" s="1"/>
  <c r="N271" i="3"/>
  <c r="N272" i="3" s="1"/>
  <c r="Q319" i="3"/>
  <c r="Q320" i="3" s="1"/>
  <c r="S319" i="3"/>
  <c r="N623" i="3"/>
  <c r="N624" i="3" s="1"/>
  <c r="S79" i="3"/>
  <c r="Q79" i="3"/>
  <c r="Q80" i="3" s="1"/>
  <c r="N111" i="3"/>
  <c r="N112" i="3" s="1"/>
  <c r="S263" i="3"/>
  <c r="Q263" i="3"/>
  <c r="Q264" i="3" s="1"/>
  <c r="N607" i="3"/>
  <c r="N608" i="3" s="1"/>
  <c r="N159" i="3"/>
  <c r="N160" i="3" s="1"/>
  <c r="Q143" i="3"/>
  <c r="Q144" i="3" s="1"/>
  <c r="S143" i="3"/>
  <c r="S683" i="3"/>
  <c r="S611" i="3"/>
  <c r="N451" i="3"/>
  <c r="N452" i="3" s="1"/>
  <c r="Q107" i="3"/>
  <c r="Q108" i="3" s="1"/>
  <c r="S107" i="3"/>
  <c r="N499" i="3"/>
  <c r="N500" i="3" s="1"/>
  <c r="Q75" i="3"/>
  <c r="Q76" i="3" s="1"/>
  <c r="S75" i="3"/>
  <c r="S191" i="3"/>
  <c r="Q671" i="3"/>
  <c r="Q672" i="3" s="1"/>
  <c r="S671" i="3"/>
  <c r="N543" i="3"/>
  <c r="N544" i="3" s="1"/>
  <c r="N539" i="3"/>
  <c r="N540" i="3" s="1"/>
  <c r="N639" i="3"/>
  <c r="N640" i="3" s="1"/>
  <c r="N591" i="3"/>
  <c r="N592" i="3" s="1"/>
  <c r="S411" i="3"/>
  <c r="Q411" i="3"/>
  <c r="Q412" i="3" s="1"/>
  <c r="I33" i="14" l="1"/>
  <c r="D209" i="14"/>
  <c r="D214" i="14" s="1"/>
  <c r="C222" i="14"/>
  <c r="H36" i="14"/>
  <c r="C234" i="14"/>
  <c r="C225" i="14"/>
  <c r="C224" i="14"/>
  <c r="C216" i="14"/>
  <c r="I301" i="17"/>
  <c r="I308" i="17" s="1"/>
  <c r="G300" i="17"/>
  <c r="D300" i="17"/>
  <c r="D256" i="17"/>
  <c r="D260" i="17" s="1"/>
  <c r="D301" i="17" s="1"/>
  <c r="D308" i="17" s="1"/>
  <c r="AY301" i="17"/>
  <c r="BB269" i="17"/>
  <c r="CZ267" i="17"/>
  <c r="AG267" i="17"/>
  <c r="V267" i="17"/>
  <c r="CY269" i="17"/>
  <c r="Q267" i="17"/>
  <c r="BL250" i="17"/>
  <c r="DM267" i="17"/>
  <c r="T308" i="17"/>
  <c r="DN267" i="17"/>
  <c r="DZ308" i="17"/>
  <c r="AK308" i="17"/>
  <c r="R269" i="17"/>
  <c r="T269" i="17"/>
  <c r="CK308" i="17"/>
  <c r="AY308" i="17"/>
  <c r="BF256" i="17"/>
  <c r="BF260" i="17" s="1"/>
  <c r="AF300" i="17"/>
  <c r="F267" i="17"/>
  <c r="CX269" i="17"/>
  <c r="FV267" i="17"/>
  <c r="EG269" i="17"/>
  <c r="FI269" i="17"/>
  <c r="CZ308" i="17"/>
  <c r="ED269" i="17"/>
  <c r="FU308" i="17"/>
  <c r="AF250" i="17"/>
  <c r="T267" i="17"/>
  <c r="AF256" i="17"/>
  <c r="AF260" i="17" s="1"/>
  <c r="EV265" i="17"/>
  <c r="EV278" i="17" s="1"/>
  <c r="EV292" i="17" s="1"/>
  <c r="EW17" i="2" s="1"/>
  <c r="F269" i="17"/>
  <c r="CQ269" i="17"/>
  <c r="FR250" i="17"/>
  <c r="BQ271" i="17"/>
  <c r="BQ320" i="17" s="1"/>
  <c r="CR75" i="17"/>
  <c r="EK300" i="17"/>
  <c r="DE250" i="17"/>
  <c r="BA308" i="17"/>
  <c r="AM256" i="17"/>
  <c r="AM260" i="17" s="1"/>
  <c r="AM269" i="17" s="1"/>
  <c r="BF265" i="17"/>
  <c r="BF278" i="17" s="1"/>
  <c r="BF292" i="17" s="1"/>
  <c r="BG17" i="2" s="1"/>
  <c r="Q231" i="3" s="1"/>
  <c r="Q232" i="3" s="1"/>
  <c r="L308" i="17"/>
  <c r="L267" i="17"/>
  <c r="CN271" i="17"/>
  <c r="CN320" i="17" s="1"/>
  <c r="FM250" i="17"/>
  <c r="FV308" i="17"/>
  <c r="AT75" i="17"/>
  <c r="BZ265" i="17"/>
  <c r="BZ278" i="17" s="1"/>
  <c r="BZ292" i="17" s="1"/>
  <c r="CA17" i="2" s="1"/>
  <c r="Q311" i="3" s="1"/>
  <c r="Q312" i="3" s="1"/>
  <c r="DU300" i="17"/>
  <c r="FH269" i="17"/>
  <c r="CR311" i="17"/>
  <c r="I267" i="17"/>
  <c r="BQ300" i="17"/>
  <c r="FB265" i="17"/>
  <c r="FB278" i="17" s="1"/>
  <c r="FB292" i="17" s="1"/>
  <c r="FC17" i="2" s="1"/>
  <c r="Q631" i="3" s="1"/>
  <c r="Q632" i="3" s="1"/>
  <c r="CR300" i="17"/>
  <c r="BZ311" i="17"/>
  <c r="ED267" i="17"/>
  <c r="FR75" i="17"/>
  <c r="DU250" i="17"/>
  <c r="BA269" i="17"/>
  <c r="FO75" i="17"/>
  <c r="BJ269" i="17"/>
  <c r="CP75" i="17"/>
  <c r="FB250" i="17"/>
  <c r="AT271" i="17"/>
  <c r="AT320" i="17" s="1"/>
  <c r="AF75" i="17"/>
  <c r="BZ250" i="17"/>
  <c r="BH271" i="17"/>
  <c r="BH320" i="17" s="1"/>
  <c r="BZ300" i="17"/>
  <c r="ES300" i="17"/>
  <c r="DU265" i="17"/>
  <c r="DU278" i="17" s="1"/>
  <c r="DU292" i="17" s="1"/>
  <c r="DV17" i="2" s="1"/>
  <c r="CP271" i="17"/>
  <c r="CP320" i="17" s="1"/>
  <c r="BQ256" i="17"/>
  <c r="BQ260" i="17" s="1"/>
  <c r="BQ269" i="17" s="1"/>
  <c r="CN300" i="17"/>
  <c r="FB300" i="17"/>
  <c r="CR256" i="17"/>
  <c r="CR260" i="17" s="1"/>
  <c r="CR269" i="17" s="1"/>
  <c r="FP267" i="17"/>
  <c r="F308" i="17"/>
  <c r="CX308" i="17"/>
  <c r="BW300" i="17"/>
  <c r="EV250" i="17"/>
  <c r="AM250" i="17"/>
  <c r="BQ75" i="17"/>
  <c r="CN311" i="17"/>
  <c r="AE267" i="17"/>
  <c r="CG75" i="17"/>
  <c r="FJ308" i="17"/>
  <c r="DE265" i="17"/>
  <c r="DE278" i="17" s="1"/>
  <c r="DE292" i="17" s="1"/>
  <c r="DF17" i="2" s="1"/>
  <c r="Q435" i="3" s="1"/>
  <c r="Q436" i="3" s="1"/>
  <c r="BF300" i="17"/>
  <c r="CG265" i="17"/>
  <c r="CG278" i="17" s="1"/>
  <c r="CG292" i="17" s="1"/>
  <c r="CH17" i="2" s="1"/>
  <c r="CO308" i="17"/>
  <c r="AT256" i="17"/>
  <c r="AT260" i="17" s="1"/>
  <c r="AT301" i="17" s="1"/>
  <c r="FW300" i="17"/>
  <c r="EV300" i="17"/>
  <c r="BH250" i="17"/>
  <c r="FQ267" i="17"/>
  <c r="EH267" i="17"/>
  <c r="EK265" i="17"/>
  <c r="EK278" i="17" s="1"/>
  <c r="EK292" i="17" s="1"/>
  <c r="EL17" i="2" s="1"/>
  <c r="Q563" i="3" s="1"/>
  <c r="Q564" i="3" s="1"/>
  <c r="DE256" i="17"/>
  <c r="DE260" i="17" s="1"/>
  <c r="DE301" i="17" s="1"/>
  <c r="BF250" i="17"/>
  <c r="CQ308" i="17"/>
  <c r="O300" i="17"/>
  <c r="CR267" i="17"/>
  <c r="EV75" i="17"/>
  <c r="AT265" i="17"/>
  <c r="AT278" i="17" s="1"/>
  <c r="AT292" i="17" s="1"/>
  <c r="AU17" i="2" s="1"/>
  <c r="Q183" i="3" s="1"/>
  <c r="Q184" i="3" s="1"/>
  <c r="BW256" i="17"/>
  <c r="BW260" i="17" s="1"/>
  <c r="BW269" i="17" s="1"/>
  <c r="FR300" i="17"/>
  <c r="CG271" i="17"/>
  <c r="CG320" i="17" s="1"/>
  <c r="FF311" i="17"/>
  <c r="BL256" i="17"/>
  <c r="BL260" i="17" s="1"/>
  <c r="BL269" i="17" s="1"/>
  <c r="AS271" i="17"/>
  <c r="AS320" i="17" s="1"/>
  <c r="CO267" i="17"/>
  <c r="FU269" i="17"/>
  <c r="FT300" i="17"/>
  <c r="AT250" i="17"/>
  <c r="BW250" i="17"/>
  <c r="FR256" i="17"/>
  <c r="FR260" i="17" s="1"/>
  <c r="FR301" i="17" s="1"/>
  <c r="CO269" i="17"/>
  <c r="BL265" i="17"/>
  <c r="CG256" i="17"/>
  <c r="CG260" i="17" s="1"/>
  <c r="CG301" i="17" s="1"/>
  <c r="O256" i="17"/>
  <c r="O260" i="17" s="1"/>
  <c r="O301" i="17" s="1"/>
  <c r="BE267" i="17"/>
  <c r="FP269" i="17"/>
  <c r="AT300" i="17"/>
  <c r="BW265" i="17"/>
  <c r="BW278" i="17" s="1"/>
  <c r="BW292" i="17" s="1"/>
  <c r="BX17" i="2" s="1"/>
  <c r="Q299" i="3" s="1"/>
  <c r="Q300" i="3" s="1"/>
  <c r="AS265" i="17"/>
  <c r="AS278" i="17" s="1"/>
  <c r="AS292" i="17" s="1"/>
  <c r="AT17" i="2" s="1"/>
  <c r="Q179" i="3" s="1"/>
  <c r="Q180" i="3" s="1"/>
  <c r="FR265" i="17"/>
  <c r="FR278" i="17" s="1"/>
  <c r="FR292" i="17" s="1"/>
  <c r="FS17" i="2" s="1"/>
  <c r="Q695" i="3" s="1"/>
  <c r="Q696" i="3" s="1"/>
  <c r="FJ267" i="17"/>
  <c r="BM301" i="17"/>
  <c r="BM308" i="17" s="1"/>
  <c r="BL300" i="17"/>
  <c r="CG250" i="17"/>
  <c r="O265" i="17"/>
  <c r="O278" i="17" s="1"/>
  <c r="O292" i="17" s="1"/>
  <c r="P17" i="2" s="1"/>
  <c r="Q59" i="3" s="1"/>
  <c r="Q60" i="3" s="1"/>
  <c r="AD250" i="17"/>
  <c r="AM265" i="17"/>
  <c r="AM278" i="17" s="1"/>
  <c r="AM292" i="17" s="1"/>
  <c r="AN17" i="2" s="1"/>
  <c r="Q155" i="3" s="1"/>
  <c r="Q156" i="3" s="1"/>
  <c r="FF300" i="17"/>
  <c r="FI267" i="17"/>
  <c r="DT256" i="17"/>
  <c r="DT260" i="17" s="1"/>
  <c r="DT269" i="17" s="1"/>
  <c r="EK250" i="17"/>
  <c r="BQ250" i="17"/>
  <c r="CP300" i="17"/>
  <c r="DE300" i="17"/>
  <c r="CR250" i="17"/>
  <c r="CG300" i="17"/>
  <c r="FM300" i="17"/>
  <c r="O250" i="17"/>
  <c r="FW75" i="17"/>
  <c r="EZ267" i="17"/>
  <c r="FW250" i="17"/>
  <c r="BH300" i="17"/>
  <c r="FV269" i="17"/>
  <c r="CL267" i="17"/>
  <c r="FB271" i="17"/>
  <c r="FB320" i="17" s="1"/>
  <c r="FO256" i="17"/>
  <c r="FO260" i="17" s="1"/>
  <c r="FO269" i="17" s="1"/>
  <c r="G256" i="17"/>
  <c r="G260" i="17" s="1"/>
  <c r="G301" i="17" s="1"/>
  <c r="G308" i="17" s="1"/>
  <c r="FT75" i="17"/>
  <c r="EG267" i="17"/>
  <c r="BA278" i="17"/>
  <c r="BA292" i="17" s="1"/>
  <c r="BB17" i="2" s="1"/>
  <c r="Q211" i="3" s="1"/>
  <c r="Q212" i="3" s="1"/>
  <c r="BA267" i="17"/>
  <c r="BI267" i="17"/>
  <c r="FW265" i="17"/>
  <c r="FW278" i="17" s="1"/>
  <c r="FW292" i="17" s="1"/>
  <c r="FX17" i="2" s="1"/>
  <c r="BH256" i="17"/>
  <c r="BH260" i="17" s="1"/>
  <c r="BH301" i="17" s="1"/>
  <c r="FO250" i="17"/>
  <c r="G250" i="17"/>
  <c r="FT271" i="17"/>
  <c r="FT320" i="17" s="1"/>
  <c r="FP308" i="17"/>
  <c r="FO265" i="17"/>
  <c r="FO278" i="17" s="1"/>
  <c r="FO292" i="17" s="1"/>
  <c r="FP17" i="2" s="1"/>
  <c r="Q683" i="3" s="1"/>
  <c r="Q684" i="3" s="1"/>
  <c r="G265" i="17"/>
  <c r="G278" i="17" s="1"/>
  <c r="G292" i="17" s="1"/>
  <c r="H17" i="2" s="1"/>
  <c r="Q27" i="3" s="1"/>
  <c r="Q28" i="3" s="1"/>
  <c r="EV271" i="17"/>
  <c r="EV320" i="17" s="1"/>
  <c r="AS311" i="17"/>
  <c r="FT250" i="17"/>
  <c r="AD300" i="17"/>
  <c r="AS300" i="17"/>
  <c r="FF256" i="17"/>
  <c r="FF260" i="17" s="1"/>
  <c r="FF301" i="17" s="1"/>
  <c r="FF308" i="17" s="1"/>
  <c r="FM75" i="17"/>
  <c r="U267" i="17"/>
  <c r="DT250" i="17"/>
  <c r="AD271" i="17"/>
  <c r="AD320" i="17" s="1"/>
  <c r="DV267" i="17"/>
  <c r="FT256" i="17"/>
  <c r="FT260" i="17" s="1"/>
  <c r="FT301" i="17" s="1"/>
  <c r="AD256" i="17"/>
  <c r="AD260" i="17" s="1"/>
  <c r="AD269" i="17" s="1"/>
  <c r="AS256" i="17"/>
  <c r="AS260" i="17" s="1"/>
  <c r="AS301" i="17" s="1"/>
  <c r="FF250" i="17"/>
  <c r="G267" i="17"/>
  <c r="FM271" i="17"/>
  <c r="FM320" i="17" s="1"/>
  <c r="DT265" i="17"/>
  <c r="DT278" i="17" s="1"/>
  <c r="DT292" i="17" s="1"/>
  <c r="DU17" i="2" s="1"/>
  <c r="Q495" i="3" s="1"/>
  <c r="Q496" i="3" s="1"/>
  <c r="BM278" i="17"/>
  <c r="BM292" i="17" s="1"/>
  <c r="BN17" i="2" s="1"/>
  <c r="Q259" i="3" s="1"/>
  <c r="Q260" i="3" s="1"/>
  <c r="BM267" i="17"/>
  <c r="W267" i="17"/>
  <c r="FT265" i="17"/>
  <c r="FT278" i="17" s="1"/>
  <c r="FT292" i="17" s="1"/>
  <c r="FU17" i="2" s="1"/>
  <c r="Q703" i="3" s="1"/>
  <c r="Q704" i="3" s="1"/>
  <c r="AD265" i="17"/>
  <c r="AD278" i="17" s="1"/>
  <c r="AD292" i="17" s="1"/>
  <c r="AE17" i="2" s="1"/>
  <c r="Q119" i="3" s="1"/>
  <c r="Q120" i="3" s="1"/>
  <c r="AS250" i="17"/>
  <c r="FF265" i="17"/>
  <c r="FF278" i="17" s="1"/>
  <c r="FF292" i="17" s="1"/>
  <c r="FG17" i="2" s="1"/>
  <c r="Q647" i="3" s="1"/>
  <c r="Q648" i="3" s="1"/>
  <c r="CQ267" i="17"/>
  <c r="DT300" i="17"/>
  <c r="FL267" i="17"/>
  <c r="AA19" i="2"/>
  <c r="S103" i="3" s="1"/>
  <c r="Z250" i="17"/>
  <c r="Z256" i="17"/>
  <c r="Z260" i="17" s="1"/>
  <c r="Z300" i="17"/>
  <c r="Z265" i="17"/>
  <c r="Z271" i="17"/>
  <c r="Z320" i="17" s="1"/>
  <c r="Z75" i="17"/>
  <c r="Z311" i="17"/>
  <c r="DU271" i="17"/>
  <c r="DU320" i="17" s="1"/>
  <c r="BH311" i="17"/>
  <c r="ES256" i="17"/>
  <c r="ES260" i="17" s="1"/>
  <c r="ES269" i="17" s="1"/>
  <c r="FL311" i="17"/>
  <c r="FM267" i="17"/>
  <c r="CN256" i="17"/>
  <c r="CN260" i="17" s="1"/>
  <c r="CN301" i="17" s="1"/>
  <c r="CP256" i="17"/>
  <c r="CP260" i="17" s="1"/>
  <c r="CP269" i="17" s="1"/>
  <c r="DU311" i="17"/>
  <c r="ES250" i="17"/>
  <c r="FL75" i="17"/>
  <c r="CN250" i="17"/>
  <c r="CP265" i="17"/>
  <c r="ES265" i="17"/>
  <c r="ES278" i="17" s="1"/>
  <c r="ES292" i="17" s="1"/>
  <c r="ET17" i="2" s="1"/>
  <c r="Q595" i="3" s="1"/>
  <c r="Q596" i="3" s="1"/>
  <c r="BQ267" i="17"/>
  <c r="CN265" i="17"/>
  <c r="CP250" i="17"/>
  <c r="K267" i="17"/>
  <c r="CC267" i="17"/>
  <c r="AF267" i="17"/>
  <c r="BH267" i="17"/>
  <c r="AV267" i="17"/>
  <c r="DU301" i="17"/>
  <c r="DU269" i="17"/>
  <c r="H267" i="17"/>
  <c r="CH301" i="17"/>
  <c r="CH308" i="17" s="1"/>
  <c r="CH269" i="17"/>
  <c r="AF301" i="17"/>
  <c r="AF308" i="17" s="1"/>
  <c r="AF269" i="17"/>
  <c r="H301" i="17"/>
  <c r="H308" i="17" s="1"/>
  <c r="H269" i="17"/>
  <c r="DJ267" i="17"/>
  <c r="CH267" i="17"/>
  <c r="EZ301" i="17"/>
  <c r="EZ308" i="17" s="1"/>
  <c r="EZ269" i="17"/>
  <c r="EK301" i="17"/>
  <c r="EK269" i="17"/>
  <c r="BD267" i="17"/>
  <c r="CD267" i="17"/>
  <c r="EQ267" i="17"/>
  <c r="AV301" i="17"/>
  <c r="AV308" i="17" s="1"/>
  <c r="AV269" i="17"/>
  <c r="DJ301" i="17"/>
  <c r="DJ308" i="17" s="1"/>
  <c r="DJ269" i="17"/>
  <c r="FA301" i="17"/>
  <c r="FA308" i="17" s="1"/>
  <c r="FA269" i="17"/>
  <c r="BD301" i="17"/>
  <c r="BD308" i="17" s="1"/>
  <c r="BD269" i="17"/>
  <c r="EM301" i="17"/>
  <c r="EM308" i="17" s="1"/>
  <c r="EM269" i="17"/>
  <c r="DV301" i="17"/>
  <c r="DV308" i="17" s="1"/>
  <c r="DV269" i="17"/>
  <c r="FC267" i="17"/>
  <c r="AR301" i="17"/>
  <c r="AR308" i="17" s="1"/>
  <c r="AR269" i="17"/>
  <c r="FC301" i="17"/>
  <c r="FC308" i="17" s="1"/>
  <c r="FC269" i="17"/>
  <c r="AI267" i="17"/>
  <c r="EM267" i="17"/>
  <c r="EW267" i="17"/>
  <c r="D267" i="17"/>
  <c r="EH301" i="17"/>
  <c r="EH308" i="17" s="1"/>
  <c r="EH269" i="17"/>
  <c r="C234" i="17"/>
  <c r="D10" i="2" s="1"/>
  <c r="FZ229" i="17"/>
  <c r="BZ301" i="17"/>
  <c r="BZ269" i="17"/>
  <c r="AI301" i="17"/>
  <c r="AI308" i="17" s="1"/>
  <c r="AI269" i="17"/>
  <c r="EQ301" i="17"/>
  <c r="EQ308" i="17" s="1"/>
  <c r="EQ269" i="17"/>
  <c r="EW301" i="17"/>
  <c r="EW308" i="17" s="1"/>
  <c r="EW269" i="17"/>
  <c r="D269" i="17"/>
  <c r="AR267" i="17"/>
  <c r="W301" i="17"/>
  <c r="W308" i="17" s="1"/>
  <c r="W269" i="17"/>
  <c r="BI301" i="17"/>
  <c r="BI308" i="17" s="1"/>
  <c r="BI269" i="17"/>
  <c r="K301" i="17"/>
  <c r="K308" i="17" s="1"/>
  <c r="K269" i="17"/>
  <c r="CC301" i="17"/>
  <c r="CC308" i="17" s="1"/>
  <c r="CC269" i="17"/>
  <c r="P301" i="17"/>
  <c r="P308" i="17" s="1"/>
  <c r="P269" i="17"/>
  <c r="CD301" i="17"/>
  <c r="CD308" i="17" s="1"/>
  <c r="CD269" i="17"/>
  <c r="FQ301" i="17"/>
  <c r="FQ308" i="17" s="1"/>
  <c r="FQ269" i="17"/>
  <c r="FL301" i="17"/>
  <c r="FL308" i="17" s="1"/>
  <c r="FL269" i="17"/>
  <c r="DE269" i="17"/>
  <c r="BF301" i="17"/>
  <c r="BF269" i="17"/>
  <c r="CL301" i="17"/>
  <c r="CL308" i="17" s="1"/>
  <c r="CL269" i="17"/>
  <c r="FB301" i="17"/>
  <c r="FB269" i="17"/>
  <c r="AE301" i="17"/>
  <c r="AE308" i="17" s="1"/>
  <c r="AE269" i="17"/>
  <c r="FM301" i="17"/>
  <c r="FM269" i="17"/>
  <c r="FA267" i="17"/>
  <c r="U301" i="17"/>
  <c r="U308" i="17" s="1"/>
  <c r="U269" i="17"/>
  <c r="FW301" i="17"/>
  <c r="FW269" i="17"/>
  <c r="EV301" i="17"/>
  <c r="EV269" i="17"/>
  <c r="CR301" i="17"/>
  <c r="CR308" i="17" s="1"/>
  <c r="S647" i="3"/>
  <c r="S59" i="3"/>
  <c r="S639" i="3"/>
  <c r="Q639" i="3"/>
  <c r="Q640" i="3" s="1"/>
  <c r="Q499" i="3"/>
  <c r="Q500" i="3" s="1"/>
  <c r="S499" i="3"/>
  <c r="Q451" i="3"/>
  <c r="Q452" i="3" s="1"/>
  <c r="S451" i="3"/>
  <c r="Q271" i="3"/>
  <c r="Q272" i="3" s="1"/>
  <c r="S271" i="3"/>
  <c r="Q339" i="3"/>
  <c r="Q340" i="3" s="1"/>
  <c r="S339" i="3"/>
  <c r="N199" i="3"/>
  <c r="N200" i="3" s="1"/>
  <c r="Q539" i="3"/>
  <c r="Q540" i="3" s="1"/>
  <c r="S539" i="3"/>
  <c r="N571" i="3"/>
  <c r="N572" i="3" s="1"/>
  <c r="Q159" i="3"/>
  <c r="Q160" i="3" s="1"/>
  <c r="S159" i="3"/>
  <c r="Q607" i="3"/>
  <c r="Q608" i="3" s="1"/>
  <c r="S607" i="3"/>
  <c r="S623" i="3"/>
  <c r="Q623" i="3"/>
  <c r="Q624" i="3" s="1"/>
  <c r="Q351" i="3"/>
  <c r="Q352" i="3" s="1"/>
  <c r="S351" i="3"/>
  <c r="N323" i="3"/>
  <c r="N324" i="3" s="1"/>
  <c r="S591" i="3"/>
  <c r="Q591" i="3"/>
  <c r="Q592" i="3" s="1"/>
  <c r="S543" i="3"/>
  <c r="Q543" i="3"/>
  <c r="Q544" i="3" s="1"/>
  <c r="I11" i="3"/>
  <c r="I12" i="3" s="1"/>
  <c r="Q111" i="3"/>
  <c r="Q112" i="3" s="1"/>
  <c r="S111" i="3"/>
  <c r="N175" i="3"/>
  <c r="N176" i="3" s="1"/>
  <c r="Q715" i="3"/>
  <c r="Q716" i="3" s="1"/>
  <c r="S715" i="3"/>
  <c r="C226" i="14" l="1"/>
  <c r="C230" i="14" s="1"/>
  <c r="C235" i="14" s="1"/>
  <c r="H37" i="14" s="1"/>
  <c r="D216" i="14"/>
  <c r="D224" i="14"/>
  <c r="D222" i="14"/>
  <c r="D226" i="14" s="1"/>
  <c r="D230" i="14" s="1"/>
  <c r="D235" i="14" s="1"/>
  <c r="I37" i="14" s="1"/>
  <c r="D234" i="14"/>
  <c r="I36" i="14"/>
  <c r="D225" i="14"/>
  <c r="C236" i="14"/>
  <c r="DT301" i="17"/>
  <c r="FF269" i="17"/>
  <c r="ES301" i="17"/>
  <c r="ES308" i="17" s="1"/>
  <c r="CN308" i="17"/>
  <c r="BL301" i="17"/>
  <c r="BL308" i="17" s="1"/>
  <c r="FB267" i="17"/>
  <c r="EK308" i="17"/>
  <c r="EV267" i="17"/>
  <c r="AM301" i="17"/>
  <c r="AM308" i="17" s="1"/>
  <c r="FW308" i="17"/>
  <c r="BZ308" i="17"/>
  <c r="O269" i="17"/>
  <c r="FT267" i="17"/>
  <c r="BH269" i="17"/>
  <c r="AD301" i="17"/>
  <c r="BZ267" i="17"/>
  <c r="BQ301" i="17"/>
  <c r="BQ308" i="17" s="1"/>
  <c r="BF267" i="17"/>
  <c r="CG269" i="17"/>
  <c r="FR269" i="17"/>
  <c r="DE267" i="17"/>
  <c r="DE308" i="17"/>
  <c r="G269" i="17"/>
  <c r="D76" i="14"/>
  <c r="FR308" i="17"/>
  <c r="DU267" i="17"/>
  <c r="AT267" i="17"/>
  <c r="FB308" i="17"/>
  <c r="BF308" i="17"/>
  <c r="DU308" i="17"/>
  <c r="BW267" i="17"/>
  <c r="AT308" i="17"/>
  <c r="AT269" i="17"/>
  <c r="CP301" i="17"/>
  <c r="CP308" i="17" s="1"/>
  <c r="BH308" i="17"/>
  <c r="FO301" i="17"/>
  <c r="FO308" i="17" s="1"/>
  <c r="BW301" i="17"/>
  <c r="BW308" i="17" s="1"/>
  <c r="O308" i="17"/>
  <c r="FW267" i="17"/>
  <c r="ES267" i="17"/>
  <c r="EV308" i="17"/>
  <c r="FO267" i="17"/>
  <c r="AS267" i="17"/>
  <c r="CG267" i="17"/>
  <c r="FT308" i="17"/>
  <c r="FM308" i="17"/>
  <c r="AM267" i="17"/>
  <c r="EK267" i="17"/>
  <c r="O267" i="17"/>
  <c r="AS308" i="17"/>
  <c r="BL278" i="17"/>
  <c r="BL292" i="17" s="1"/>
  <c r="BM17" i="2" s="1"/>
  <c r="Q255" i="3" s="1"/>
  <c r="Q256" i="3" s="1"/>
  <c r="BL267" i="17"/>
  <c r="FT269" i="17"/>
  <c r="FF267" i="17"/>
  <c r="AS269" i="17"/>
  <c r="DT308" i="17"/>
  <c r="AD308" i="17"/>
  <c r="FR267" i="17"/>
  <c r="CG308" i="17"/>
  <c r="CN269" i="17"/>
  <c r="DT267" i="17"/>
  <c r="AD267" i="17"/>
  <c r="Z278" i="17"/>
  <c r="Z292" i="17" s="1"/>
  <c r="AA17" i="2" s="1"/>
  <c r="Q103" i="3" s="1"/>
  <c r="Q104" i="3" s="1"/>
  <c r="Z267" i="17"/>
  <c r="Z301" i="17"/>
  <c r="Z308" i="17" s="1"/>
  <c r="Z269" i="17"/>
  <c r="CP278" i="17"/>
  <c r="CP292" i="17" s="1"/>
  <c r="CQ17" i="2" s="1"/>
  <c r="Q375" i="3" s="1"/>
  <c r="Q376" i="3" s="1"/>
  <c r="CP267" i="17"/>
  <c r="CN278" i="17"/>
  <c r="CN292" i="17" s="1"/>
  <c r="CO17" i="2" s="1"/>
  <c r="Q367" i="3" s="1"/>
  <c r="Q368" i="3" s="1"/>
  <c r="CN267" i="17"/>
  <c r="FZ234" i="17"/>
  <c r="C235" i="17"/>
  <c r="D14" i="2" s="1"/>
  <c r="Q571" i="3"/>
  <c r="Q572" i="3" s="1"/>
  <c r="S571" i="3"/>
  <c r="Q199" i="3"/>
  <c r="Q200" i="3" s="1"/>
  <c r="S199" i="3"/>
  <c r="S175" i="3"/>
  <c r="Q175" i="3"/>
  <c r="Q176" i="3" s="1"/>
  <c r="S323" i="3"/>
  <c r="Q323" i="3"/>
  <c r="Q324" i="3" s="1"/>
  <c r="GB9" i="2"/>
  <c r="C241" i="14" l="1"/>
  <c r="C247" i="14" s="1"/>
  <c r="C250" i="14" s="1"/>
  <c r="C265" i="14"/>
  <c r="D236" i="14"/>
  <c r="C264" i="17"/>
  <c r="C240" i="17"/>
  <c r="C246" i="17" s="1"/>
  <c r="C249" i="17" s="1"/>
  <c r="D19" i="2" s="1"/>
  <c r="S11" i="3" s="1"/>
  <c r="FZ235" i="17"/>
  <c r="J11" i="3"/>
  <c r="J12" i="3" s="1"/>
  <c r="I47" i="3"/>
  <c r="I48" i="3" s="1"/>
  <c r="F217" i="2"/>
  <c r="I726" i="3" s="1"/>
  <c r="I727" i="3" s="1"/>
  <c r="D241" i="14" l="1"/>
  <c r="D265" i="14"/>
  <c r="H38" i="14"/>
  <c r="C272" i="14"/>
  <c r="H46" i="14" s="1"/>
  <c r="C266" i="14"/>
  <c r="C301" i="14"/>
  <c r="H41" i="14"/>
  <c r="C257" i="14"/>
  <c r="C261" i="14" s="1"/>
  <c r="C300" i="17"/>
  <c r="C265" i="17"/>
  <c r="C267" i="17" s="1"/>
  <c r="C250" i="17"/>
  <c r="C256" i="17"/>
  <c r="C260" i="17" s="1"/>
  <c r="C311" i="17"/>
  <c r="FZ264" i="17"/>
  <c r="C271" i="17"/>
  <c r="C320" i="17" s="1"/>
  <c r="FZ320" i="17" s="1"/>
  <c r="C75" i="17"/>
  <c r="FZ75" i="17" s="1"/>
  <c r="GB10" i="2"/>
  <c r="N11" i="3"/>
  <c r="N12" i="3" s="1"/>
  <c r="C302" i="14" l="1"/>
  <c r="C309" i="14" s="1"/>
  <c r="C270" i="14"/>
  <c r="H45" i="14" s="1"/>
  <c r="D272" i="14"/>
  <c r="I46" i="14" s="1"/>
  <c r="I38" i="14"/>
  <c r="C279" i="14"/>
  <c r="C268" i="14"/>
  <c r="H44" i="14" s="1"/>
  <c r="D247" i="14"/>
  <c r="D250" i="14" s="1"/>
  <c r="D47" i="16"/>
  <c r="FZ267" i="17"/>
  <c r="FZ271" i="17"/>
  <c r="GB264" i="17"/>
  <c r="GC268" i="17"/>
  <c r="GD269" i="17" s="1"/>
  <c r="D287" i="17" s="1"/>
  <c r="C301" i="17"/>
  <c r="C269" i="17"/>
  <c r="FZ269" i="17" s="1"/>
  <c r="FZ265" i="17"/>
  <c r="C278" i="17"/>
  <c r="C308" i="17"/>
  <c r="GB14" i="2"/>
  <c r="J47" i="3"/>
  <c r="J48" i="3" s="1"/>
  <c r="G217" i="2"/>
  <c r="J726" i="3" s="1"/>
  <c r="J727" i="3" s="1"/>
  <c r="S47" i="3"/>
  <c r="D8" i="16" l="1"/>
  <c r="D257" i="14"/>
  <c r="D261" i="14" s="1"/>
  <c r="D301" i="14"/>
  <c r="I41" i="14"/>
  <c r="D266" i="14"/>
  <c r="C293" i="14"/>
  <c r="H57" i="14" s="1"/>
  <c r="H42" i="14"/>
  <c r="A274" i="14"/>
  <c r="FZ278" i="17"/>
  <c r="C292" i="17"/>
  <c r="D17" i="2" s="1"/>
  <c r="FY281" i="17"/>
  <c r="GA271" i="17"/>
  <c r="GB312" i="17" s="1"/>
  <c r="C287" i="17"/>
  <c r="S287" i="17"/>
  <c r="AA287" i="17"/>
  <c r="AI287" i="17"/>
  <c r="AQ287" i="17"/>
  <c r="AY287" i="17"/>
  <c r="BG287" i="17"/>
  <c r="BO287" i="17"/>
  <c r="BW287" i="17"/>
  <c r="CE287" i="17"/>
  <c r="CM287" i="17"/>
  <c r="CU287" i="17"/>
  <c r="DC287" i="17"/>
  <c r="DK287" i="17"/>
  <c r="DS287" i="17"/>
  <c r="EA287" i="17"/>
  <c r="EI287" i="17"/>
  <c r="EQ287" i="17"/>
  <c r="EY287" i="17"/>
  <c r="FG287" i="17"/>
  <c r="FO287" i="17"/>
  <c r="FW287" i="17"/>
  <c r="P287" i="17"/>
  <c r="AF287" i="17"/>
  <c r="AV287" i="17"/>
  <c r="BL287" i="17"/>
  <c r="CB287" i="17"/>
  <c r="CR287" i="17"/>
  <c r="DH287" i="17"/>
  <c r="DX287" i="17"/>
  <c r="EN287" i="17"/>
  <c r="FD287" i="17"/>
  <c r="FT287" i="17"/>
  <c r="I287" i="17"/>
  <c r="Y287" i="17"/>
  <c r="AO287" i="17"/>
  <c r="BE287" i="17"/>
  <c r="BU287" i="17"/>
  <c r="CK287" i="17"/>
  <c r="DA287" i="17"/>
  <c r="DQ287" i="17"/>
  <c r="EG287" i="17"/>
  <c r="EW287" i="17"/>
  <c r="FM287" i="17"/>
  <c r="N287" i="17"/>
  <c r="AD287" i="17"/>
  <c r="AT287" i="17"/>
  <c r="BJ287" i="17"/>
  <c r="BZ287" i="17"/>
  <c r="CP287" i="17"/>
  <c r="DF287" i="17"/>
  <c r="DV287" i="17"/>
  <c r="EL287" i="17"/>
  <c r="FB287" i="17"/>
  <c r="FR287" i="17"/>
  <c r="K287" i="17"/>
  <c r="T287" i="17"/>
  <c r="AJ287" i="17"/>
  <c r="AZ287" i="17"/>
  <c r="BP287" i="17"/>
  <c r="CF287" i="17"/>
  <c r="CV287" i="17"/>
  <c r="DL287" i="17"/>
  <c r="EB287" i="17"/>
  <c r="ER287" i="17"/>
  <c r="FH287" i="17"/>
  <c r="FX287" i="17"/>
  <c r="M287" i="17"/>
  <c r="AC287" i="17"/>
  <c r="AS287" i="17"/>
  <c r="BI287" i="17"/>
  <c r="BY287" i="17"/>
  <c r="CO287" i="17"/>
  <c r="DE287" i="17"/>
  <c r="DU287" i="17"/>
  <c r="EK287" i="17"/>
  <c r="FA287" i="17"/>
  <c r="FQ287" i="17"/>
  <c r="R287" i="17"/>
  <c r="AH287" i="17"/>
  <c r="AX287" i="17"/>
  <c r="BN287" i="17"/>
  <c r="CD287" i="17"/>
  <c r="CT287" i="17"/>
  <c r="DJ287" i="17"/>
  <c r="DZ287" i="17"/>
  <c r="EP287" i="17"/>
  <c r="FF287" i="17"/>
  <c r="FV287" i="17"/>
  <c r="G287" i="17"/>
  <c r="O287" i="17"/>
  <c r="W287" i="17"/>
  <c r="AE287" i="17"/>
  <c r="AM287" i="17"/>
  <c r="AU287" i="17"/>
  <c r="BC287" i="17"/>
  <c r="BK287" i="17"/>
  <c r="BS287" i="17"/>
  <c r="CA287" i="17"/>
  <c r="CI287" i="17"/>
  <c r="CQ287" i="17"/>
  <c r="CY287" i="17"/>
  <c r="DG287" i="17"/>
  <c r="DO287" i="17"/>
  <c r="DW287" i="17"/>
  <c r="EE287" i="17"/>
  <c r="EM287" i="17"/>
  <c r="EU287" i="17"/>
  <c r="FC287" i="17"/>
  <c r="FK287" i="17"/>
  <c r="FS287" i="17"/>
  <c r="H287" i="17"/>
  <c r="X287" i="17"/>
  <c r="AN287" i="17"/>
  <c r="BD287" i="17"/>
  <c r="BT287" i="17"/>
  <c r="CJ287" i="17"/>
  <c r="CZ287" i="17"/>
  <c r="DP287" i="17"/>
  <c r="EF287" i="17"/>
  <c r="EV287" i="17"/>
  <c r="FL287" i="17"/>
  <c r="Q287" i="17"/>
  <c r="AG287" i="17"/>
  <c r="AW287" i="17"/>
  <c r="BM287" i="17"/>
  <c r="CC287" i="17"/>
  <c r="CS287" i="17"/>
  <c r="DI287" i="17"/>
  <c r="DY287" i="17"/>
  <c r="EO287" i="17"/>
  <c r="FE287" i="17"/>
  <c r="FU287" i="17"/>
  <c r="F287" i="17"/>
  <c r="V287" i="17"/>
  <c r="AL287" i="17"/>
  <c r="BB287" i="17"/>
  <c r="BR287" i="17"/>
  <c r="CH287" i="17"/>
  <c r="CX287" i="17"/>
  <c r="DN287" i="17"/>
  <c r="ED287" i="17"/>
  <c r="ET287" i="17"/>
  <c r="FJ287" i="17"/>
  <c r="L287" i="17"/>
  <c r="AB287" i="17"/>
  <c r="AR287" i="17"/>
  <c r="BH287" i="17"/>
  <c r="BX287" i="17"/>
  <c r="CN287" i="17"/>
  <c r="DD287" i="17"/>
  <c r="DT287" i="17"/>
  <c r="EJ287" i="17"/>
  <c r="EZ287" i="17"/>
  <c r="FP287" i="17"/>
  <c r="E287" i="17"/>
  <c r="U287" i="17"/>
  <c r="AK287" i="17"/>
  <c r="BA287" i="17"/>
  <c r="BQ287" i="17"/>
  <c r="CG287" i="17"/>
  <c r="CW287" i="17"/>
  <c r="DM287" i="17"/>
  <c r="EC287" i="17"/>
  <c r="ES287" i="17"/>
  <c r="FI287" i="17"/>
  <c r="J287" i="17"/>
  <c r="Z287" i="17"/>
  <c r="AP287" i="17"/>
  <c r="BF287" i="17"/>
  <c r="BV287" i="17"/>
  <c r="CL287" i="17"/>
  <c r="DB287" i="17"/>
  <c r="DR287" i="17"/>
  <c r="EH287" i="17"/>
  <c r="EX287" i="17"/>
  <c r="FN287" i="17"/>
  <c r="EO274" i="17"/>
  <c r="EO281" i="17" s="1"/>
  <c r="EO296" i="17" s="1"/>
  <c r="CA274" i="17"/>
  <c r="DB274" i="17"/>
  <c r="CU274" i="17"/>
  <c r="CU281" i="17" s="1"/>
  <c r="CU296" i="17" s="1"/>
  <c r="BT274" i="17"/>
  <c r="CV274" i="17"/>
  <c r="CV281" i="17" s="1"/>
  <c r="CV296" i="17" s="1"/>
  <c r="DG274" i="17"/>
  <c r="FG274" i="17"/>
  <c r="BU274" i="17"/>
  <c r="FX274" i="17"/>
  <c r="CS274" i="17"/>
  <c r="EX274" i="17"/>
  <c r="CM274" i="17"/>
  <c r="AU274" i="17"/>
  <c r="Y274" i="17"/>
  <c r="M274" i="17"/>
  <c r="FN274" i="17"/>
  <c r="DS274" i="17"/>
  <c r="X274" i="17"/>
  <c r="EN274" i="17"/>
  <c r="EN281" i="17" s="1"/>
  <c r="EN296" i="17" s="1"/>
  <c r="BC274" i="17"/>
  <c r="EY274" i="17"/>
  <c r="EP274" i="17"/>
  <c r="AW274" i="17"/>
  <c r="EB274" i="17"/>
  <c r="BX274" i="17"/>
  <c r="DD274" i="17"/>
  <c r="DR274" i="17"/>
  <c r="DR281" i="17" s="1"/>
  <c r="DR296" i="17" s="1"/>
  <c r="BO274" i="17"/>
  <c r="DW274" i="17"/>
  <c r="S274" i="17"/>
  <c r="DC274" i="17"/>
  <c r="J274" i="17"/>
  <c r="EU274" i="17"/>
  <c r="BY274" i="17"/>
  <c r="DA274" i="17"/>
  <c r="DY274" i="17"/>
  <c r="CW274" i="17"/>
  <c r="DP274" i="17"/>
  <c r="V274" i="17"/>
  <c r="V281" i="17" s="1"/>
  <c r="V296" i="17" s="1"/>
  <c r="AZ274" i="17"/>
  <c r="FU274" i="17"/>
  <c r="BK274" i="17"/>
  <c r="BA274" i="17"/>
  <c r="EL274" i="17"/>
  <c r="FH274" i="17"/>
  <c r="FH281" i="17" s="1"/>
  <c r="FH296" i="17" s="1"/>
  <c r="CI274" i="17"/>
  <c r="AN274" i="17"/>
  <c r="BV274" i="17"/>
  <c r="Z274" i="17"/>
  <c r="FP274" i="17"/>
  <c r="EI274" i="17"/>
  <c r="EJ274" i="17"/>
  <c r="DH274" i="17"/>
  <c r="FS274" i="17"/>
  <c r="ER274" i="17"/>
  <c r="CJ274" i="17"/>
  <c r="BM274" i="17"/>
  <c r="FK274" i="17"/>
  <c r="DI274" i="17"/>
  <c r="BN274" i="17"/>
  <c r="DQ274" i="17"/>
  <c r="DL274" i="17"/>
  <c r="AO274" i="17"/>
  <c r="DF274" i="17"/>
  <c r="E274" i="17"/>
  <c r="E281" i="17" s="1"/>
  <c r="E296" i="17" s="1"/>
  <c r="BG274" i="17"/>
  <c r="DK274" i="17"/>
  <c r="AQ274" i="17"/>
  <c r="DM274" i="17"/>
  <c r="FE274" i="17"/>
  <c r="EC274" i="17"/>
  <c r="BE274" i="17"/>
  <c r="ED274" i="17"/>
  <c r="ED281" i="17" s="1"/>
  <c r="ED296" i="17" s="1"/>
  <c r="AG274" i="17"/>
  <c r="EG274" i="17"/>
  <c r="AY274" i="17"/>
  <c r="BP274" i="17"/>
  <c r="L274" i="17"/>
  <c r="EA274" i="17"/>
  <c r="EE274" i="17"/>
  <c r="DX274" i="17"/>
  <c r="AA274" i="17"/>
  <c r="AV274" i="17"/>
  <c r="BJ274" i="17"/>
  <c r="AD274" i="17"/>
  <c r="FD274" i="17"/>
  <c r="ET274" i="17"/>
  <c r="CZ274" i="17"/>
  <c r="DN274" i="17"/>
  <c r="T274" i="17"/>
  <c r="N274" i="17"/>
  <c r="CK274" i="17"/>
  <c r="BQ274" i="17"/>
  <c r="BL274" i="17"/>
  <c r="FW274" i="17"/>
  <c r="CC274" i="17"/>
  <c r="AL274" i="17"/>
  <c r="P274" i="17"/>
  <c r="CB274" i="17"/>
  <c r="G274" i="17"/>
  <c r="FJ274" i="17"/>
  <c r="FJ281" i="17" s="1"/>
  <c r="FJ296" i="17" s="1"/>
  <c r="U274" i="17"/>
  <c r="AH274" i="17"/>
  <c r="DV274" i="17"/>
  <c r="AS274" i="17"/>
  <c r="AB274" i="17"/>
  <c r="BB274" i="17"/>
  <c r="AP274" i="17"/>
  <c r="AX274" i="17"/>
  <c r="BR274" i="17"/>
  <c r="FR274" i="17"/>
  <c r="AE274" i="17"/>
  <c r="ES274" i="17"/>
  <c r="AF274" i="17"/>
  <c r="FL274" i="17"/>
  <c r="AK274" i="17"/>
  <c r="FQ274" i="17"/>
  <c r="FQ281" i="17" s="1"/>
  <c r="FQ296" i="17" s="1"/>
  <c r="CP274" i="17"/>
  <c r="FM274" i="17"/>
  <c r="EH274" i="17"/>
  <c r="CO274" i="17"/>
  <c r="BH274" i="17"/>
  <c r="CY274" i="17"/>
  <c r="K274" i="17"/>
  <c r="CX274" i="17"/>
  <c r="CE274" i="17"/>
  <c r="CR274" i="17"/>
  <c r="BF274" i="17"/>
  <c r="CG274" i="17"/>
  <c r="DO274" i="17"/>
  <c r="AJ274" i="17"/>
  <c r="BW274" i="17"/>
  <c r="EV274" i="17"/>
  <c r="CT274" i="17"/>
  <c r="CL274" i="17"/>
  <c r="F274" i="17"/>
  <c r="EK274" i="17"/>
  <c r="DE274" i="17"/>
  <c r="FI274" i="17"/>
  <c r="FV274" i="17"/>
  <c r="EZ274" i="17"/>
  <c r="AT274" i="17"/>
  <c r="W274" i="17"/>
  <c r="R274" i="17"/>
  <c r="BS274" i="17"/>
  <c r="EF274" i="17"/>
  <c r="AM274" i="17"/>
  <c r="AC274" i="17"/>
  <c r="I274" i="17"/>
  <c r="DU274" i="17"/>
  <c r="DZ274" i="17"/>
  <c r="BI274" i="17"/>
  <c r="CQ274" i="17"/>
  <c r="CN274" i="17"/>
  <c r="Q274" i="17"/>
  <c r="O274" i="17"/>
  <c r="CF274" i="17"/>
  <c r="AR274" i="17"/>
  <c r="DT274" i="17"/>
  <c r="FO274" i="17"/>
  <c r="FC274" i="17"/>
  <c r="FT274" i="17"/>
  <c r="H274" i="17"/>
  <c r="EM274" i="17"/>
  <c r="D274" i="17"/>
  <c r="FA274" i="17"/>
  <c r="CD274" i="17"/>
  <c r="AI274" i="17"/>
  <c r="BZ274" i="17"/>
  <c r="EW274" i="17"/>
  <c r="BD274" i="17"/>
  <c r="FB274" i="17"/>
  <c r="EQ274" i="17"/>
  <c r="FF274" i="17"/>
  <c r="DJ274" i="17"/>
  <c r="CH274" i="17"/>
  <c r="C274" i="17"/>
  <c r="D15" i="2" s="1"/>
  <c r="N47" i="3"/>
  <c r="N48" i="3" s="1"/>
  <c r="K217" i="2"/>
  <c r="N726" i="3" s="1"/>
  <c r="N727" i="3" s="1"/>
  <c r="D302" i="14" l="1"/>
  <c r="D309" i="14" s="1"/>
  <c r="D10" i="16"/>
  <c r="D270" i="14"/>
  <c r="I45" i="14" s="1"/>
  <c r="D268" i="14"/>
  <c r="I44" i="14" s="1"/>
  <c r="D279" i="14"/>
  <c r="D293" i="14" s="1"/>
  <c r="I57" i="14" s="1"/>
  <c r="I42" i="14"/>
  <c r="D21" i="16"/>
  <c r="C281" i="17"/>
  <c r="EQ277" i="17"/>
  <c r="ER15" i="2"/>
  <c r="D277" i="17"/>
  <c r="D280" i="17" s="1"/>
  <c r="E15" i="2"/>
  <c r="DJ277" i="17"/>
  <c r="DK15" i="2"/>
  <c r="CD277" i="17"/>
  <c r="CD280" i="17" s="1"/>
  <c r="CE21" i="2" s="1"/>
  <c r="CE15" i="2"/>
  <c r="DT277" i="17"/>
  <c r="DT280" i="17" s="1"/>
  <c r="DU21" i="2" s="1"/>
  <c r="DU15" i="2"/>
  <c r="AM277" i="17"/>
  <c r="AM280" i="17" s="1"/>
  <c r="AN21" i="2" s="1"/>
  <c r="AN15" i="2"/>
  <c r="FF277" i="17"/>
  <c r="FF280" i="17" s="1"/>
  <c r="FG21" i="2" s="1"/>
  <c r="FG15" i="2"/>
  <c r="EW277" i="17"/>
  <c r="EW280" i="17" s="1"/>
  <c r="EX15" i="2"/>
  <c r="FA277" i="17"/>
  <c r="FB15" i="2"/>
  <c r="FT277" i="17"/>
  <c r="FT280" i="17" s="1"/>
  <c r="FU21" i="2" s="1"/>
  <c r="FU15" i="2"/>
  <c r="AR277" i="17"/>
  <c r="AS15" i="2"/>
  <c r="CN277" i="17"/>
  <c r="CN280" i="17" s="1"/>
  <c r="CO21" i="2" s="1"/>
  <c r="CO15" i="2"/>
  <c r="DU277" i="17"/>
  <c r="DV15" i="2"/>
  <c r="EF277" i="17"/>
  <c r="EF280" i="17" s="1"/>
  <c r="EG21" i="2" s="1"/>
  <c r="EG15" i="2"/>
  <c r="AT277" i="17"/>
  <c r="AT280" i="17" s="1"/>
  <c r="AU21" i="2" s="1"/>
  <c r="AU15" i="2"/>
  <c r="DE277" i="17"/>
  <c r="DE280" i="17" s="1"/>
  <c r="DF21" i="2" s="1"/>
  <c r="DF15" i="2"/>
  <c r="CT277" i="17"/>
  <c r="CU15" i="2"/>
  <c r="DO277" i="17"/>
  <c r="DO280" i="17" s="1"/>
  <c r="DP21" i="2" s="1"/>
  <c r="DP15" i="2"/>
  <c r="CE277" i="17"/>
  <c r="CF15" i="2"/>
  <c r="BH277" i="17"/>
  <c r="BH280" i="17" s="1"/>
  <c r="BI21" i="2" s="1"/>
  <c r="BI15" i="2"/>
  <c r="CP277" i="17"/>
  <c r="CQ15" i="2"/>
  <c r="AF277" i="17"/>
  <c r="AF280" i="17" s="1"/>
  <c r="AG21" i="2" s="1"/>
  <c r="AG15" i="2"/>
  <c r="BR277" i="17"/>
  <c r="BR280" i="17" s="1"/>
  <c r="BS21" i="2" s="1"/>
  <c r="BS15" i="2"/>
  <c r="AB277" i="17"/>
  <c r="AB280" i="17" s="1"/>
  <c r="AC21" i="2" s="1"/>
  <c r="AC15" i="2"/>
  <c r="U277" i="17"/>
  <c r="V15" i="2"/>
  <c r="P277" i="17"/>
  <c r="P280" i="17" s="1"/>
  <c r="Q21" i="2" s="1"/>
  <c r="Q15" i="2"/>
  <c r="BL277" i="17"/>
  <c r="BM15" i="2"/>
  <c r="T277" i="17"/>
  <c r="T280" i="17" s="1"/>
  <c r="U21" i="2" s="1"/>
  <c r="U15" i="2"/>
  <c r="FD277" i="17"/>
  <c r="FE15" i="2"/>
  <c r="AA277" i="17"/>
  <c r="AA280" i="17" s="1"/>
  <c r="AB21" i="2" s="1"/>
  <c r="AB15" i="2"/>
  <c r="L277" i="17"/>
  <c r="M15" i="2"/>
  <c r="AG277" i="17"/>
  <c r="AG280" i="17" s="1"/>
  <c r="AH21" i="2" s="1"/>
  <c r="AH15" i="2"/>
  <c r="EC277" i="17"/>
  <c r="ED15" i="2"/>
  <c r="D281" i="17"/>
  <c r="D296" i="17" s="1"/>
  <c r="DK277" i="17"/>
  <c r="DL15" i="2"/>
  <c r="DF277" i="17"/>
  <c r="DF280" i="17" s="1"/>
  <c r="DG21" i="2" s="1"/>
  <c r="DG15" i="2"/>
  <c r="BN277" i="17"/>
  <c r="BN280" i="17" s="1"/>
  <c r="BO21" i="2" s="1"/>
  <c r="BO15" i="2"/>
  <c r="FT281" i="17"/>
  <c r="FT296" i="17" s="1"/>
  <c r="FS277" i="17"/>
  <c r="FS280" i="17" s="1"/>
  <c r="FT21" i="2" s="1"/>
  <c r="FT15" i="2"/>
  <c r="EI277" i="17"/>
  <c r="EI280" i="17" s="1"/>
  <c r="EJ21" i="2" s="1"/>
  <c r="EJ15" i="2"/>
  <c r="AN277" i="17"/>
  <c r="AN280" i="17" s="1"/>
  <c r="AO21" i="2" s="1"/>
  <c r="AO15" i="2"/>
  <c r="FH277" i="17"/>
  <c r="FI15" i="2"/>
  <c r="FU277" i="17"/>
  <c r="FU280" i="17" s="1"/>
  <c r="FV21" i="2" s="1"/>
  <c r="FV15" i="2"/>
  <c r="CW277" i="17"/>
  <c r="CW280" i="17" s="1"/>
  <c r="CX21" i="2" s="1"/>
  <c r="CX15" i="2"/>
  <c r="BY277" i="17"/>
  <c r="BY280" i="17" s="1"/>
  <c r="BZ21" i="2" s="1"/>
  <c r="BZ15" i="2"/>
  <c r="DC277" i="17"/>
  <c r="DC280" i="17" s="1"/>
  <c r="DD21" i="2" s="1"/>
  <c r="DD15" i="2"/>
  <c r="EB277" i="17"/>
  <c r="EB280" i="17" s="1"/>
  <c r="EC21" i="2" s="1"/>
  <c r="EC15" i="2"/>
  <c r="EP277" i="17"/>
  <c r="EP280" i="17" s="1"/>
  <c r="EQ21" i="2" s="1"/>
  <c r="EQ15" i="2"/>
  <c r="X277" i="17"/>
  <c r="X280" i="17" s="1"/>
  <c r="Y21" i="2" s="1"/>
  <c r="Y15" i="2"/>
  <c r="CM277" i="17"/>
  <c r="CM280" i="17" s="1"/>
  <c r="CN21" i="2" s="1"/>
  <c r="CN15" i="2"/>
  <c r="FX277" i="17"/>
  <c r="FY15" i="2"/>
  <c r="DG277" i="17"/>
  <c r="DH15" i="2"/>
  <c r="DB277" i="17"/>
  <c r="DB280" i="17" s="1"/>
  <c r="DC21" i="2" s="1"/>
  <c r="DC15" i="2"/>
  <c r="EO277" i="17"/>
  <c r="EP15" i="2"/>
  <c r="BZ277" i="17"/>
  <c r="BZ280" i="17" s="1"/>
  <c r="CA21" i="2" s="1"/>
  <c r="CA15" i="2"/>
  <c r="FC277" i="17"/>
  <c r="FD15" i="2"/>
  <c r="CF277" i="17"/>
  <c r="CF280" i="17" s="1"/>
  <c r="CG21" i="2" s="1"/>
  <c r="CG15" i="2"/>
  <c r="CQ277" i="17"/>
  <c r="CR15" i="2"/>
  <c r="I277" i="17"/>
  <c r="I280" i="17" s="1"/>
  <c r="J21" i="2" s="1"/>
  <c r="J15" i="2"/>
  <c r="BS277" i="17"/>
  <c r="BT15" i="2"/>
  <c r="EZ277" i="17"/>
  <c r="FA15" i="2"/>
  <c r="EK277" i="17"/>
  <c r="EL15" i="2"/>
  <c r="EV277" i="17"/>
  <c r="EW15" i="2"/>
  <c r="CG277" i="17"/>
  <c r="CH15" i="2"/>
  <c r="CX277" i="17"/>
  <c r="CY15" i="2"/>
  <c r="CO277" i="17"/>
  <c r="CP15" i="2"/>
  <c r="FQ277" i="17"/>
  <c r="FQ283" i="17" s="1"/>
  <c r="FQ319" i="17" s="1"/>
  <c r="FR23" i="2" s="1"/>
  <c r="FR15" i="2"/>
  <c r="ES277" i="17"/>
  <c r="ET15" i="2"/>
  <c r="AX277" i="17"/>
  <c r="AX280" i="17" s="1"/>
  <c r="AY21" i="2" s="1"/>
  <c r="AY15" i="2"/>
  <c r="AS277" i="17"/>
  <c r="AT15" i="2"/>
  <c r="FJ277" i="17"/>
  <c r="FJ286" i="17" s="1"/>
  <c r="FJ289" i="17" s="1"/>
  <c r="FK15" i="2"/>
  <c r="AL277" i="17"/>
  <c r="AM15" i="2"/>
  <c r="BQ277" i="17"/>
  <c r="BQ280" i="17" s="1"/>
  <c r="BR15" i="2"/>
  <c r="DN277" i="17"/>
  <c r="DO15" i="2"/>
  <c r="AD277" i="17"/>
  <c r="AE15" i="2"/>
  <c r="DX277" i="17"/>
  <c r="DX280" i="17" s="1"/>
  <c r="DY21" i="2" s="1"/>
  <c r="DY15" i="2"/>
  <c r="BP277" i="17"/>
  <c r="BP280" i="17" s="1"/>
  <c r="BQ15" i="2"/>
  <c r="ED277" i="17"/>
  <c r="ED286" i="17" s="1"/>
  <c r="ED289" i="17" s="1"/>
  <c r="EE13" i="2" s="1"/>
  <c r="EE15" i="2"/>
  <c r="FE277" i="17"/>
  <c r="FE280" i="17" s="1"/>
  <c r="FF21" i="2" s="1"/>
  <c r="FF15" i="2"/>
  <c r="AD281" i="17"/>
  <c r="AD296" i="17" s="1"/>
  <c r="AR281" i="17"/>
  <c r="AR296" i="17" s="1"/>
  <c r="AO277" i="17"/>
  <c r="AO280" i="17" s="1"/>
  <c r="AP21" i="2" s="1"/>
  <c r="AP15" i="2"/>
  <c r="DI277" i="17"/>
  <c r="DI280" i="17" s="1"/>
  <c r="DJ21" i="2" s="1"/>
  <c r="DJ15" i="2"/>
  <c r="BM277" i="17"/>
  <c r="BM280" i="17" s="1"/>
  <c r="BN21" i="2" s="1"/>
  <c r="BN15" i="2"/>
  <c r="CN281" i="17"/>
  <c r="CN296" i="17" s="1"/>
  <c r="U281" i="17"/>
  <c r="U296" i="17" s="1"/>
  <c r="FP277" i="17"/>
  <c r="FP280" i="17" s="1"/>
  <c r="FQ21" i="2" s="1"/>
  <c r="FQ15" i="2"/>
  <c r="CI277" i="17"/>
  <c r="CI280" i="17" s="1"/>
  <c r="CJ21" i="2" s="1"/>
  <c r="CJ15" i="2"/>
  <c r="EL277" i="17"/>
  <c r="EL280" i="17" s="1"/>
  <c r="EM21" i="2" s="1"/>
  <c r="EM15" i="2"/>
  <c r="AZ277" i="17"/>
  <c r="AZ280" i="17" s="1"/>
  <c r="BA21" i="2" s="1"/>
  <c r="BA15" i="2"/>
  <c r="DY277" i="17"/>
  <c r="DY280" i="17" s="1"/>
  <c r="DZ21" i="2" s="1"/>
  <c r="DZ15" i="2"/>
  <c r="EU277" i="17"/>
  <c r="EU280" i="17" s="1"/>
  <c r="EV21" i="2" s="1"/>
  <c r="EV15" i="2"/>
  <c r="S277" i="17"/>
  <c r="S280" i="17" s="1"/>
  <c r="T21" i="2" s="1"/>
  <c r="T15" i="2"/>
  <c r="BO277" i="17"/>
  <c r="BO280" i="17" s="1"/>
  <c r="BP21" i="2" s="1"/>
  <c r="BP15" i="2"/>
  <c r="DD277" i="17"/>
  <c r="DD280" i="17" s="1"/>
  <c r="DE21" i="2" s="1"/>
  <c r="DE15" i="2"/>
  <c r="AW277" i="17"/>
  <c r="AW280" i="17" s="1"/>
  <c r="AX15" i="2"/>
  <c r="EY277" i="17"/>
  <c r="EZ15" i="2"/>
  <c r="DS277" i="17"/>
  <c r="DS280" i="17" s="1"/>
  <c r="DT21" i="2" s="1"/>
  <c r="DT15" i="2"/>
  <c r="Y277" i="17"/>
  <c r="Y280" i="17" s="1"/>
  <c r="Z21" i="2" s="1"/>
  <c r="Z15" i="2"/>
  <c r="EX277" i="17"/>
  <c r="EX280" i="17" s="1"/>
  <c r="EY15" i="2"/>
  <c r="BU277" i="17"/>
  <c r="BU280" i="17" s="1"/>
  <c r="BV21" i="2" s="1"/>
  <c r="BV15" i="2"/>
  <c r="CU277" i="17"/>
  <c r="CU283" i="17" s="1"/>
  <c r="CU319" i="17" s="1"/>
  <c r="CV23" i="2" s="1"/>
  <c r="CV15" i="2"/>
  <c r="EY281" i="17"/>
  <c r="EY296" i="17" s="1"/>
  <c r="DY281" i="17"/>
  <c r="DY296" i="17" s="1"/>
  <c r="CH277" i="17"/>
  <c r="CH280" i="17" s="1"/>
  <c r="CI21" i="2" s="1"/>
  <c r="CI15" i="2"/>
  <c r="FB277" i="17"/>
  <c r="FB280" i="17" s="1"/>
  <c r="FC21" i="2" s="1"/>
  <c r="FC15" i="2"/>
  <c r="AI277" i="17"/>
  <c r="AI280" i="17" s="1"/>
  <c r="AJ21" i="2" s="1"/>
  <c r="AJ15" i="2"/>
  <c r="EM277" i="17"/>
  <c r="EM280" i="17" s="1"/>
  <c r="EN21" i="2" s="1"/>
  <c r="EN15" i="2"/>
  <c r="FO277" i="17"/>
  <c r="FO280" i="17" s="1"/>
  <c r="FP21" i="2" s="1"/>
  <c r="FP15" i="2"/>
  <c r="O277" i="17"/>
  <c r="O280" i="17" s="1"/>
  <c r="P21" i="2" s="1"/>
  <c r="P15" i="2"/>
  <c r="BI277" i="17"/>
  <c r="BI280" i="17" s="1"/>
  <c r="BJ21" i="2" s="1"/>
  <c r="BJ15" i="2"/>
  <c r="AC277" i="17"/>
  <c r="AC280" i="17" s="1"/>
  <c r="AD21" i="2" s="1"/>
  <c r="AD15" i="2"/>
  <c r="R277" i="17"/>
  <c r="R280" i="17" s="1"/>
  <c r="S21" i="2" s="1"/>
  <c r="S15" i="2"/>
  <c r="FV277" i="17"/>
  <c r="FV280" i="17" s="1"/>
  <c r="FW21" i="2" s="1"/>
  <c r="FW15" i="2"/>
  <c r="F277" i="17"/>
  <c r="F280" i="17" s="1"/>
  <c r="G21" i="2" s="1"/>
  <c r="G15" i="2"/>
  <c r="BW277" i="17"/>
  <c r="BW280" i="17" s="1"/>
  <c r="BX21" i="2" s="1"/>
  <c r="BX15" i="2"/>
  <c r="BF277" i="17"/>
  <c r="BF280" i="17" s="1"/>
  <c r="BG21" i="2" s="1"/>
  <c r="BG15" i="2"/>
  <c r="K277" i="17"/>
  <c r="K280" i="17" s="1"/>
  <c r="L21" i="2" s="1"/>
  <c r="L15" i="2"/>
  <c r="EH277" i="17"/>
  <c r="EH280" i="17" s="1"/>
  <c r="EI21" i="2" s="1"/>
  <c r="EI15" i="2"/>
  <c r="AK277" i="17"/>
  <c r="AK280" i="17" s="1"/>
  <c r="AL21" i="2" s="1"/>
  <c r="AL15" i="2"/>
  <c r="AE277" i="17"/>
  <c r="AE280" i="17" s="1"/>
  <c r="AF21" i="2" s="1"/>
  <c r="AF15" i="2"/>
  <c r="AP277" i="17"/>
  <c r="AP280" i="17" s="1"/>
  <c r="AQ21" i="2" s="1"/>
  <c r="AQ15" i="2"/>
  <c r="DV277" i="17"/>
  <c r="DV280" i="17" s="1"/>
  <c r="DW21" i="2" s="1"/>
  <c r="DW15" i="2"/>
  <c r="G277" i="17"/>
  <c r="G280" i="17" s="1"/>
  <c r="H21" i="2" s="1"/>
  <c r="H15" i="2"/>
  <c r="CC277" i="17"/>
  <c r="CC280" i="17" s="1"/>
  <c r="CD21" i="2" s="1"/>
  <c r="CD15" i="2"/>
  <c r="CK277" i="17"/>
  <c r="CK280" i="17" s="1"/>
  <c r="CL21" i="2" s="1"/>
  <c r="CL15" i="2"/>
  <c r="CZ277" i="17"/>
  <c r="CZ280" i="17" s="1"/>
  <c r="DA21" i="2" s="1"/>
  <c r="DA15" i="2"/>
  <c r="BJ277" i="17"/>
  <c r="BJ280" i="17" s="1"/>
  <c r="BK21" i="2" s="1"/>
  <c r="BK15" i="2"/>
  <c r="EE277" i="17"/>
  <c r="EE280" i="17" s="1"/>
  <c r="EF21" i="2" s="1"/>
  <c r="EF15" i="2"/>
  <c r="AY277" i="17"/>
  <c r="AY280" i="17" s="1"/>
  <c r="AZ15" i="2"/>
  <c r="CG281" i="17"/>
  <c r="CG296" i="17" s="1"/>
  <c r="DM277" i="17"/>
  <c r="DN15" i="2"/>
  <c r="AF281" i="17"/>
  <c r="AF296" i="17" s="1"/>
  <c r="BG277" i="17"/>
  <c r="BG280" i="17" s="1"/>
  <c r="BH21" i="2" s="1"/>
  <c r="BH15" i="2"/>
  <c r="DL277" i="17"/>
  <c r="DL280" i="17" s="1"/>
  <c r="DM21" i="2" s="1"/>
  <c r="DM15" i="2"/>
  <c r="FK277" i="17"/>
  <c r="FK280" i="17" s="1"/>
  <c r="FL21" i="2" s="1"/>
  <c r="FL15" i="2"/>
  <c r="EZ281" i="17"/>
  <c r="EZ296" i="17" s="1"/>
  <c r="CP281" i="17"/>
  <c r="CP296" i="17" s="1"/>
  <c r="DH277" i="17"/>
  <c r="DH280" i="17" s="1"/>
  <c r="DI21" i="2" s="1"/>
  <c r="DI15" i="2"/>
  <c r="Z277" i="17"/>
  <c r="Z280" i="17" s="1"/>
  <c r="AA15" i="2"/>
  <c r="EV281" i="17"/>
  <c r="EV296" i="17" s="1"/>
  <c r="BA277" i="17"/>
  <c r="BA280" i="17" s="1"/>
  <c r="BB21" i="2" s="1"/>
  <c r="BB15" i="2"/>
  <c r="V277" i="17"/>
  <c r="V283" i="17" s="1"/>
  <c r="V319" i="17" s="1"/>
  <c r="W23" i="2" s="1"/>
  <c r="W15" i="2"/>
  <c r="DA277" i="17"/>
  <c r="DA280" i="17" s="1"/>
  <c r="DB21" i="2" s="1"/>
  <c r="DB15" i="2"/>
  <c r="J277" i="17"/>
  <c r="J280" i="17" s="1"/>
  <c r="K21" i="2" s="1"/>
  <c r="K15" i="2"/>
  <c r="DW277" i="17"/>
  <c r="DW280" i="17" s="1"/>
  <c r="DX21" i="2" s="1"/>
  <c r="DX15" i="2"/>
  <c r="DR277" i="17"/>
  <c r="DR283" i="17" s="1"/>
  <c r="DR319" i="17" s="1"/>
  <c r="DS23" i="2" s="1"/>
  <c r="DS15" i="2"/>
  <c r="BR281" i="17"/>
  <c r="BR296" i="17" s="1"/>
  <c r="BC277" i="17"/>
  <c r="BD15" i="2"/>
  <c r="FN277" i="17"/>
  <c r="FN280" i="17" s="1"/>
  <c r="FO21" i="2" s="1"/>
  <c r="FO15" i="2"/>
  <c r="AU277" i="17"/>
  <c r="AU280" i="17" s="1"/>
  <c r="AV21" i="2" s="1"/>
  <c r="AV15" i="2"/>
  <c r="DK281" i="17"/>
  <c r="DK296" i="17" s="1"/>
  <c r="Y281" i="17"/>
  <c r="Y296" i="17" s="1"/>
  <c r="CV277" i="17"/>
  <c r="CV286" i="17" s="1"/>
  <c r="CV289" i="17" s="1"/>
  <c r="CW15" i="2"/>
  <c r="BC281" i="17"/>
  <c r="BC296" i="17" s="1"/>
  <c r="CA277" i="17"/>
  <c r="CA280" i="17" s="1"/>
  <c r="CB21" i="2" s="1"/>
  <c r="CB15" i="2"/>
  <c r="FX281" i="17"/>
  <c r="FX296" i="17" s="1"/>
  <c r="BD277" i="17"/>
  <c r="BD280" i="17" s="1"/>
  <c r="BE21" i="2" s="1"/>
  <c r="BE15" i="2"/>
  <c r="H277" i="17"/>
  <c r="H280" i="17" s="1"/>
  <c r="I21" i="2" s="1"/>
  <c r="I15" i="2"/>
  <c r="Q277" i="17"/>
  <c r="Q280" i="17" s="1"/>
  <c r="R21" i="2" s="1"/>
  <c r="R15" i="2"/>
  <c r="DZ277" i="17"/>
  <c r="DZ280" i="17" s="1"/>
  <c r="EA21" i="2" s="1"/>
  <c r="EA15" i="2"/>
  <c r="W277" i="17"/>
  <c r="W280" i="17" s="1"/>
  <c r="X21" i="2" s="1"/>
  <c r="X15" i="2"/>
  <c r="FI277" i="17"/>
  <c r="FI280" i="17" s="1"/>
  <c r="FJ21" i="2" s="1"/>
  <c r="FJ15" i="2"/>
  <c r="CL277" i="17"/>
  <c r="CM15" i="2"/>
  <c r="AJ277" i="17"/>
  <c r="AJ280" i="17" s="1"/>
  <c r="AK21" i="2" s="1"/>
  <c r="AK15" i="2"/>
  <c r="CR277" i="17"/>
  <c r="CR280" i="17" s="1"/>
  <c r="CS21" i="2" s="1"/>
  <c r="CS15" i="2"/>
  <c r="CY277" i="17"/>
  <c r="CY280" i="17" s="1"/>
  <c r="CZ21" i="2" s="1"/>
  <c r="CZ15" i="2"/>
  <c r="FM277" i="17"/>
  <c r="FM280" i="17" s="1"/>
  <c r="FN21" i="2" s="1"/>
  <c r="FN15" i="2"/>
  <c r="FL277" i="17"/>
  <c r="FL280" i="17" s="1"/>
  <c r="FM21" i="2" s="1"/>
  <c r="FM15" i="2"/>
  <c r="FR277" i="17"/>
  <c r="FR280" i="17" s="1"/>
  <c r="FS21" i="2" s="1"/>
  <c r="FS15" i="2"/>
  <c r="BB277" i="17"/>
  <c r="BB280" i="17" s="1"/>
  <c r="BC21" i="2" s="1"/>
  <c r="BC15" i="2"/>
  <c r="AH277" i="17"/>
  <c r="AH280" i="17" s="1"/>
  <c r="AI21" i="2" s="1"/>
  <c r="AI15" i="2"/>
  <c r="CB277" i="17"/>
  <c r="CB280" i="17" s="1"/>
  <c r="CC21" i="2" s="1"/>
  <c r="CC15" i="2"/>
  <c r="FW277" i="17"/>
  <c r="FW280" i="17" s="1"/>
  <c r="FX21" i="2" s="1"/>
  <c r="FX15" i="2"/>
  <c r="N277" i="17"/>
  <c r="N280" i="17" s="1"/>
  <c r="O21" i="2" s="1"/>
  <c r="O15" i="2"/>
  <c r="ET277" i="17"/>
  <c r="ET280" i="17" s="1"/>
  <c r="EU21" i="2" s="1"/>
  <c r="EU15" i="2"/>
  <c r="AV277" i="17"/>
  <c r="AV280" i="17" s="1"/>
  <c r="AW21" i="2" s="1"/>
  <c r="AW15" i="2"/>
  <c r="EA277" i="17"/>
  <c r="EA280" i="17" s="1"/>
  <c r="EB21" i="2" s="1"/>
  <c r="EB15" i="2"/>
  <c r="EG277" i="17"/>
  <c r="EG280" i="17" s="1"/>
  <c r="EH21" i="2" s="1"/>
  <c r="EH15" i="2"/>
  <c r="BE277" i="17"/>
  <c r="BE280" i="17" s="1"/>
  <c r="BF21" i="2" s="1"/>
  <c r="BF15" i="2"/>
  <c r="EW281" i="17"/>
  <c r="EW296" i="17" s="1"/>
  <c r="AQ277" i="17"/>
  <c r="AQ280" i="17" s="1"/>
  <c r="AR21" i="2" s="1"/>
  <c r="AR15" i="2"/>
  <c r="E277" i="17"/>
  <c r="E280" i="17" s="1"/>
  <c r="F21" i="2" s="1"/>
  <c r="F15" i="2"/>
  <c r="DQ277" i="17"/>
  <c r="DQ280" i="17" s="1"/>
  <c r="DR15" i="2"/>
  <c r="EQ281" i="17"/>
  <c r="EQ296" i="17" s="1"/>
  <c r="CJ277" i="17"/>
  <c r="CJ280" i="17" s="1"/>
  <c r="CK21" i="2" s="1"/>
  <c r="CK15" i="2"/>
  <c r="ER277" i="17"/>
  <c r="ER280" i="17" s="1"/>
  <c r="ES15" i="2"/>
  <c r="EJ277" i="17"/>
  <c r="EK15" i="2"/>
  <c r="BV277" i="17"/>
  <c r="BV280" i="17" s="1"/>
  <c r="BW21" i="2" s="1"/>
  <c r="BW15" i="2"/>
  <c r="AS281" i="17"/>
  <c r="AS296" i="17" s="1"/>
  <c r="BK277" i="17"/>
  <c r="BK280" i="17" s="1"/>
  <c r="BL21" i="2" s="1"/>
  <c r="BL15" i="2"/>
  <c r="DP277" i="17"/>
  <c r="DP280" i="17" s="1"/>
  <c r="DQ21" i="2" s="1"/>
  <c r="DQ15" i="2"/>
  <c r="EJ281" i="17"/>
  <c r="EJ296" i="17" s="1"/>
  <c r="ER281" i="17"/>
  <c r="ER296" i="17" s="1"/>
  <c r="DQ281" i="17"/>
  <c r="DQ296" i="17" s="1"/>
  <c r="BX277" i="17"/>
  <c r="BX280" i="17" s="1"/>
  <c r="BY21" i="2" s="1"/>
  <c r="BY15" i="2"/>
  <c r="BP281" i="17"/>
  <c r="BP296" i="17" s="1"/>
  <c r="EN277" i="17"/>
  <c r="EN286" i="17" s="1"/>
  <c r="EN289" i="17" s="1"/>
  <c r="EO15" i="2"/>
  <c r="M277" i="17"/>
  <c r="M280" i="17" s="1"/>
  <c r="N21" i="2" s="1"/>
  <c r="N15" i="2"/>
  <c r="Z281" i="17"/>
  <c r="Z296" i="17" s="1"/>
  <c r="CS277" i="17"/>
  <c r="CS280" i="17" s="1"/>
  <c r="CT21" i="2" s="1"/>
  <c r="CT15" i="2"/>
  <c r="FG277" i="17"/>
  <c r="FG280" i="17" s="1"/>
  <c r="FH21" i="2" s="1"/>
  <c r="FH15" i="2"/>
  <c r="BT277" i="17"/>
  <c r="BT280" i="17" s="1"/>
  <c r="BU21" i="2" s="1"/>
  <c r="BU15" i="2"/>
  <c r="EX281" i="17"/>
  <c r="EX296" i="17" s="1"/>
  <c r="FG281" i="17"/>
  <c r="FG296" i="17" s="1"/>
  <c r="G281" i="17"/>
  <c r="G296" i="17" s="1"/>
  <c r="CL281" i="17"/>
  <c r="CL296" i="17" s="1"/>
  <c r="AE281" i="17"/>
  <c r="AE296" i="17" s="1"/>
  <c r="EM281" i="17"/>
  <c r="EM296" i="17" s="1"/>
  <c r="FP281" i="17"/>
  <c r="FP296" i="17" s="1"/>
  <c r="DM281" i="17"/>
  <c r="DM296" i="17" s="1"/>
  <c r="BA281" i="17"/>
  <c r="BA296" i="17" s="1"/>
  <c r="F281" i="17"/>
  <c r="F296" i="17" s="1"/>
  <c r="FI281" i="17"/>
  <c r="FI296" i="17" s="1"/>
  <c r="AP281" i="17"/>
  <c r="AP296" i="17" s="1"/>
  <c r="EL281" i="17"/>
  <c r="EL296" i="17" s="1"/>
  <c r="BB281" i="17"/>
  <c r="BB296" i="17" s="1"/>
  <c r="BM281" i="17"/>
  <c r="BM296" i="17" s="1"/>
  <c r="CE281" i="17"/>
  <c r="CE296" i="17" s="1"/>
  <c r="CQ281" i="17"/>
  <c r="CQ296" i="17" s="1"/>
  <c r="DN281" i="17"/>
  <c r="DN296" i="17" s="1"/>
  <c r="BO281" i="17"/>
  <c r="BO296" i="17" s="1"/>
  <c r="CM281" i="17"/>
  <c r="CM296" i="17" s="1"/>
  <c r="DA281" i="17"/>
  <c r="DA296" i="17" s="1"/>
  <c r="FS281" i="17"/>
  <c r="FS296" i="17" s="1"/>
  <c r="CS281" i="17"/>
  <c r="CS296" i="17" s="1"/>
  <c r="BT281" i="17"/>
  <c r="BT296" i="17" s="1"/>
  <c r="CA281" i="17"/>
  <c r="CA296" i="17" s="1"/>
  <c r="CH281" i="17"/>
  <c r="CH296" i="17" s="1"/>
  <c r="L280" i="17"/>
  <c r="M21" i="2" s="1"/>
  <c r="BF281" i="17"/>
  <c r="BF296" i="17" s="1"/>
  <c r="DM280" i="17"/>
  <c r="DN21" i="2" s="1"/>
  <c r="DJ281" i="17"/>
  <c r="DJ296" i="17" s="1"/>
  <c r="W281" i="17"/>
  <c r="W296" i="17" s="1"/>
  <c r="K281" i="17"/>
  <c r="K296" i="17" s="1"/>
  <c r="FM281" i="17"/>
  <c r="FM296" i="17" s="1"/>
  <c r="CD281" i="17"/>
  <c r="CD296" i="17" s="1"/>
  <c r="BG281" i="17"/>
  <c r="BG296" i="17" s="1"/>
  <c r="AK281" i="17"/>
  <c r="AK296" i="17" s="1"/>
  <c r="ET281" i="17"/>
  <c r="ET296" i="17" s="1"/>
  <c r="AO281" i="17"/>
  <c r="AO296" i="17" s="1"/>
  <c r="CB281" i="17"/>
  <c r="CB296" i="17" s="1"/>
  <c r="EG281" i="17"/>
  <c r="EG296" i="17" s="1"/>
  <c r="L281" i="17"/>
  <c r="L296" i="17" s="1"/>
  <c r="CX281" i="17"/>
  <c r="CX296" i="17" s="1"/>
  <c r="CO281" i="17"/>
  <c r="CO296" i="17" s="1"/>
  <c r="CK281" i="17"/>
  <c r="CK296" i="17" s="1"/>
  <c r="AB281" i="17"/>
  <c r="AB296" i="17" s="1"/>
  <c r="N281" i="17"/>
  <c r="N296" i="17" s="1"/>
  <c r="FV281" i="17"/>
  <c r="FV296" i="17" s="1"/>
  <c r="AJ281" i="17"/>
  <c r="AJ296" i="17" s="1"/>
  <c r="EB281" i="17"/>
  <c r="EB296" i="17" s="1"/>
  <c r="DF281" i="17"/>
  <c r="X281" i="17"/>
  <c r="X296" i="17" s="1"/>
  <c r="CW281" i="17"/>
  <c r="CW296" i="17" s="1"/>
  <c r="EA281" i="17"/>
  <c r="EA296" i="17" s="1"/>
  <c r="BU281" i="17"/>
  <c r="BU296" i="17" s="1"/>
  <c r="FZ274" i="17"/>
  <c r="C277" i="17"/>
  <c r="FA280" i="17"/>
  <c r="FB21" i="2" s="1"/>
  <c r="AR280" i="17"/>
  <c r="AS21" i="2" s="1"/>
  <c r="DU280" i="17"/>
  <c r="DV21" i="2" s="1"/>
  <c r="CT280" i="17"/>
  <c r="CU21" i="2" s="1"/>
  <c r="CE280" i="17"/>
  <c r="CF21" i="2" s="1"/>
  <c r="CP280" i="17"/>
  <c r="CQ21" i="2" s="1"/>
  <c r="U280" i="17"/>
  <c r="BL280" i="17"/>
  <c r="BM21" i="2" s="1"/>
  <c r="FD280" i="17"/>
  <c r="FE21" i="2" s="1"/>
  <c r="BW281" i="17"/>
  <c r="BW296" i="17" s="1"/>
  <c r="ED283" i="17"/>
  <c r="ED319" i="17" s="1"/>
  <c r="EE23" i="2" s="1"/>
  <c r="ED280" i="17"/>
  <c r="EE21" i="2" s="1"/>
  <c r="FB281" i="17"/>
  <c r="FB296" i="17" s="1"/>
  <c r="EC280" i="17"/>
  <c r="ED21" i="2" s="1"/>
  <c r="FF281" i="17"/>
  <c r="FF296" i="17" s="1"/>
  <c r="AT281" i="17"/>
  <c r="AT296" i="17" s="1"/>
  <c r="ES281" i="17"/>
  <c r="ES296" i="17" s="1"/>
  <c r="H281" i="17"/>
  <c r="H296" i="17" s="1"/>
  <c r="CC281" i="17"/>
  <c r="CC296" i="17" s="1"/>
  <c r="DT281" i="17"/>
  <c r="DT296" i="17" s="1"/>
  <c r="FA281" i="17"/>
  <c r="FA296" i="17" s="1"/>
  <c r="AM281" i="17"/>
  <c r="AM296" i="17" s="1"/>
  <c r="DV281" i="17"/>
  <c r="DV296" i="17" s="1"/>
  <c r="FC281" i="17"/>
  <c r="FC296" i="17" s="1"/>
  <c r="DE281" i="17"/>
  <c r="DE296" i="17" s="1"/>
  <c r="BH281" i="17"/>
  <c r="BH296" i="17" s="1"/>
  <c r="AY281" i="17"/>
  <c r="AY296" i="17" s="1"/>
  <c r="FE281" i="17"/>
  <c r="FE296" i="17" s="1"/>
  <c r="BE281" i="17"/>
  <c r="BE296" i="17" s="1"/>
  <c r="CY281" i="17"/>
  <c r="CY296" i="17" s="1"/>
  <c r="AL281" i="17"/>
  <c r="AL296" i="17" s="1"/>
  <c r="AA281" i="17"/>
  <c r="AA296" i="17" s="1"/>
  <c r="AG281" i="17"/>
  <c r="AG296" i="17" s="1"/>
  <c r="FD281" i="17"/>
  <c r="FD296" i="17" s="1"/>
  <c r="EI281" i="17"/>
  <c r="EI296" i="17" s="1"/>
  <c r="BK281" i="17"/>
  <c r="BK296" i="17" s="1"/>
  <c r="DO281" i="17"/>
  <c r="DO296" i="17" s="1"/>
  <c r="T281" i="17"/>
  <c r="T296" i="17" s="1"/>
  <c r="CT281" i="17"/>
  <c r="CT296" i="17" s="1"/>
  <c r="DZ281" i="17"/>
  <c r="DZ296" i="17" s="1"/>
  <c r="AZ281" i="17"/>
  <c r="AZ296" i="17" s="1"/>
  <c r="CZ281" i="17"/>
  <c r="CZ296" i="17" s="1"/>
  <c r="DW281" i="17"/>
  <c r="DW296" i="17" s="1"/>
  <c r="S281" i="17"/>
  <c r="S296" i="17" s="1"/>
  <c r="DG280" i="17"/>
  <c r="DH21" i="2" s="1"/>
  <c r="DX281" i="17"/>
  <c r="DX296" i="17" s="1"/>
  <c r="AU281" i="17"/>
  <c r="AU296" i="17" s="1"/>
  <c r="DD281" i="17"/>
  <c r="DD296" i="17" s="1"/>
  <c r="AW281" i="17"/>
  <c r="AW296" i="17" s="1"/>
  <c r="DB281" i="17"/>
  <c r="DB296" i="17" s="1"/>
  <c r="DC281" i="17"/>
  <c r="DC296" i="17" s="1"/>
  <c r="BY281" i="17"/>
  <c r="BY296" i="17" s="1"/>
  <c r="EP281" i="17"/>
  <c r="EP296" i="17" s="1"/>
  <c r="DJ280" i="17"/>
  <c r="DK21" i="2" s="1"/>
  <c r="C296" i="17"/>
  <c r="EQ286" i="17"/>
  <c r="EQ289" i="17" s="1"/>
  <c r="ER13" i="2" s="1"/>
  <c r="EQ280" i="17"/>
  <c r="ER21" i="2" s="1"/>
  <c r="FC280" i="17"/>
  <c r="CQ280" i="17"/>
  <c r="BS280" i="17"/>
  <c r="BT21" i="2" s="1"/>
  <c r="EK280" i="17"/>
  <c r="EL21" i="2" s="1"/>
  <c r="CG280" i="17"/>
  <c r="CO280" i="17"/>
  <c r="ES280" i="17"/>
  <c r="AS280" i="17"/>
  <c r="AL280" i="17"/>
  <c r="AM21" i="2" s="1"/>
  <c r="DN280" i="17"/>
  <c r="DO21" i="2" s="1"/>
  <c r="FR281" i="17"/>
  <c r="FR296" i="17" s="1"/>
  <c r="BQ281" i="17"/>
  <c r="BQ296" i="17" s="1"/>
  <c r="BL281" i="17"/>
  <c r="BL296" i="17" s="1"/>
  <c r="O281" i="17"/>
  <c r="O296" i="17" s="1"/>
  <c r="BZ281" i="17"/>
  <c r="BZ296" i="17" s="1"/>
  <c r="FW281" i="17"/>
  <c r="FW296" i="17" s="1"/>
  <c r="DU281" i="17"/>
  <c r="DU296" i="17" s="1"/>
  <c r="BI281" i="17"/>
  <c r="BI296" i="17" s="1"/>
  <c r="FO281" i="17"/>
  <c r="FO296" i="17" s="1"/>
  <c r="FL281" i="17"/>
  <c r="FL296" i="17" s="1"/>
  <c r="BD281" i="17"/>
  <c r="BD296" i="17" s="1"/>
  <c r="AV281" i="17"/>
  <c r="AV296" i="17" s="1"/>
  <c r="P281" i="17"/>
  <c r="P296" i="17" s="1"/>
  <c r="EK281" i="17"/>
  <c r="EK296" i="17" s="1"/>
  <c r="CR281" i="17"/>
  <c r="CR296" i="17" s="1"/>
  <c r="EH281" i="17"/>
  <c r="EH296" i="17" s="1"/>
  <c r="AI281" i="17"/>
  <c r="AI296" i="17" s="1"/>
  <c r="FH286" i="17"/>
  <c r="FH289" i="17" s="1"/>
  <c r="FI13" i="2" s="1"/>
  <c r="FH283" i="17"/>
  <c r="FH319" i="17" s="1"/>
  <c r="FI23" i="2" s="1"/>
  <c r="FH280" i="17"/>
  <c r="FU281" i="17"/>
  <c r="FU296" i="17" s="1"/>
  <c r="DI281" i="17"/>
  <c r="DI296" i="17" s="1"/>
  <c r="DH281" i="17"/>
  <c r="DH296" i="17" s="1"/>
  <c r="AX281" i="17"/>
  <c r="AX296" i="17" s="1"/>
  <c r="AQ281" i="17"/>
  <c r="AQ296" i="17" s="1"/>
  <c r="I281" i="17"/>
  <c r="I296" i="17" s="1"/>
  <c r="DL281" i="17"/>
  <c r="DL296" i="17" s="1"/>
  <c r="Q281" i="17"/>
  <c r="Q296" i="17" s="1"/>
  <c r="CI281" i="17"/>
  <c r="CI296" i="17" s="1"/>
  <c r="R281" i="17"/>
  <c r="R296" i="17" s="1"/>
  <c r="FK281" i="17"/>
  <c r="FK296" i="17" s="1"/>
  <c r="BJ281" i="17"/>
  <c r="BJ296" i="17" s="1"/>
  <c r="EF281" i="17"/>
  <c r="EF296" i="17" s="1"/>
  <c r="AC281" i="17"/>
  <c r="AC296" i="17" s="1"/>
  <c r="BS281" i="17"/>
  <c r="BS296" i="17" s="1"/>
  <c r="EE281" i="17"/>
  <c r="EE296" i="17" s="1"/>
  <c r="AN281" i="17"/>
  <c r="AN296" i="17" s="1"/>
  <c r="AH281" i="17"/>
  <c r="AH296" i="17" s="1"/>
  <c r="CF281" i="17"/>
  <c r="CF296" i="17" s="1"/>
  <c r="EU281" i="17"/>
  <c r="EU296" i="17" s="1"/>
  <c r="EC281" i="17"/>
  <c r="EC296" i="17" s="1"/>
  <c r="BN281" i="17"/>
  <c r="BN296" i="17" s="1"/>
  <c r="BV281" i="17"/>
  <c r="BV296" i="17" s="1"/>
  <c r="DS281" i="17"/>
  <c r="DS296" i="17" s="1"/>
  <c r="M281" i="17"/>
  <c r="M296" i="17" s="1"/>
  <c r="J281" i="17"/>
  <c r="J296" i="17" s="1"/>
  <c r="CJ281" i="17"/>
  <c r="CJ296" i="17" s="1"/>
  <c r="FN281" i="17"/>
  <c r="FN296" i="17" s="1"/>
  <c r="BX281" i="17"/>
  <c r="BX296" i="17" s="1"/>
  <c r="DP281" i="17"/>
  <c r="DP296" i="17" s="1"/>
  <c r="DG281" i="17"/>
  <c r="DG296" i="17" s="1"/>
  <c r="EO286" i="17"/>
  <c r="EO289" i="17" s="1"/>
  <c r="EP13" i="2" s="1"/>
  <c r="EO280" i="17"/>
  <c r="EO283" i="17"/>
  <c r="EO319" i="17" s="1"/>
  <c r="EP23" i="2" s="1"/>
  <c r="Q11" i="3"/>
  <c r="Q12" i="3" s="1"/>
  <c r="CG283" i="17" l="1"/>
  <c r="CG319" i="17" s="1"/>
  <c r="CH23" i="2" s="1"/>
  <c r="DR280" i="17"/>
  <c r="DS21" i="2" s="1"/>
  <c r="CU286" i="17"/>
  <c r="CU289" i="17" s="1"/>
  <c r="DK286" i="17"/>
  <c r="DK289" i="17" s="1"/>
  <c r="DL13" i="2" s="1"/>
  <c r="CU280" i="17"/>
  <c r="BC286" i="17"/>
  <c r="BC289" i="17" s="1"/>
  <c r="BD13" i="2" s="1"/>
  <c r="AD286" i="17"/>
  <c r="AD289" i="17" s="1"/>
  <c r="AD291" i="17" s="1"/>
  <c r="AE16" i="2" s="1"/>
  <c r="CG286" i="17"/>
  <c r="CG289" i="17" s="1"/>
  <c r="CH13" i="2" s="1"/>
  <c r="DJ283" i="17"/>
  <c r="DJ319" i="17" s="1"/>
  <c r="DK23" i="2" s="1"/>
  <c r="DF296" i="17"/>
  <c r="DF286" i="17"/>
  <c r="ER283" i="17"/>
  <c r="ER319" i="17" s="1"/>
  <c r="ES23" i="2" s="1"/>
  <c r="DN286" i="17"/>
  <c r="DN289" i="17" s="1"/>
  <c r="DN291" i="17" s="1"/>
  <c r="DO16" i="2" s="1"/>
  <c r="EN280" i="17"/>
  <c r="EO21" i="2" s="1"/>
  <c r="EN283" i="17"/>
  <c r="EN319" i="17" s="1"/>
  <c r="EO23" i="2" s="1"/>
  <c r="FT283" i="17"/>
  <c r="FT319" i="17" s="1"/>
  <c r="FU23" i="2" s="1"/>
  <c r="ER286" i="17"/>
  <c r="ER289" i="17" s="1"/>
  <c r="ES13" i="2" s="1"/>
  <c r="EX286" i="17"/>
  <c r="EX289" i="17" s="1"/>
  <c r="EY13" i="2" s="1"/>
  <c r="EX283" i="17"/>
  <c r="EX319" i="17" s="1"/>
  <c r="EY23" i="2" s="1"/>
  <c r="DN283" i="17"/>
  <c r="DN319" i="17" s="1"/>
  <c r="DO23" i="2" s="1"/>
  <c r="EV286" i="17"/>
  <c r="EV289" i="17" s="1"/>
  <c r="EW13" i="2" s="1"/>
  <c r="DW283" i="17"/>
  <c r="DW319" i="17" s="1"/>
  <c r="DX23" i="2" s="1"/>
  <c r="FJ280" i="17"/>
  <c r="FK21" i="2" s="1"/>
  <c r="AD280" i="17"/>
  <c r="AE21" i="2" s="1"/>
  <c r="FQ286" i="17"/>
  <c r="FQ289" i="17" s="1"/>
  <c r="FR13" i="2" s="1"/>
  <c r="D286" i="17"/>
  <c r="D289" i="17" s="1"/>
  <c r="D291" i="17" s="1"/>
  <c r="E16" i="2" s="1"/>
  <c r="FG286" i="17"/>
  <c r="FG289" i="17" s="1"/>
  <c r="FH13" i="2" s="1"/>
  <c r="EJ283" i="17"/>
  <c r="EJ319" i="17" s="1"/>
  <c r="EK23" i="2" s="1"/>
  <c r="CX286" i="17"/>
  <c r="CX289" i="17" s="1"/>
  <c r="CX291" i="17" s="1"/>
  <c r="CY16" i="2" s="1"/>
  <c r="DJ286" i="17"/>
  <c r="DJ289" i="17" s="1"/>
  <c r="DK13" i="2" s="1"/>
  <c r="E283" i="17"/>
  <c r="E319" i="17" s="1"/>
  <c r="F23" i="2" s="1"/>
  <c r="AR283" i="17"/>
  <c r="AR319" i="17" s="1"/>
  <c r="AS23" i="2" s="1"/>
  <c r="EY286" i="17"/>
  <c r="EY289" i="17" s="1"/>
  <c r="EY291" i="17" s="1"/>
  <c r="EZ16" i="2" s="1"/>
  <c r="CX283" i="17"/>
  <c r="CX319" i="17" s="1"/>
  <c r="CY23" i="2" s="1"/>
  <c r="EV283" i="17"/>
  <c r="EV319" i="17" s="1"/>
  <c r="EW23" i="2" s="1"/>
  <c r="EZ286" i="17"/>
  <c r="EZ289" i="17" s="1"/>
  <c r="FA13" i="2" s="1"/>
  <c r="FX286" i="17"/>
  <c r="FX289" i="17" s="1"/>
  <c r="FY13" i="2" s="1"/>
  <c r="FS286" i="17"/>
  <c r="FS289" i="17" s="1"/>
  <c r="FT13" i="2" s="1"/>
  <c r="AA286" i="17"/>
  <c r="AA289" i="17" s="1"/>
  <c r="AA291" i="17" s="1"/>
  <c r="AB16" i="2" s="1"/>
  <c r="CN283" i="17"/>
  <c r="CN319" i="17" s="1"/>
  <c r="CO23" i="2" s="1"/>
  <c r="BC280" i="17"/>
  <c r="AW286" i="17"/>
  <c r="AW289" i="17" s="1"/>
  <c r="AW294" i="17" s="1"/>
  <c r="AS283" i="17"/>
  <c r="AS319" i="17" s="1"/>
  <c r="AT23" i="2" s="1"/>
  <c r="BP286" i="17"/>
  <c r="BP289" i="17" s="1"/>
  <c r="BQ13" i="2" s="1"/>
  <c r="EY283" i="17"/>
  <c r="EY319" i="17" s="1"/>
  <c r="EZ23" i="2" s="1"/>
  <c r="CV283" i="17"/>
  <c r="CV319" i="17" s="1"/>
  <c r="CW23" i="2" s="1"/>
  <c r="BC283" i="17"/>
  <c r="BC319" i="17" s="1"/>
  <c r="BD23" i="2" s="1"/>
  <c r="FS283" i="17"/>
  <c r="FS319" i="17" s="1"/>
  <c r="FT23" i="2" s="1"/>
  <c r="AA283" i="17"/>
  <c r="AA319" i="17" s="1"/>
  <c r="AB23" i="2" s="1"/>
  <c r="AD283" i="17"/>
  <c r="AD319" i="17" s="1"/>
  <c r="AE23" i="2" s="1"/>
  <c r="FJ283" i="17"/>
  <c r="FJ319" i="17" s="1"/>
  <c r="FK23" i="2" s="1"/>
  <c r="FQ280" i="17"/>
  <c r="FR21" i="2" s="1"/>
  <c r="CX280" i="17"/>
  <c r="CY21" i="2" s="1"/>
  <c r="FC286" i="17"/>
  <c r="FC289" i="17" s="1"/>
  <c r="FC291" i="17" s="1"/>
  <c r="FD16" i="2" s="1"/>
  <c r="AJ283" i="17"/>
  <c r="AJ319" i="17" s="1"/>
  <c r="AK23" i="2" s="1"/>
  <c r="Y286" i="17"/>
  <c r="Y289" i="17" s="1"/>
  <c r="Z13" i="2" s="1"/>
  <c r="CN286" i="17"/>
  <c r="CN289" i="17" s="1"/>
  <c r="CN294" i="17" s="1"/>
  <c r="CV280" i="17"/>
  <c r="CW21" i="2" s="1"/>
  <c r="AS286" i="17"/>
  <c r="AS289" i="17" s="1"/>
  <c r="AT13" i="2" s="1"/>
  <c r="ES286" i="17"/>
  <c r="ES289" i="17" s="1"/>
  <c r="ET13" i="2" s="1"/>
  <c r="EV280" i="17"/>
  <c r="EW21" i="2" s="1"/>
  <c r="EZ280" i="17"/>
  <c r="FA21" i="2" s="1"/>
  <c r="D283" i="17"/>
  <c r="D319" i="17" s="1"/>
  <c r="E23" i="2" s="1"/>
  <c r="EM283" i="17"/>
  <c r="EM319" i="17" s="1"/>
  <c r="EN23" i="2" s="1"/>
  <c r="FX280" i="17"/>
  <c r="FY21" i="2" s="1"/>
  <c r="EY280" i="17"/>
  <c r="EZ21" i="2" s="1"/>
  <c r="Z286" i="17"/>
  <c r="Z289" i="17" s="1"/>
  <c r="AA13" i="2" s="1"/>
  <c r="CD283" i="17"/>
  <c r="CD319" i="17" s="1"/>
  <c r="CE23" i="2" s="1"/>
  <c r="EZ283" i="17"/>
  <c r="EZ319" i="17" s="1"/>
  <c r="FA23" i="2" s="1"/>
  <c r="EM286" i="17"/>
  <c r="EM289" i="17" s="1"/>
  <c r="EM291" i="17" s="1"/>
  <c r="EN16" i="2" s="1"/>
  <c r="EJ280" i="17"/>
  <c r="EK21" i="2" s="1"/>
  <c r="CS283" i="17"/>
  <c r="CS319" i="17" s="1"/>
  <c r="CT23" i="2" s="1"/>
  <c r="CD286" i="17"/>
  <c r="CD289" i="17" s="1"/>
  <c r="CE13" i="2" s="1"/>
  <c r="FH291" i="17"/>
  <c r="FI16" i="2" s="1"/>
  <c r="FG283" i="17"/>
  <c r="FG319" i="17" s="1"/>
  <c r="FH23" i="2" s="1"/>
  <c r="Y283" i="17"/>
  <c r="Y319" i="17" s="1"/>
  <c r="Z23" i="2" s="1"/>
  <c r="E286" i="17"/>
  <c r="E289" i="17" s="1"/>
  <c r="E291" i="17" s="1"/>
  <c r="F16" i="2" s="1"/>
  <c r="U286" i="17"/>
  <c r="U289" i="17" s="1"/>
  <c r="V13" i="2" s="1"/>
  <c r="CL283" i="17"/>
  <c r="CL319" i="17" s="1"/>
  <c r="CM23" i="2" s="1"/>
  <c r="EQ283" i="17"/>
  <c r="EQ319" i="17" s="1"/>
  <c r="ER23" i="2" s="1"/>
  <c r="U283" i="17"/>
  <c r="U319" i="17" s="1"/>
  <c r="V23" i="2" s="1"/>
  <c r="FT286" i="17"/>
  <c r="FT289" i="17" s="1"/>
  <c r="FT291" i="17" s="1"/>
  <c r="FU16" i="2" s="1"/>
  <c r="BB286" i="17"/>
  <c r="BB289" i="17" s="1"/>
  <c r="BC13" i="2" s="1"/>
  <c r="BQ286" i="17"/>
  <c r="BQ289" i="17" s="1"/>
  <c r="BR13" i="2" s="1"/>
  <c r="BA286" i="17"/>
  <c r="BA289" i="17" s="1"/>
  <c r="BA291" i="17" s="1"/>
  <c r="BB16" i="2" s="1"/>
  <c r="DM283" i="17"/>
  <c r="DM319" i="17" s="1"/>
  <c r="DN23" i="2" s="1"/>
  <c r="DQ283" i="17"/>
  <c r="DQ319" i="17" s="1"/>
  <c r="DR23" i="2" s="1"/>
  <c r="DK283" i="17"/>
  <c r="DK319" i="17" s="1"/>
  <c r="DL23" i="2" s="1"/>
  <c r="DW286" i="17"/>
  <c r="DW289" i="17" s="1"/>
  <c r="DW291" i="17" s="1"/>
  <c r="DX16" i="2" s="1"/>
  <c r="CO286" i="17"/>
  <c r="CO289" i="17" s="1"/>
  <c r="CP13" i="2" s="1"/>
  <c r="H286" i="17"/>
  <c r="H289" i="17" s="1"/>
  <c r="H291" i="17" s="1"/>
  <c r="I16" i="2" s="1"/>
  <c r="Z283" i="17"/>
  <c r="Z319" i="17" s="1"/>
  <c r="AA23" i="2" s="1"/>
  <c r="BR286" i="17"/>
  <c r="BR289" i="17" s="1"/>
  <c r="BS13" i="2" s="1"/>
  <c r="CP286" i="17"/>
  <c r="CP289" i="17" s="1"/>
  <c r="CQ13" i="2" s="1"/>
  <c r="CE286" i="17"/>
  <c r="CE289" i="17" s="1"/>
  <c r="CF13" i="2" s="1"/>
  <c r="AR286" i="17"/>
  <c r="AR289" i="17" s="1"/>
  <c r="AS13" i="2" s="1"/>
  <c r="BO286" i="17"/>
  <c r="BO289" i="17" s="1"/>
  <c r="BO291" i="17" s="1"/>
  <c r="BP16" i="2" s="1"/>
  <c r="BA283" i="17"/>
  <c r="BA319" i="17" s="1"/>
  <c r="BB23" i="2" s="1"/>
  <c r="AW283" i="17"/>
  <c r="AW319" i="17" s="1"/>
  <c r="AX23" i="2" s="1"/>
  <c r="AY283" i="17"/>
  <c r="AY319" i="17" s="1"/>
  <c r="AZ23" i="2" s="1"/>
  <c r="CO283" i="17"/>
  <c r="CO319" i="17" s="1"/>
  <c r="CP23" i="2" s="1"/>
  <c r="H283" i="17"/>
  <c r="H319" i="17" s="1"/>
  <c r="I23" i="2" s="1"/>
  <c r="BR283" i="17"/>
  <c r="BR319" i="17" s="1"/>
  <c r="BS23" i="2" s="1"/>
  <c r="FP286" i="17"/>
  <c r="FP289" i="17" s="1"/>
  <c r="FQ13" i="2" s="1"/>
  <c r="BB283" i="17"/>
  <c r="BB319" i="17" s="1"/>
  <c r="BC23" i="2" s="1"/>
  <c r="FI286" i="17"/>
  <c r="FI289" i="17" s="1"/>
  <c r="FI291" i="17" s="1"/>
  <c r="FJ16" i="2" s="1"/>
  <c r="CL286" i="17"/>
  <c r="CL289" i="17" s="1"/>
  <c r="CL291" i="17" s="1"/>
  <c r="CM16" i="2" s="1"/>
  <c r="EQ291" i="17"/>
  <c r="ER16" i="2" s="1"/>
  <c r="DK280" i="17"/>
  <c r="DL21" i="2" s="1"/>
  <c r="DR286" i="17"/>
  <c r="DR289" i="17" s="1"/>
  <c r="DS13" i="2" s="1"/>
  <c r="DY283" i="17"/>
  <c r="DY319" i="17" s="1"/>
  <c r="DZ23" i="2" s="1"/>
  <c r="V286" i="17"/>
  <c r="V289" i="17" s="1"/>
  <c r="W13" i="2" s="1"/>
  <c r="EJ286" i="17"/>
  <c r="EJ289" i="17" s="1"/>
  <c r="DQ286" i="17"/>
  <c r="DQ289" i="17" s="1"/>
  <c r="DR13" i="2" s="1"/>
  <c r="AB283" i="17"/>
  <c r="AB319" i="17" s="1"/>
  <c r="AC23" i="2" s="1"/>
  <c r="FI283" i="17"/>
  <c r="FI319" i="17" s="1"/>
  <c r="FJ23" i="2" s="1"/>
  <c r="FP283" i="17"/>
  <c r="FP319" i="17" s="1"/>
  <c r="FQ23" i="2" s="1"/>
  <c r="AY286" i="17"/>
  <c r="AY289" i="17" s="1"/>
  <c r="AY294" i="17" s="1"/>
  <c r="ES283" i="17"/>
  <c r="ES319" i="17" s="1"/>
  <c r="ET23" i="2" s="1"/>
  <c r="CQ283" i="17"/>
  <c r="CQ319" i="17" s="1"/>
  <c r="CR23" i="2" s="1"/>
  <c r="AJ286" i="17"/>
  <c r="AJ289" i="17" s="1"/>
  <c r="AK13" i="2" s="1"/>
  <c r="V280" i="17"/>
  <c r="W21" i="2" s="1"/>
  <c r="AF283" i="17"/>
  <c r="AF319" i="17" s="1"/>
  <c r="AG23" i="2" s="1"/>
  <c r="CP283" i="17"/>
  <c r="CP319" i="17" s="1"/>
  <c r="CQ23" i="2" s="1"/>
  <c r="DM286" i="17"/>
  <c r="DM289" i="17" s="1"/>
  <c r="DM291" i="17" s="1"/>
  <c r="DN16" i="2" s="1"/>
  <c r="CQ286" i="17"/>
  <c r="CQ289" i="17" s="1"/>
  <c r="CQ291" i="17" s="1"/>
  <c r="CR16" i="2" s="1"/>
  <c r="FX283" i="17"/>
  <c r="FX319" i="17" s="1"/>
  <c r="FY23" i="2" s="1"/>
  <c r="DY286" i="17"/>
  <c r="DY289" i="17" s="1"/>
  <c r="DZ13" i="2" s="1"/>
  <c r="AF286" i="17"/>
  <c r="AF289" i="17" s="1"/>
  <c r="AF291" i="17" s="1"/>
  <c r="AG16" i="2" s="1"/>
  <c r="BO283" i="17"/>
  <c r="BO319" i="17" s="1"/>
  <c r="BP23" i="2" s="1"/>
  <c r="CM283" i="17"/>
  <c r="CM319" i="17" s="1"/>
  <c r="CN23" i="2" s="1"/>
  <c r="DK291" i="17"/>
  <c r="DL16" i="2" s="1"/>
  <c r="AZ21" i="2"/>
  <c r="FJ291" i="17"/>
  <c r="FK16" i="2" s="1"/>
  <c r="FK13" i="2"/>
  <c r="CH21" i="2"/>
  <c r="CU291" i="17"/>
  <c r="CV16" i="2" s="1"/>
  <c r="CV13" i="2"/>
  <c r="EO291" i="17"/>
  <c r="EP16" i="2" s="1"/>
  <c r="AX21" i="2"/>
  <c r="FU286" i="17"/>
  <c r="FU289" i="17" s="1"/>
  <c r="FU294" i="17" s="1"/>
  <c r="AL286" i="17"/>
  <c r="AL289" i="17" s="1"/>
  <c r="AL294" i="17" s="1"/>
  <c r="ET21" i="2"/>
  <c r="CP21" i="2"/>
  <c r="EY21" i="2"/>
  <c r="ES21" i="2"/>
  <c r="ED291" i="17"/>
  <c r="EE16" i="2" s="1"/>
  <c r="BP283" i="17"/>
  <c r="BP319" i="17" s="1"/>
  <c r="BQ23" i="2" s="1"/>
  <c r="AB286" i="17"/>
  <c r="AB289" i="17" s="1"/>
  <c r="AB294" i="17" s="1"/>
  <c r="CE283" i="17"/>
  <c r="CE319" i="17" s="1"/>
  <c r="CF23" i="2" s="1"/>
  <c r="EW286" i="17"/>
  <c r="EW289" i="17" s="1"/>
  <c r="EW294" i="17" s="1"/>
  <c r="CS286" i="17"/>
  <c r="CS289" i="17" s="1"/>
  <c r="CS294" i="17" s="1"/>
  <c r="CM286" i="17"/>
  <c r="CM289" i="17" s="1"/>
  <c r="CM294" i="17" s="1"/>
  <c r="CL280" i="17"/>
  <c r="CV291" i="17"/>
  <c r="CW16" i="2" s="1"/>
  <c r="CW13" i="2"/>
  <c r="FH294" i="17"/>
  <c r="FI21" i="2"/>
  <c r="FD21" i="2"/>
  <c r="AA21" i="2"/>
  <c r="BQ21" i="2"/>
  <c r="CR21" i="2"/>
  <c r="E21" i="2"/>
  <c r="EO294" i="17"/>
  <c r="EP21" i="2"/>
  <c r="FU283" i="17"/>
  <c r="FU319" i="17" s="1"/>
  <c r="FV23" i="2" s="1"/>
  <c r="CI283" i="17"/>
  <c r="CI319" i="17" s="1"/>
  <c r="CJ23" i="2" s="1"/>
  <c r="BR21" i="2"/>
  <c r="AL283" i="17"/>
  <c r="AL319" i="17" s="1"/>
  <c r="AM23" i="2" s="1"/>
  <c r="FC283" i="17"/>
  <c r="FC319" i="17" s="1"/>
  <c r="FD23" i="2" s="1"/>
  <c r="DR21" i="2"/>
  <c r="EW283" i="17"/>
  <c r="EW319" i="17" s="1"/>
  <c r="EX23" i="2" s="1"/>
  <c r="EN291" i="17"/>
  <c r="EO16" i="2" s="1"/>
  <c r="EO13" i="2"/>
  <c r="AT21" i="2"/>
  <c r="V21" i="2"/>
  <c r="EX21" i="2"/>
  <c r="BN283" i="17"/>
  <c r="BN319" i="17" s="1"/>
  <c r="BO23" i="2" s="1"/>
  <c r="AX286" i="17"/>
  <c r="AX289" i="17" s="1"/>
  <c r="AX294" i="17" s="1"/>
  <c r="BS286" i="17"/>
  <c r="BS289" i="17" s="1"/>
  <c r="BS294" i="17" s="1"/>
  <c r="CF286" i="17"/>
  <c r="CF289" i="17" s="1"/>
  <c r="CF294" i="17" s="1"/>
  <c r="BZ283" i="17"/>
  <c r="BZ319" i="17" s="1"/>
  <c r="CA23" i="2" s="1"/>
  <c r="Q283" i="17"/>
  <c r="Q319" i="17" s="1"/>
  <c r="R23" i="2" s="1"/>
  <c r="DD283" i="17"/>
  <c r="DD319" i="17" s="1"/>
  <c r="DE23" i="2" s="1"/>
  <c r="J283" i="17"/>
  <c r="J319" i="17" s="1"/>
  <c r="K23" i="2" s="1"/>
  <c r="BK286" i="17"/>
  <c r="BK289" i="17" s="1"/>
  <c r="BK294" i="17" s="1"/>
  <c r="ED294" i="17"/>
  <c r="EE283" i="17"/>
  <c r="EE319" i="17" s="1"/>
  <c r="EF23" i="2" s="1"/>
  <c r="BL283" i="17"/>
  <c r="BL319" i="17" s="1"/>
  <c r="BM23" i="2" s="1"/>
  <c r="P283" i="17"/>
  <c r="P319" i="17" s="1"/>
  <c r="Q23" i="2" s="1"/>
  <c r="BH283" i="17"/>
  <c r="BH319" i="17" s="1"/>
  <c r="BI23" i="2" s="1"/>
  <c r="CT283" i="17"/>
  <c r="CT319" i="17" s="1"/>
  <c r="CU23" i="2" s="1"/>
  <c r="AT286" i="17"/>
  <c r="AT289" i="17" s="1"/>
  <c r="AT294" i="17" s="1"/>
  <c r="CY286" i="17"/>
  <c r="CY289" i="17" s="1"/>
  <c r="CY294" i="17" s="1"/>
  <c r="DZ286" i="17"/>
  <c r="DZ289" i="17" s="1"/>
  <c r="DZ294" i="17" s="1"/>
  <c r="AI286" i="17"/>
  <c r="AI289" i="17" s="1"/>
  <c r="AI294" i="17" s="1"/>
  <c r="DC286" i="17"/>
  <c r="DC289" i="17" s="1"/>
  <c r="EU286" i="17"/>
  <c r="EU289" i="17" s="1"/>
  <c r="EU294" i="17" s="1"/>
  <c r="BV283" i="17"/>
  <c r="BV319" i="17" s="1"/>
  <c r="BW23" i="2" s="1"/>
  <c r="DH283" i="17"/>
  <c r="DH319" i="17" s="1"/>
  <c r="DI23" i="2" s="1"/>
  <c r="DL283" i="17"/>
  <c r="DL319" i="17" s="1"/>
  <c r="DM23" i="2" s="1"/>
  <c r="BE283" i="17"/>
  <c r="BE319" i="17" s="1"/>
  <c r="BF23" i="2" s="1"/>
  <c r="AV286" i="17"/>
  <c r="AV289" i="17" s="1"/>
  <c r="ET283" i="17"/>
  <c r="ET319" i="17" s="1"/>
  <c r="EU23" i="2" s="1"/>
  <c r="N283" i="17"/>
  <c r="N319" i="17" s="1"/>
  <c r="O23" i="2" s="1"/>
  <c r="FW286" i="17"/>
  <c r="FW289" i="17" s="1"/>
  <c r="FW294" i="17" s="1"/>
  <c r="CB286" i="17"/>
  <c r="CB289" i="17" s="1"/>
  <c r="CB294" i="17" s="1"/>
  <c r="AH286" i="17"/>
  <c r="AH289" i="17" s="1"/>
  <c r="AH294" i="17" s="1"/>
  <c r="FR283" i="17"/>
  <c r="FR319" i="17" s="1"/>
  <c r="FS23" i="2" s="1"/>
  <c r="FL286" i="17"/>
  <c r="FL289" i="17" s="1"/>
  <c r="CR286" i="17"/>
  <c r="CR289" i="17" s="1"/>
  <c r="CR294" i="17" s="1"/>
  <c r="W286" i="17"/>
  <c r="W289" i="17" s="1"/>
  <c r="W294" i="17" s="1"/>
  <c r="AM286" i="17"/>
  <c r="AM289" i="17" s="1"/>
  <c r="AM294" i="17" s="1"/>
  <c r="DT286" i="17"/>
  <c r="DT289" i="17" s="1"/>
  <c r="BD286" i="17"/>
  <c r="BD289" i="17" s="1"/>
  <c r="FO286" i="17"/>
  <c r="FO289" i="17" s="1"/>
  <c r="FO294" i="17" s="1"/>
  <c r="DB286" i="17"/>
  <c r="DB289" i="17" s="1"/>
  <c r="DB294" i="17" s="1"/>
  <c r="BT286" i="17"/>
  <c r="BT289" i="17" s="1"/>
  <c r="BT294" i="17" s="1"/>
  <c r="BU286" i="17"/>
  <c r="BU289" i="17" s="1"/>
  <c r="EP286" i="17"/>
  <c r="EP289" i="17" s="1"/>
  <c r="EP294" i="17" s="1"/>
  <c r="EB286" i="17"/>
  <c r="EB289" i="17" s="1"/>
  <c r="EB294" i="17" s="1"/>
  <c r="BY283" i="17"/>
  <c r="BY319" i="17" s="1"/>
  <c r="BZ23" i="2" s="1"/>
  <c r="DA286" i="17"/>
  <c r="DA289" i="17" s="1"/>
  <c r="DA294" i="17" s="1"/>
  <c r="AZ283" i="17"/>
  <c r="AZ319" i="17" s="1"/>
  <c r="BA23" i="2" s="1"/>
  <c r="EI286" i="17"/>
  <c r="EI289" i="17" s="1"/>
  <c r="EI294" i="17" s="1"/>
  <c r="BM286" i="17"/>
  <c r="BM289" i="17" s="1"/>
  <c r="BM294" i="17" s="1"/>
  <c r="DI286" i="17"/>
  <c r="DI289" i="17" s="1"/>
  <c r="DI294" i="17" s="1"/>
  <c r="DF289" i="17"/>
  <c r="DF294" i="17" s="1"/>
  <c r="AQ283" i="17"/>
  <c r="AQ319" i="17" s="1"/>
  <c r="AR23" i="2" s="1"/>
  <c r="EG283" i="17"/>
  <c r="EG319" i="17" s="1"/>
  <c r="EH23" i="2" s="1"/>
  <c r="CZ283" i="17"/>
  <c r="CZ319" i="17" s="1"/>
  <c r="DA23" i="2" s="1"/>
  <c r="AK286" i="17"/>
  <c r="AK289" i="17" s="1"/>
  <c r="AK294" i="17" s="1"/>
  <c r="EH283" i="17"/>
  <c r="EH319" i="17" s="1"/>
  <c r="EI23" i="2" s="1"/>
  <c r="FV283" i="17"/>
  <c r="FV319" i="17" s="1"/>
  <c r="FW23" i="2" s="1"/>
  <c r="AC286" i="17"/>
  <c r="AC289" i="17" s="1"/>
  <c r="AC294" i="17" s="1"/>
  <c r="BI286" i="17"/>
  <c r="BI289" i="17" s="1"/>
  <c r="BI294" i="17" s="1"/>
  <c r="BX286" i="17"/>
  <c r="BX289" i="17" s="1"/>
  <c r="DP283" i="17"/>
  <c r="DP319" i="17" s="1"/>
  <c r="DQ23" i="2" s="1"/>
  <c r="EK286" i="17"/>
  <c r="EK289" i="17" s="1"/>
  <c r="EK294" i="17" s="1"/>
  <c r="CF283" i="17"/>
  <c r="CF319" i="17" s="1"/>
  <c r="CG23" i="2" s="1"/>
  <c r="EQ294" i="17"/>
  <c r="FZ281" i="17"/>
  <c r="Q286" i="17"/>
  <c r="Q289" i="17" s="1"/>
  <c r="Q294" i="17" s="1"/>
  <c r="DG283" i="17"/>
  <c r="DG319" i="17" s="1"/>
  <c r="DH23" i="2" s="1"/>
  <c r="S286" i="17"/>
  <c r="S289" i="17" s="1"/>
  <c r="S294" i="17" s="1"/>
  <c r="AN286" i="17"/>
  <c r="AN289" i="17" s="1"/>
  <c r="AN294" i="17" s="1"/>
  <c r="EC286" i="17"/>
  <c r="EC289" i="17" s="1"/>
  <c r="EC294" i="17" s="1"/>
  <c r="EE286" i="17"/>
  <c r="EE289" i="17" s="1"/>
  <c r="EE294" i="17" s="1"/>
  <c r="FD283" i="17"/>
  <c r="FD319" i="17" s="1"/>
  <c r="FE23" i="2" s="1"/>
  <c r="DO283" i="17"/>
  <c r="DO319" i="17" s="1"/>
  <c r="DP23" i="2" s="1"/>
  <c r="DE283" i="17"/>
  <c r="DE319" i="17" s="1"/>
  <c r="DF23" i="2" s="1"/>
  <c r="EF283" i="17"/>
  <c r="EF319" i="17" s="1"/>
  <c r="EG23" i="2" s="1"/>
  <c r="DU283" i="17"/>
  <c r="DU319" i="17" s="1"/>
  <c r="DV23" i="2" s="1"/>
  <c r="FA283" i="17"/>
  <c r="FA319" i="17" s="1"/>
  <c r="FB23" i="2" s="1"/>
  <c r="DZ283" i="17"/>
  <c r="DZ319" i="17" s="1"/>
  <c r="EA23" i="2" s="1"/>
  <c r="FN286" i="17"/>
  <c r="FN289" i="17" s="1"/>
  <c r="FN294" i="17" s="1"/>
  <c r="CW286" i="17"/>
  <c r="CW289" i="17" s="1"/>
  <c r="CW294" i="17" s="1"/>
  <c r="AO283" i="17"/>
  <c r="AO319" i="17" s="1"/>
  <c r="AP23" i="2" s="1"/>
  <c r="BG283" i="17"/>
  <c r="BG319" i="17" s="1"/>
  <c r="BH23" i="2" s="1"/>
  <c r="BE286" i="17"/>
  <c r="BE289" i="17" s="1"/>
  <c r="BE294" i="17" s="1"/>
  <c r="AG283" i="17"/>
  <c r="AG319" i="17" s="1"/>
  <c r="AH23" i="2" s="1"/>
  <c r="L283" i="17"/>
  <c r="L319" i="17" s="1"/>
  <c r="M23" i="2" s="1"/>
  <c r="FM283" i="17"/>
  <c r="FM319" i="17" s="1"/>
  <c r="FN23" i="2" s="1"/>
  <c r="BD283" i="17"/>
  <c r="BD319" i="17" s="1"/>
  <c r="BE23" i="2" s="1"/>
  <c r="BT283" i="17"/>
  <c r="BT319" i="17" s="1"/>
  <c r="BU23" i="2" s="1"/>
  <c r="M286" i="17"/>
  <c r="M289" i="17" s="1"/>
  <c r="M294" i="17" s="1"/>
  <c r="X286" i="17"/>
  <c r="X289" i="17" s="1"/>
  <c r="X294" i="17" s="1"/>
  <c r="EP283" i="17"/>
  <c r="EP319" i="17" s="1"/>
  <c r="EQ23" i="2" s="1"/>
  <c r="EL286" i="17"/>
  <c r="EL289" i="17" s="1"/>
  <c r="EL294" i="17" s="1"/>
  <c r="CJ286" i="17"/>
  <c r="CJ289" i="17" s="1"/>
  <c r="CJ294" i="17" s="1"/>
  <c r="FE286" i="17"/>
  <c r="FE289" i="17" s="1"/>
  <c r="BJ286" i="17"/>
  <c r="BJ289" i="17" s="1"/>
  <c r="CK283" i="17"/>
  <c r="CK319" i="17" s="1"/>
  <c r="CL23" i="2" s="1"/>
  <c r="CC283" i="17"/>
  <c r="CC319" i="17" s="1"/>
  <c r="CD23" i="2" s="1"/>
  <c r="DV286" i="17"/>
  <c r="DV289" i="17" s="1"/>
  <c r="AP283" i="17"/>
  <c r="AP319" i="17" s="1"/>
  <c r="AQ23" i="2" s="1"/>
  <c r="K283" i="17"/>
  <c r="K319" i="17" s="1"/>
  <c r="L23" i="2" s="1"/>
  <c r="BF283" i="17"/>
  <c r="BF319" i="17" s="1"/>
  <c r="BG23" i="2" s="1"/>
  <c r="BW283" i="17"/>
  <c r="BW319" i="17" s="1"/>
  <c r="BX23" i="2" s="1"/>
  <c r="F286" i="17"/>
  <c r="F289" i="17" s="1"/>
  <c r="R283" i="17"/>
  <c r="R319" i="17" s="1"/>
  <c r="S23" i="2" s="1"/>
  <c r="FB286" i="17"/>
  <c r="FB289" i="17" s="1"/>
  <c r="FB294" i="17" s="1"/>
  <c r="CH286" i="17"/>
  <c r="CH289" i="17" s="1"/>
  <c r="DP286" i="17"/>
  <c r="DP289" i="17" s="1"/>
  <c r="DP294" i="17" s="1"/>
  <c r="BN286" i="17"/>
  <c r="BN289" i="17" s="1"/>
  <c r="BN294" i="17" s="1"/>
  <c r="AX283" i="17"/>
  <c r="AX319" i="17" s="1"/>
  <c r="AY23" i="2" s="1"/>
  <c r="I283" i="17"/>
  <c r="I319" i="17" s="1"/>
  <c r="J23" i="2" s="1"/>
  <c r="BZ286" i="17"/>
  <c r="BZ289" i="17" s="1"/>
  <c r="FZ296" i="17"/>
  <c r="DG286" i="17"/>
  <c r="DG289" i="17" s="1"/>
  <c r="DS283" i="17"/>
  <c r="DS319" i="17" s="1"/>
  <c r="DT23" i="2" s="1"/>
  <c r="DD286" i="17"/>
  <c r="DD289" i="17" s="1"/>
  <c r="DD294" i="17" s="1"/>
  <c r="J286" i="17"/>
  <c r="J289" i="17" s="1"/>
  <c r="J294" i="17" s="1"/>
  <c r="AN283" i="17"/>
  <c r="AN319" i="17" s="1"/>
  <c r="AO23" i="2" s="1"/>
  <c r="FD286" i="17"/>
  <c r="FD289" i="17" s="1"/>
  <c r="FD294" i="17" s="1"/>
  <c r="T286" i="17"/>
  <c r="T289" i="17" s="1"/>
  <c r="BL286" i="17"/>
  <c r="BL289" i="17" s="1"/>
  <c r="P286" i="17"/>
  <c r="P289" i="17" s="1"/>
  <c r="P294" i="17" s="1"/>
  <c r="BH286" i="17"/>
  <c r="BH289" i="17" s="1"/>
  <c r="BH294" i="17" s="1"/>
  <c r="DO286" i="17"/>
  <c r="DO289" i="17" s="1"/>
  <c r="CT286" i="17"/>
  <c r="CT289" i="17" s="1"/>
  <c r="CT294" i="17" s="1"/>
  <c r="AT283" i="17"/>
  <c r="AT319" i="17" s="1"/>
  <c r="AU23" i="2" s="1"/>
  <c r="EF286" i="17"/>
  <c r="EF289" i="17" s="1"/>
  <c r="EF294" i="17" s="1"/>
  <c r="FF286" i="17"/>
  <c r="FF289" i="17" s="1"/>
  <c r="AI283" i="17"/>
  <c r="AI319" i="17" s="1"/>
  <c r="AJ23" i="2" s="1"/>
  <c r="FN283" i="17"/>
  <c r="FN319" i="17" s="1"/>
  <c r="FO23" i="2" s="1"/>
  <c r="DC283" i="17"/>
  <c r="DC319" i="17" s="1"/>
  <c r="DD23" i="2" s="1"/>
  <c r="BV286" i="17"/>
  <c r="BV289" i="17" s="1"/>
  <c r="BV294" i="17" s="1"/>
  <c r="DH286" i="17"/>
  <c r="DH289" i="17" s="1"/>
  <c r="DH294" i="17" s="1"/>
  <c r="FK283" i="17"/>
  <c r="FK319" i="17" s="1"/>
  <c r="FL23" i="2" s="1"/>
  <c r="AO286" i="17"/>
  <c r="AO289" i="17" s="1"/>
  <c r="AG286" i="17"/>
  <c r="AG289" i="17" s="1"/>
  <c r="AV283" i="17"/>
  <c r="AV319" i="17" s="1"/>
  <c r="AW23" i="2" s="1"/>
  <c r="ET286" i="17"/>
  <c r="ET289" i="17" s="1"/>
  <c r="ET294" i="17" s="1"/>
  <c r="N286" i="17"/>
  <c r="N289" i="17" s="1"/>
  <c r="N294" i="17" s="1"/>
  <c r="CB283" i="17"/>
  <c r="CB319" i="17" s="1"/>
  <c r="CC23" i="2" s="1"/>
  <c r="AH283" i="17"/>
  <c r="AH319" i="17" s="1"/>
  <c r="AI23" i="2" s="1"/>
  <c r="FR286" i="17"/>
  <c r="FR289" i="17" s="1"/>
  <c r="FR294" i="17" s="1"/>
  <c r="CR283" i="17"/>
  <c r="CR319" i="17" s="1"/>
  <c r="CS23" i="2" s="1"/>
  <c r="CA283" i="17"/>
  <c r="CA319" i="17" s="1"/>
  <c r="CB23" i="2" s="1"/>
  <c r="DB283" i="17"/>
  <c r="DB319" i="17" s="1"/>
  <c r="DC23" i="2" s="1"/>
  <c r="AU283" i="17"/>
  <c r="AU319" i="17" s="1"/>
  <c r="AV23" i="2" s="1"/>
  <c r="X283" i="17"/>
  <c r="X319" i="17" s="1"/>
  <c r="Y23" i="2" s="1"/>
  <c r="BY286" i="17"/>
  <c r="BY289" i="17" s="1"/>
  <c r="BY294" i="17" s="1"/>
  <c r="CJ283" i="17"/>
  <c r="CJ319" i="17" s="1"/>
  <c r="CK23" i="2" s="1"/>
  <c r="DF283" i="17"/>
  <c r="DF319" i="17" s="1"/>
  <c r="DG23" i="2" s="1"/>
  <c r="AQ286" i="17"/>
  <c r="AQ289" i="17" s="1"/>
  <c r="AQ294" i="17" s="1"/>
  <c r="EG286" i="17"/>
  <c r="EG289" i="17" s="1"/>
  <c r="EA283" i="17"/>
  <c r="EA319" i="17" s="1"/>
  <c r="EB23" i="2" s="1"/>
  <c r="DX283" i="17"/>
  <c r="DX319" i="17" s="1"/>
  <c r="DY23" i="2" s="1"/>
  <c r="CK286" i="17"/>
  <c r="CK289" i="17" s="1"/>
  <c r="CC286" i="17"/>
  <c r="CC289" i="17" s="1"/>
  <c r="G283" i="17"/>
  <c r="G319" i="17" s="1"/>
  <c r="H23" i="2" s="1"/>
  <c r="AE283" i="17"/>
  <c r="AE319" i="17" s="1"/>
  <c r="AF23" i="2" s="1"/>
  <c r="AK283" i="17"/>
  <c r="AK319" i="17" s="1"/>
  <c r="AL23" i="2" s="1"/>
  <c r="AC283" i="17"/>
  <c r="AC319" i="17" s="1"/>
  <c r="AD23" i="2" s="1"/>
  <c r="BI283" i="17"/>
  <c r="BI319" i="17" s="1"/>
  <c r="BJ23" i="2" s="1"/>
  <c r="O283" i="17"/>
  <c r="O319" i="17" s="1"/>
  <c r="P23" i="2" s="1"/>
  <c r="BX283" i="17"/>
  <c r="BX319" i="17" s="1"/>
  <c r="BY23" i="2" s="1"/>
  <c r="CI286" i="17"/>
  <c r="CI289" i="17" s="1"/>
  <c r="BQ283" i="17"/>
  <c r="BQ319" i="17" s="1"/>
  <c r="BR23" i="2" s="1"/>
  <c r="EK283" i="17"/>
  <c r="EK319" i="17" s="1"/>
  <c r="EL23" i="2" s="1"/>
  <c r="BS283" i="17"/>
  <c r="BS319" i="17" s="1"/>
  <c r="BT23" i="2" s="1"/>
  <c r="I286" i="17"/>
  <c r="I289" i="17" s="1"/>
  <c r="DS286" i="17"/>
  <c r="DS289" i="17" s="1"/>
  <c r="S283" i="17"/>
  <c r="S319" i="17" s="1"/>
  <c r="T23" i="2" s="1"/>
  <c r="BK283" i="17"/>
  <c r="BK319" i="17" s="1"/>
  <c r="BL23" i="2" s="1"/>
  <c r="EC283" i="17"/>
  <c r="EC319" i="17" s="1"/>
  <c r="ED23" i="2" s="1"/>
  <c r="T283" i="17"/>
  <c r="T319" i="17" s="1"/>
  <c r="U23" i="2" s="1"/>
  <c r="DE286" i="17"/>
  <c r="DE289" i="17" s="1"/>
  <c r="DU286" i="17"/>
  <c r="DU289" i="17" s="1"/>
  <c r="FA286" i="17"/>
  <c r="FA289" i="17" s="1"/>
  <c r="FF283" i="17"/>
  <c r="FF319" i="17" s="1"/>
  <c r="FG23" i="2" s="1"/>
  <c r="C286" i="17"/>
  <c r="C289" i="17" s="1"/>
  <c r="C283" i="17"/>
  <c r="C319" i="17" s="1"/>
  <c r="D23" i="2" s="1"/>
  <c r="C280" i="17"/>
  <c r="D21" i="2" s="1"/>
  <c r="FZ277" i="17"/>
  <c r="CY283" i="17"/>
  <c r="CY319" i="17" s="1"/>
  <c r="CZ23" i="2" s="1"/>
  <c r="EU283" i="17"/>
  <c r="EU319" i="17" s="1"/>
  <c r="EV23" i="2" s="1"/>
  <c r="CW283" i="17"/>
  <c r="CW319" i="17" s="1"/>
  <c r="CX23" i="2" s="1"/>
  <c r="FK286" i="17"/>
  <c r="FK289" i="17" s="1"/>
  <c r="DL286" i="17"/>
  <c r="DL289" i="17" s="1"/>
  <c r="BG286" i="17"/>
  <c r="BG289" i="17" s="1"/>
  <c r="L286" i="17"/>
  <c r="L289" i="17" s="1"/>
  <c r="FW283" i="17"/>
  <c r="FW319" i="17" s="1"/>
  <c r="FX23" i="2" s="1"/>
  <c r="FL283" i="17"/>
  <c r="FL319" i="17" s="1"/>
  <c r="FM23" i="2" s="1"/>
  <c r="FM286" i="17"/>
  <c r="FM289" i="17" s="1"/>
  <c r="W283" i="17"/>
  <c r="W319" i="17" s="1"/>
  <c r="X23" i="2" s="1"/>
  <c r="AM283" i="17"/>
  <c r="AM319" i="17" s="1"/>
  <c r="AN23" i="2" s="1"/>
  <c r="DT283" i="17"/>
  <c r="DT319" i="17" s="1"/>
  <c r="DU23" i="2" s="1"/>
  <c r="FO283" i="17"/>
  <c r="FO319" i="17" s="1"/>
  <c r="FP23" i="2" s="1"/>
  <c r="CA286" i="17"/>
  <c r="CA289" i="17" s="1"/>
  <c r="BU283" i="17"/>
  <c r="BU319" i="17" s="1"/>
  <c r="BV23" i="2" s="1"/>
  <c r="AU286" i="17"/>
  <c r="AU289" i="17" s="1"/>
  <c r="M283" i="17"/>
  <c r="M319" i="17" s="1"/>
  <c r="N23" i="2" s="1"/>
  <c r="EB283" i="17"/>
  <c r="EB319" i="17" s="1"/>
  <c r="EC23" i="2" s="1"/>
  <c r="DA283" i="17"/>
  <c r="DA319" i="17" s="1"/>
  <c r="DB23" i="2" s="1"/>
  <c r="AZ286" i="17"/>
  <c r="AZ289" i="17" s="1"/>
  <c r="AZ294" i="17" s="1"/>
  <c r="EL283" i="17"/>
  <c r="EL319" i="17" s="1"/>
  <c r="EM23" i="2" s="1"/>
  <c r="EI283" i="17"/>
  <c r="EI319" i="17" s="1"/>
  <c r="EJ23" i="2" s="1"/>
  <c r="BM283" i="17"/>
  <c r="BM319" i="17" s="1"/>
  <c r="BN23" i="2" s="1"/>
  <c r="DI283" i="17"/>
  <c r="DI319" i="17" s="1"/>
  <c r="DJ23" i="2" s="1"/>
  <c r="FE283" i="17"/>
  <c r="FE319" i="17" s="1"/>
  <c r="FF23" i="2" s="1"/>
  <c r="EA286" i="17"/>
  <c r="EA289" i="17" s="1"/>
  <c r="DX286" i="17"/>
  <c r="DX289" i="17" s="1"/>
  <c r="BJ283" i="17"/>
  <c r="BJ319" i="17" s="1"/>
  <c r="BK23" i="2" s="1"/>
  <c r="CZ286" i="17"/>
  <c r="CZ289" i="17" s="1"/>
  <c r="G286" i="17"/>
  <c r="G289" i="17" s="1"/>
  <c r="DV283" i="17"/>
  <c r="DV319" i="17" s="1"/>
  <c r="DW23" i="2" s="1"/>
  <c r="AP286" i="17"/>
  <c r="AP289" i="17" s="1"/>
  <c r="AE286" i="17"/>
  <c r="AE289" i="17" s="1"/>
  <c r="EH286" i="17"/>
  <c r="EH289" i="17" s="1"/>
  <c r="K286" i="17"/>
  <c r="K289" i="17" s="1"/>
  <c r="BF286" i="17"/>
  <c r="BF289" i="17" s="1"/>
  <c r="BW286" i="17"/>
  <c r="BW289" i="17" s="1"/>
  <c r="F283" i="17"/>
  <c r="F319" i="17" s="1"/>
  <c r="G23" i="2" s="1"/>
  <c r="FV286" i="17"/>
  <c r="FV289" i="17" s="1"/>
  <c r="R286" i="17"/>
  <c r="R289" i="17" s="1"/>
  <c r="O286" i="17"/>
  <c r="O289" i="17" s="1"/>
  <c r="FB283" i="17"/>
  <c r="FB319" i="17" s="1"/>
  <c r="FC23" i="2" s="1"/>
  <c r="CH283" i="17"/>
  <c r="CH319" i="17" s="1"/>
  <c r="CI23" i="2" s="1"/>
  <c r="O323" i="3"/>
  <c r="O324" i="3" s="1"/>
  <c r="O159" i="3"/>
  <c r="O160" i="3" s="1"/>
  <c r="O607" i="3"/>
  <c r="O608" i="3" s="1"/>
  <c r="O543" i="3"/>
  <c r="O544" i="3" s="1"/>
  <c r="O191" i="3"/>
  <c r="O192" i="3" s="1"/>
  <c r="O639" i="3"/>
  <c r="O640" i="3" s="1"/>
  <c r="O671" i="3"/>
  <c r="O672" i="3" s="1"/>
  <c r="O27" i="3"/>
  <c r="O28" i="3" s="1"/>
  <c r="O451" i="3"/>
  <c r="O452" i="3" s="1"/>
  <c r="O87" i="3"/>
  <c r="O88" i="3" s="1"/>
  <c r="O551" i="3"/>
  <c r="O552" i="3" s="1"/>
  <c r="O367" i="3"/>
  <c r="O368" i="3" s="1"/>
  <c r="O227" i="3"/>
  <c r="O228" i="3" s="1"/>
  <c r="O263" i="3"/>
  <c r="O264" i="3" s="1"/>
  <c r="O319" i="3"/>
  <c r="O320" i="3" s="1"/>
  <c r="O247" i="3"/>
  <c r="O248" i="3" s="1"/>
  <c r="O243" i="3"/>
  <c r="O244" i="3" s="1"/>
  <c r="O267" i="3"/>
  <c r="O268" i="3" s="1"/>
  <c r="O555" i="3"/>
  <c r="O556" i="3" s="1"/>
  <c r="O379" i="3"/>
  <c r="O380" i="3" s="1"/>
  <c r="O223" i="3"/>
  <c r="O224" i="3" s="1"/>
  <c r="O15" i="3"/>
  <c r="O16" i="3" s="1"/>
  <c r="O211" i="3"/>
  <c r="O212" i="3" s="1"/>
  <c r="O295" i="3"/>
  <c r="O296" i="3" s="1"/>
  <c r="O455" i="3"/>
  <c r="O456" i="3" s="1"/>
  <c r="O39" i="3"/>
  <c r="O40" i="3" s="1"/>
  <c r="O279" i="3"/>
  <c r="O280" i="3" s="1"/>
  <c r="O547" i="3"/>
  <c r="O548" i="3" s="1"/>
  <c r="O327" i="3"/>
  <c r="O328" i="3" s="1"/>
  <c r="O471" i="3"/>
  <c r="O472" i="3" s="1"/>
  <c r="O423" i="3"/>
  <c r="O424" i="3" s="1"/>
  <c r="O303" i="3"/>
  <c r="O304" i="3" s="1"/>
  <c r="O435" i="3"/>
  <c r="O436" i="3" s="1"/>
  <c r="O619" i="3"/>
  <c r="O620" i="3" s="1"/>
  <c r="O527" i="3"/>
  <c r="O528" i="3" s="1"/>
  <c r="O427" i="3"/>
  <c r="O428" i="3" s="1"/>
  <c r="O347" i="3"/>
  <c r="O348" i="3" s="1"/>
  <c r="O487" i="3"/>
  <c r="O488" i="3" s="1"/>
  <c r="O703" i="3"/>
  <c r="O704" i="3" s="1"/>
  <c r="O475" i="3"/>
  <c r="O476" i="3" s="1"/>
  <c r="O599" i="3"/>
  <c r="O600" i="3" s="1"/>
  <c r="O395" i="3"/>
  <c r="O396" i="3" s="1"/>
  <c r="O167" i="3"/>
  <c r="O168" i="3" s="1"/>
  <c r="O103" i="3"/>
  <c r="O104" i="3" s="1"/>
  <c r="O235" i="3"/>
  <c r="O236" i="3" s="1"/>
  <c r="O251" i="3"/>
  <c r="O252" i="3" s="1"/>
  <c r="O199" i="3"/>
  <c r="O200" i="3" s="1"/>
  <c r="O571" i="3"/>
  <c r="O572" i="3" s="1"/>
  <c r="O539" i="3"/>
  <c r="O540" i="3" s="1"/>
  <c r="O339" i="3"/>
  <c r="O340" i="3" s="1"/>
  <c r="O411" i="3"/>
  <c r="O412" i="3" s="1"/>
  <c r="O271" i="3"/>
  <c r="O272" i="3" s="1"/>
  <c r="O495" i="3"/>
  <c r="O496" i="3" s="1"/>
  <c r="O647" i="3"/>
  <c r="O648" i="3" s="1"/>
  <c r="O95" i="3"/>
  <c r="O96" i="3" s="1"/>
  <c r="O483" i="3"/>
  <c r="O484" i="3" s="1"/>
  <c r="O707" i="3"/>
  <c r="O708" i="3" s="1"/>
  <c r="O151" i="3"/>
  <c r="O152" i="3" s="1"/>
  <c r="O207" i="3"/>
  <c r="O208" i="3" s="1"/>
  <c r="O523" i="3"/>
  <c r="O524" i="3" s="1"/>
  <c r="O503" i="3"/>
  <c r="O504" i="3" s="1"/>
  <c r="O467" i="3"/>
  <c r="O468" i="3" s="1"/>
  <c r="O343" i="3"/>
  <c r="O344" i="3" s="1"/>
  <c r="O83" i="3"/>
  <c r="O84" i="3" s="1"/>
  <c r="O627" i="3"/>
  <c r="O628" i="3" s="1"/>
  <c r="O603" i="3"/>
  <c r="O604" i="3" s="1"/>
  <c r="O179" i="3"/>
  <c r="O180" i="3" s="1"/>
  <c r="O63" i="3"/>
  <c r="O64" i="3" s="1"/>
  <c r="O155" i="3"/>
  <c r="O156" i="3" s="1"/>
  <c r="O659" i="3"/>
  <c r="O660" i="3" s="1"/>
  <c r="O699" i="3"/>
  <c r="O700" i="3" s="1"/>
  <c r="O23" i="3"/>
  <c r="O24" i="3" s="1"/>
  <c r="O387" i="3"/>
  <c r="O388" i="3" s="1"/>
  <c r="O291" i="3"/>
  <c r="O292" i="3" s="1"/>
  <c r="O643" i="3"/>
  <c r="O644" i="3" s="1"/>
  <c r="O631" i="3"/>
  <c r="O632" i="3" s="1"/>
  <c r="O355" i="3"/>
  <c r="O356" i="3" s="1"/>
  <c r="O67" i="3"/>
  <c r="O68" i="3" s="1"/>
  <c r="O215" i="3"/>
  <c r="O216" i="3" s="1"/>
  <c r="O123" i="3"/>
  <c r="O124" i="3" s="1"/>
  <c r="O691" i="3"/>
  <c r="O692" i="3" s="1"/>
  <c r="O307" i="3"/>
  <c r="O308" i="3" s="1"/>
  <c r="O459" i="3"/>
  <c r="O460" i="3" s="1"/>
  <c r="O567" i="3"/>
  <c r="O568" i="3" s="1"/>
  <c r="O275" i="3"/>
  <c r="O276" i="3" s="1"/>
  <c r="O231" i="3"/>
  <c r="O232" i="3" s="1"/>
  <c r="O399" i="3"/>
  <c r="O400" i="3" s="1"/>
  <c r="O363" i="3"/>
  <c r="O364" i="3" s="1"/>
  <c r="O19" i="3"/>
  <c r="O20" i="3" s="1"/>
  <c r="O287" i="3"/>
  <c r="O288" i="3" s="1"/>
  <c r="O195" i="3"/>
  <c r="O196" i="3" s="1"/>
  <c r="O175" i="3"/>
  <c r="O176" i="3" s="1"/>
  <c r="O591" i="3"/>
  <c r="O592" i="3" s="1"/>
  <c r="O107" i="3"/>
  <c r="O108" i="3" s="1"/>
  <c r="O683" i="3"/>
  <c r="O684" i="3" s="1"/>
  <c r="O59" i="3"/>
  <c r="O60" i="3" s="1"/>
  <c r="O143" i="3"/>
  <c r="O144" i="3" s="1"/>
  <c r="O351" i="3"/>
  <c r="O352" i="3" s="1"/>
  <c r="O119" i="3"/>
  <c r="O120" i="3" s="1"/>
  <c r="O255" i="3"/>
  <c r="O256" i="3" s="1"/>
  <c r="O675" i="3"/>
  <c r="O676" i="3" s="1"/>
  <c r="O535" i="3"/>
  <c r="O536" i="3" s="1"/>
  <c r="O283" i="3"/>
  <c r="O284" i="3" s="1"/>
  <c r="O239" i="3"/>
  <c r="O240" i="3" s="1"/>
  <c r="O131" i="3"/>
  <c r="O132" i="3" s="1"/>
  <c r="O299" i="3"/>
  <c r="O300" i="3" s="1"/>
  <c r="O71" i="3"/>
  <c r="O72" i="3" s="1"/>
  <c r="O203" i="3"/>
  <c r="O204" i="3" s="1"/>
  <c r="O55" i="3"/>
  <c r="O56" i="3" s="1"/>
  <c r="O511" i="3"/>
  <c r="O512" i="3" s="1"/>
  <c r="O431" i="3"/>
  <c r="O432" i="3" s="1"/>
  <c r="O139" i="3"/>
  <c r="O140" i="3" s="1"/>
  <c r="O99" i="3"/>
  <c r="O100" i="3" s="1"/>
  <c r="O407" i="3"/>
  <c r="O408" i="3" s="1"/>
  <c r="O579" i="3"/>
  <c r="O580" i="3" s="1"/>
  <c r="O419" i="3"/>
  <c r="O420" i="3" s="1"/>
  <c r="O35" i="3"/>
  <c r="O36" i="3" s="1"/>
  <c r="O115" i="3"/>
  <c r="O116" i="3" s="1"/>
  <c r="O443" i="3"/>
  <c r="O444" i="3" s="1"/>
  <c r="O147" i="3"/>
  <c r="O148" i="3" s="1"/>
  <c r="O315" i="3"/>
  <c r="O316" i="3" s="1"/>
  <c r="O507" i="3"/>
  <c r="O508" i="3" s="1"/>
  <c r="O383" i="3"/>
  <c r="O384" i="3" s="1"/>
  <c r="O91" i="3"/>
  <c r="O92" i="3" s="1"/>
  <c r="O403" i="3"/>
  <c r="O404" i="3" s="1"/>
  <c r="O259" i="3"/>
  <c r="O260" i="3" s="1"/>
  <c r="O187" i="3"/>
  <c r="O188" i="3" s="1"/>
  <c r="O163" i="3"/>
  <c r="O164" i="3" s="1"/>
  <c r="O719" i="3"/>
  <c r="O720" i="3" s="1"/>
  <c r="GB17" i="2"/>
  <c r="O715" i="3"/>
  <c r="O716" i="3" s="1"/>
  <c r="O499" i="3"/>
  <c r="O500" i="3" s="1"/>
  <c r="O111" i="3"/>
  <c r="O112" i="3" s="1"/>
  <c r="O75" i="3"/>
  <c r="O76" i="3" s="1"/>
  <c r="O623" i="3"/>
  <c r="O624" i="3" s="1"/>
  <c r="O611" i="3"/>
  <c r="O612" i="3" s="1"/>
  <c r="O655" i="3"/>
  <c r="O656" i="3" s="1"/>
  <c r="O51" i="3"/>
  <c r="O52" i="3" s="1"/>
  <c r="O183" i="3"/>
  <c r="O184" i="3" s="1"/>
  <c r="O127" i="3"/>
  <c r="O128" i="3" s="1"/>
  <c r="O711" i="3"/>
  <c r="O712" i="3" s="1"/>
  <c r="O663" i="3"/>
  <c r="O664" i="3" s="1"/>
  <c r="O79" i="3"/>
  <c r="O80" i="3" s="1"/>
  <c r="O359" i="3"/>
  <c r="O360" i="3" s="1"/>
  <c r="O171" i="3"/>
  <c r="O172" i="3" s="1"/>
  <c r="O135" i="3"/>
  <c r="O136" i="3" s="1"/>
  <c r="O391" i="3"/>
  <c r="O392" i="3" s="1"/>
  <c r="O687" i="3"/>
  <c r="O688" i="3" s="1"/>
  <c r="O563" i="3"/>
  <c r="O564" i="3" s="1"/>
  <c r="O595" i="3"/>
  <c r="O596" i="3" s="1"/>
  <c r="O559" i="3"/>
  <c r="O560" i="3" s="1"/>
  <c r="O375" i="3"/>
  <c r="O376" i="3" s="1"/>
  <c r="O335" i="3"/>
  <c r="O336" i="3" s="1"/>
  <c r="O219" i="3"/>
  <c r="O220" i="3" s="1"/>
  <c r="O311" i="3"/>
  <c r="O312" i="3" s="1"/>
  <c r="O447" i="3"/>
  <c r="O448" i="3" s="1"/>
  <c r="O679" i="3"/>
  <c r="O680" i="3" s="1"/>
  <c r="O31" i="3"/>
  <c r="O32" i="3" s="1"/>
  <c r="O415" i="3"/>
  <c r="O416" i="3" s="1"/>
  <c r="O439" i="3"/>
  <c r="O440" i="3" s="1"/>
  <c r="O583" i="3"/>
  <c r="O584" i="3" s="1"/>
  <c r="O371" i="3"/>
  <c r="O372" i="3" s="1"/>
  <c r="O531" i="3"/>
  <c r="O532" i="3" s="1"/>
  <c r="O587" i="3"/>
  <c r="O588" i="3" s="1"/>
  <c r="O615" i="3"/>
  <c r="O616" i="3" s="1"/>
  <c r="O575" i="3"/>
  <c r="O576" i="3" s="1"/>
  <c r="O43" i="3"/>
  <c r="O44" i="3" s="1"/>
  <c r="O695" i="3"/>
  <c r="O696" i="3" s="1"/>
  <c r="O519" i="3"/>
  <c r="O520" i="3" s="1"/>
  <c r="O667" i="3"/>
  <c r="O668" i="3" s="1"/>
  <c r="O491" i="3"/>
  <c r="O492" i="3" s="1"/>
  <c r="O635" i="3"/>
  <c r="O636" i="3" s="1"/>
  <c r="O651" i="3"/>
  <c r="O652" i="3" s="1"/>
  <c r="O463" i="3"/>
  <c r="O464" i="3" s="1"/>
  <c r="O515" i="3"/>
  <c r="O516" i="3" s="1"/>
  <c r="O479" i="3"/>
  <c r="O480" i="3" s="1"/>
  <c r="O331" i="3"/>
  <c r="O332" i="3" s="1"/>
  <c r="C288" i="14"/>
  <c r="H54" i="14" s="1"/>
  <c r="D288" i="14"/>
  <c r="I54" i="14" s="1"/>
  <c r="C275" i="14"/>
  <c r="D275" i="14"/>
  <c r="D282" i="14" s="1"/>
  <c r="D297" i="14" s="1"/>
  <c r="I49" i="14" s="1"/>
  <c r="O47" i="3"/>
  <c r="O48" i="3" s="1"/>
  <c r="CG294" i="17" l="1"/>
  <c r="CG297" i="17" s="1"/>
  <c r="CG291" i="17"/>
  <c r="CH16" i="2" s="1"/>
  <c r="CU294" i="17"/>
  <c r="CU297" i="17" s="1"/>
  <c r="CV21" i="2"/>
  <c r="BC291" i="17"/>
  <c r="BD16" i="2" s="1"/>
  <c r="AE13" i="2"/>
  <c r="BC294" i="17"/>
  <c r="BC324" i="17" s="1"/>
  <c r="EX291" i="17"/>
  <c r="EY16" i="2" s="1"/>
  <c r="EJ294" i="17"/>
  <c r="EJ297" i="17" s="1"/>
  <c r="DN294" i="17"/>
  <c r="DN297" i="17" s="1"/>
  <c r="DO13" i="2"/>
  <c r="DH297" i="17"/>
  <c r="DH324" i="17"/>
  <c r="CT297" i="17"/>
  <c r="CT324" i="17"/>
  <c r="J297" i="17"/>
  <c r="J324" i="17"/>
  <c r="BN297" i="17"/>
  <c r="BN324" i="17"/>
  <c r="EL297" i="17"/>
  <c r="EL324" i="17"/>
  <c r="CW297" i="17"/>
  <c r="CW324" i="17"/>
  <c r="S297" i="17"/>
  <c r="S324" i="17"/>
  <c r="EQ297" i="17"/>
  <c r="EQ324" i="17"/>
  <c r="EI297" i="17"/>
  <c r="EI324" i="17"/>
  <c r="EB297" i="17"/>
  <c r="EB324" i="17"/>
  <c r="DB297" i="17"/>
  <c r="DB324" i="17"/>
  <c r="AM297" i="17"/>
  <c r="AM324" i="17"/>
  <c r="AT297" i="17"/>
  <c r="AT324" i="17"/>
  <c r="CF297" i="17"/>
  <c r="CF324" i="17"/>
  <c r="FH297" i="17"/>
  <c r="FH324" i="17"/>
  <c r="CM297" i="17"/>
  <c r="CM324" i="17"/>
  <c r="AB297" i="17"/>
  <c r="AB324" i="17"/>
  <c r="FU297" i="17"/>
  <c r="FU324" i="17"/>
  <c r="BV297" i="17"/>
  <c r="BV324" i="17"/>
  <c r="DD297" i="17"/>
  <c r="DD324" i="17"/>
  <c r="DP297" i="17"/>
  <c r="DP324" i="17"/>
  <c r="BE297" i="17"/>
  <c r="BE324" i="17"/>
  <c r="FN297" i="17"/>
  <c r="FN324" i="17"/>
  <c r="EE297" i="17"/>
  <c r="EE324" i="17"/>
  <c r="BI297" i="17"/>
  <c r="BI324" i="17"/>
  <c r="AK297" i="17"/>
  <c r="AK324" i="17"/>
  <c r="DF297" i="17"/>
  <c r="DF324" i="17"/>
  <c r="EP297" i="17"/>
  <c r="EP324" i="17"/>
  <c r="FO297" i="17"/>
  <c r="FO324" i="17"/>
  <c r="W297" i="17"/>
  <c r="W324" i="17"/>
  <c r="AH297" i="17"/>
  <c r="AH324" i="17"/>
  <c r="AI297" i="17"/>
  <c r="AI324" i="17"/>
  <c r="BS297" i="17"/>
  <c r="BS324" i="17"/>
  <c r="CS297" i="17"/>
  <c r="CS324" i="17"/>
  <c r="AZ297" i="17"/>
  <c r="AZ324" i="17"/>
  <c r="AQ297" i="17"/>
  <c r="AQ324" i="17"/>
  <c r="N297" i="17"/>
  <c r="N324" i="17"/>
  <c r="EF297" i="17"/>
  <c r="EF324" i="17"/>
  <c r="BH297" i="17"/>
  <c r="BH324" i="17"/>
  <c r="FD297" i="17"/>
  <c r="FD324" i="17"/>
  <c r="X297" i="17"/>
  <c r="X324" i="17"/>
  <c r="EC297" i="17"/>
  <c r="EC324" i="17"/>
  <c r="Q297" i="17"/>
  <c r="Q324" i="17"/>
  <c r="EK297" i="17"/>
  <c r="EK324" i="17"/>
  <c r="AC297" i="17"/>
  <c r="AC324" i="17"/>
  <c r="DI297" i="17"/>
  <c r="DI324" i="17"/>
  <c r="DA297" i="17"/>
  <c r="DA324" i="17"/>
  <c r="CR297" i="17"/>
  <c r="CR324" i="17"/>
  <c r="CB297" i="17"/>
  <c r="CB324" i="17"/>
  <c r="DZ297" i="17"/>
  <c r="DZ324" i="17"/>
  <c r="ED297" i="17"/>
  <c r="ED324" i="17"/>
  <c r="AX297" i="17"/>
  <c r="AX324" i="17"/>
  <c r="EO297" i="17"/>
  <c r="EO324" i="17"/>
  <c r="EW297" i="17"/>
  <c r="EW324" i="17"/>
  <c r="AY297" i="17"/>
  <c r="AY324" i="17"/>
  <c r="AW297" i="17"/>
  <c r="AW324" i="17"/>
  <c r="FR297" i="17"/>
  <c r="FR324" i="17"/>
  <c r="ET297" i="17"/>
  <c r="ET324" i="17"/>
  <c r="P297" i="17"/>
  <c r="P324" i="17"/>
  <c r="FB297" i="17"/>
  <c r="FB324" i="17"/>
  <c r="CJ297" i="17"/>
  <c r="CJ324" i="17"/>
  <c r="M297" i="17"/>
  <c r="M324" i="17"/>
  <c r="AN297" i="17"/>
  <c r="AN324" i="17"/>
  <c r="BM297" i="17"/>
  <c r="BM324" i="17"/>
  <c r="BT297" i="17"/>
  <c r="BT324" i="17"/>
  <c r="FW297" i="17"/>
  <c r="FW324" i="17"/>
  <c r="EU297" i="17"/>
  <c r="EU324" i="17"/>
  <c r="CY297" i="17"/>
  <c r="CY324" i="17"/>
  <c r="BK297" i="17"/>
  <c r="BK324" i="17"/>
  <c r="AL297" i="17"/>
  <c r="AL324" i="17"/>
  <c r="CN297" i="17"/>
  <c r="CN324" i="17"/>
  <c r="BY297" i="17"/>
  <c r="BY324" i="17"/>
  <c r="BP294" i="17"/>
  <c r="EM294" i="17"/>
  <c r="EX294" i="17"/>
  <c r="FS291" i="17"/>
  <c r="FT16" i="2" s="1"/>
  <c r="EN294" i="17"/>
  <c r="ER294" i="17"/>
  <c r="V291" i="17"/>
  <c r="W16" i="2" s="1"/>
  <c r="ER291" i="17"/>
  <c r="ES16" i="2" s="1"/>
  <c r="FG294" i="17"/>
  <c r="FJ294" i="17"/>
  <c r="AB13" i="2"/>
  <c r="M107" i="3" s="1"/>
  <c r="M108" i="3" s="1"/>
  <c r="AS291" i="17"/>
  <c r="AT16" i="2" s="1"/>
  <c r="P179" i="3" s="1"/>
  <c r="P180" i="3" s="1"/>
  <c r="AA294" i="17"/>
  <c r="CP291" i="17"/>
  <c r="CQ16" i="2" s="1"/>
  <c r="FG291" i="17"/>
  <c r="FH16" i="2" s="1"/>
  <c r="Z294" i="17"/>
  <c r="FX294" i="17"/>
  <c r="Z291" i="17"/>
  <c r="AA16" i="2" s="1"/>
  <c r="EY294" i="17"/>
  <c r="E294" i="17"/>
  <c r="EZ13" i="2"/>
  <c r="M619" i="3" s="1"/>
  <c r="M620" i="3" s="1"/>
  <c r="BD21" i="2"/>
  <c r="EV291" i="17"/>
  <c r="EW16" i="2" s="1"/>
  <c r="BP291" i="17"/>
  <c r="BQ16" i="2" s="1"/>
  <c r="P271" i="3" s="1"/>
  <c r="P272" i="3" s="1"/>
  <c r="EZ291" i="17"/>
  <c r="FA16" i="2" s="1"/>
  <c r="P623" i="3" s="1"/>
  <c r="P624" i="3" s="1"/>
  <c r="AD294" i="17"/>
  <c r="AS294" i="17"/>
  <c r="CO13" i="2"/>
  <c r="M367" i="3" s="1"/>
  <c r="M368" i="3" s="1"/>
  <c r="CO291" i="17"/>
  <c r="CP16" i="2" s="1"/>
  <c r="P371" i="3" s="1"/>
  <c r="P372" i="3" s="1"/>
  <c r="FQ294" i="17"/>
  <c r="F13" i="2"/>
  <c r="M19" i="3" s="1"/>
  <c r="M20" i="3" s="1"/>
  <c r="FP294" i="17"/>
  <c r="AR294" i="17"/>
  <c r="CY13" i="2"/>
  <c r="CN291" i="17"/>
  <c r="CO16" i="2" s="1"/>
  <c r="E13" i="2"/>
  <c r="M15" i="3" s="1"/>
  <c r="M16" i="3" s="1"/>
  <c r="FQ291" i="17"/>
  <c r="FR16" i="2" s="1"/>
  <c r="EN13" i="2"/>
  <c r="M571" i="3" s="1"/>
  <c r="M572" i="3" s="1"/>
  <c r="BO294" i="17"/>
  <c r="FT294" i="17"/>
  <c r="FS294" i="17"/>
  <c r="D294" i="17"/>
  <c r="DJ294" i="17"/>
  <c r="CX294" i="17"/>
  <c r="CD294" i="17"/>
  <c r="EV294" i="17"/>
  <c r="BP13" i="2"/>
  <c r="M267" i="3" s="1"/>
  <c r="M268" i="3" s="1"/>
  <c r="U294" i="17"/>
  <c r="AR291" i="17"/>
  <c r="AS16" i="2" s="1"/>
  <c r="P175" i="3" s="1"/>
  <c r="P176" i="3" s="1"/>
  <c r="FX291" i="17"/>
  <c r="FY16" i="2" s="1"/>
  <c r="DY291" i="17"/>
  <c r="DZ16" i="2" s="1"/>
  <c r="Y291" i="17"/>
  <c r="Z16" i="2" s="1"/>
  <c r="P99" i="3" s="1"/>
  <c r="P100" i="3" s="1"/>
  <c r="BR294" i="17"/>
  <c r="AX13" i="2"/>
  <c r="M195" i="3" s="1"/>
  <c r="M196" i="3" s="1"/>
  <c r="BB294" i="17"/>
  <c r="CV294" i="17"/>
  <c r="DJ291" i="17"/>
  <c r="DK16" i="2" s="1"/>
  <c r="FD13" i="2"/>
  <c r="M635" i="3" s="1"/>
  <c r="M636" i="3" s="1"/>
  <c r="EZ294" i="17"/>
  <c r="H294" i="17"/>
  <c r="BB13" i="2"/>
  <c r="M211" i="3" s="1"/>
  <c r="M212" i="3" s="1"/>
  <c r="AW291" i="17"/>
  <c r="AX16" i="2" s="1"/>
  <c r="FC294" i="17"/>
  <c r="BB291" i="17"/>
  <c r="BC16" i="2" s="1"/>
  <c r="P215" i="3" s="1"/>
  <c r="P216" i="3" s="1"/>
  <c r="ES294" i="17"/>
  <c r="Y294" i="17"/>
  <c r="ES291" i="17"/>
  <c r="ET16" i="2" s="1"/>
  <c r="P595" i="3" s="1"/>
  <c r="P596" i="3" s="1"/>
  <c r="CM13" i="2"/>
  <c r="M359" i="3" s="1"/>
  <c r="M360" i="3" s="1"/>
  <c r="CP294" i="17"/>
  <c r="BQ291" i="17"/>
  <c r="BR16" i="2" s="1"/>
  <c r="BQ294" i="17"/>
  <c r="CO294" i="17"/>
  <c r="CD291" i="17"/>
  <c r="CE16" i="2" s="1"/>
  <c r="FJ13" i="2"/>
  <c r="M659" i="3" s="1"/>
  <c r="M660" i="3" s="1"/>
  <c r="I13" i="2"/>
  <c r="M31" i="3" s="1"/>
  <c r="M32" i="3" s="1"/>
  <c r="DY294" i="17"/>
  <c r="BA294" i="17"/>
  <c r="DW294" i="17"/>
  <c r="CE291" i="17"/>
  <c r="CF16" i="2" s="1"/>
  <c r="AJ294" i="17"/>
  <c r="DQ294" i="17"/>
  <c r="FU13" i="2"/>
  <c r="M703" i="3" s="1"/>
  <c r="M704" i="3" s="1"/>
  <c r="DX13" i="2"/>
  <c r="M507" i="3" s="1"/>
  <c r="M508" i="3" s="1"/>
  <c r="DN13" i="2"/>
  <c r="M467" i="3" s="1"/>
  <c r="M468" i="3" s="1"/>
  <c r="AJ291" i="17"/>
  <c r="AK16" i="2" s="1"/>
  <c r="P143" i="3" s="1"/>
  <c r="P144" i="3" s="1"/>
  <c r="FP291" i="17"/>
  <c r="FQ16" i="2" s="1"/>
  <c r="BR291" i="17"/>
  <c r="BS16" i="2" s="1"/>
  <c r="DR291" i="17"/>
  <c r="DS16" i="2" s="1"/>
  <c r="P487" i="3" s="1"/>
  <c r="P488" i="3" s="1"/>
  <c r="U291" i="17"/>
  <c r="V16" i="2" s="1"/>
  <c r="P83" i="3" s="1"/>
  <c r="P84" i="3" s="1"/>
  <c r="CE294" i="17"/>
  <c r="AG13" i="2"/>
  <c r="M127" i="3" s="1"/>
  <c r="M128" i="3" s="1"/>
  <c r="V294" i="17"/>
  <c r="FI294" i="17"/>
  <c r="CR13" i="2"/>
  <c r="M379" i="3" s="1"/>
  <c r="M380" i="3" s="1"/>
  <c r="CQ294" i="17"/>
  <c r="AF294" i="17"/>
  <c r="DK294" i="17"/>
  <c r="DM294" i="17"/>
  <c r="DR294" i="17"/>
  <c r="DQ291" i="17"/>
  <c r="DR16" i="2" s="1"/>
  <c r="AZ13" i="2"/>
  <c r="AY291" i="17"/>
  <c r="AZ16" i="2" s="1"/>
  <c r="EK13" i="2"/>
  <c r="M559" i="3" s="1"/>
  <c r="M560" i="3" s="1"/>
  <c r="EJ291" i="17"/>
  <c r="EK16" i="2" s="1"/>
  <c r="O291" i="17"/>
  <c r="P16" i="2" s="1"/>
  <c r="P13" i="2"/>
  <c r="M59" i="3" s="1"/>
  <c r="M60" i="3" s="1"/>
  <c r="BW291" i="17"/>
  <c r="BX16" i="2" s="1"/>
  <c r="BX13" i="2"/>
  <c r="M299" i="3" s="1"/>
  <c r="M300" i="3" s="1"/>
  <c r="AE291" i="17"/>
  <c r="AF16" i="2" s="1"/>
  <c r="P123" i="3" s="1"/>
  <c r="P124" i="3" s="1"/>
  <c r="AF13" i="2"/>
  <c r="M123" i="3" s="1"/>
  <c r="M124" i="3" s="1"/>
  <c r="CZ291" i="17"/>
  <c r="DA16" i="2" s="1"/>
  <c r="P415" i="3" s="1"/>
  <c r="P416" i="3" s="1"/>
  <c r="DA13" i="2"/>
  <c r="M415" i="3" s="1"/>
  <c r="M416" i="3" s="1"/>
  <c r="FM291" i="17"/>
  <c r="FN16" i="2" s="1"/>
  <c r="FN13" i="2"/>
  <c r="M675" i="3" s="1"/>
  <c r="M676" i="3" s="1"/>
  <c r="CK291" i="17"/>
  <c r="CL16" i="2" s="1"/>
  <c r="P355" i="3" s="1"/>
  <c r="P356" i="3" s="1"/>
  <c r="CL13" i="2"/>
  <c r="M355" i="3" s="1"/>
  <c r="M356" i="3" s="1"/>
  <c r="AQ291" i="17"/>
  <c r="AR16" i="2" s="1"/>
  <c r="AR13" i="2"/>
  <c r="M171" i="3" s="1"/>
  <c r="M172" i="3" s="1"/>
  <c r="DH291" i="17"/>
  <c r="DI16" i="2" s="1"/>
  <c r="DI13" i="2"/>
  <c r="M447" i="3" s="1"/>
  <c r="M448" i="3" s="1"/>
  <c r="CT291" i="17"/>
  <c r="CU16" i="2" s="1"/>
  <c r="CU13" i="2"/>
  <c r="M391" i="3" s="1"/>
  <c r="M392" i="3" s="1"/>
  <c r="BL291" i="17"/>
  <c r="BM16" i="2" s="1"/>
  <c r="P255" i="3" s="1"/>
  <c r="P256" i="3" s="1"/>
  <c r="BM13" i="2"/>
  <c r="M255" i="3" s="1"/>
  <c r="M256" i="3" s="1"/>
  <c r="DD291" i="17"/>
  <c r="DE16" i="2" s="1"/>
  <c r="DE13" i="2"/>
  <c r="M431" i="3" s="1"/>
  <c r="M432" i="3" s="1"/>
  <c r="BZ291" i="17"/>
  <c r="CA16" i="2" s="1"/>
  <c r="CA13" i="2"/>
  <c r="M311" i="3" s="1"/>
  <c r="M312" i="3" s="1"/>
  <c r="CH291" i="17"/>
  <c r="CI16" i="2" s="1"/>
  <c r="CI13" i="2"/>
  <c r="M343" i="3" s="1"/>
  <c r="M344" i="3" s="1"/>
  <c r="M291" i="17"/>
  <c r="N16" i="2" s="1"/>
  <c r="P51" i="3" s="1"/>
  <c r="P52" i="3" s="1"/>
  <c r="N13" i="2"/>
  <c r="M51" i="3" s="1"/>
  <c r="M52" i="3" s="1"/>
  <c r="CW291" i="17"/>
  <c r="CX16" i="2" s="1"/>
  <c r="P403" i="3" s="1"/>
  <c r="P404" i="3" s="1"/>
  <c r="CX13" i="2"/>
  <c r="M403" i="3" s="1"/>
  <c r="M404" i="3" s="1"/>
  <c r="BI291" i="17"/>
  <c r="BJ16" i="2" s="1"/>
  <c r="P243" i="3" s="1"/>
  <c r="P244" i="3" s="1"/>
  <c r="BJ13" i="2"/>
  <c r="M243" i="3" s="1"/>
  <c r="M244" i="3" s="1"/>
  <c r="AK291" i="17"/>
  <c r="AL16" i="2" s="1"/>
  <c r="AL13" i="2"/>
  <c r="M147" i="3" s="1"/>
  <c r="M148" i="3" s="1"/>
  <c r="EI291" i="17"/>
  <c r="EJ16" i="2" s="1"/>
  <c r="EJ13" i="2"/>
  <c r="M555" i="3" s="1"/>
  <c r="M556" i="3" s="1"/>
  <c r="EB291" i="17"/>
  <c r="EC16" i="2" s="1"/>
  <c r="EC13" i="2"/>
  <c r="DB291" i="17"/>
  <c r="DC16" i="2" s="1"/>
  <c r="DC13" i="2"/>
  <c r="M423" i="3" s="1"/>
  <c r="M424" i="3" s="1"/>
  <c r="AM291" i="17"/>
  <c r="AN16" i="2" s="1"/>
  <c r="P155" i="3" s="1"/>
  <c r="P156" i="3" s="1"/>
  <c r="AN13" i="2"/>
  <c r="M155" i="3" s="1"/>
  <c r="M156" i="3" s="1"/>
  <c r="AT291" i="17"/>
  <c r="AU16" i="2" s="1"/>
  <c r="AU13" i="2"/>
  <c r="M183" i="3" s="1"/>
  <c r="M184" i="3" s="1"/>
  <c r="CF291" i="17"/>
  <c r="CG16" i="2" s="1"/>
  <c r="CG13" i="2"/>
  <c r="M335" i="3" s="1"/>
  <c r="M336" i="3" s="1"/>
  <c r="CN13" i="2"/>
  <c r="M363" i="3" s="1"/>
  <c r="M364" i="3" s="1"/>
  <c r="CM291" i="17"/>
  <c r="CN16" i="2" s="1"/>
  <c r="R291" i="17"/>
  <c r="S16" i="2" s="1"/>
  <c r="P71" i="3" s="1"/>
  <c r="P72" i="3" s="1"/>
  <c r="S13" i="2"/>
  <c r="BF291" i="17"/>
  <c r="BG16" i="2" s="1"/>
  <c r="P231" i="3" s="1"/>
  <c r="P232" i="3" s="1"/>
  <c r="BG13" i="2"/>
  <c r="M231" i="3" s="1"/>
  <c r="M232" i="3" s="1"/>
  <c r="AP291" i="17"/>
  <c r="AQ16" i="2" s="1"/>
  <c r="P167" i="3" s="1"/>
  <c r="P168" i="3" s="1"/>
  <c r="AQ13" i="2"/>
  <c r="M167" i="3" s="1"/>
  <c r="M168" i="3" s="1"/>
  <c r="AU291" i="17"/>
  <c r="AV16" i="2" s="1"/>
  <c r="AV13" i="2"/>
  <c r="M187" i="3" s="1"/>
  <c r="M188" i="3" s="1"/>
  <c r="BG291" i="17"/>
  <c r="BH16" i="2" s="1"/>
  <c r="P235" i="3" s="1"/>
  <c r="P236" i="3" s="1"/>
  <c r="BH13" i="2"/>
  <c r="M235" i="3" s="1"/>
  <c r="M236" i="3" s="1"/>
  <c r="FA291" i="17"/>
  <c r="FB16" i="2" s="1"/>
  <c r="P627" i="3" s="1"/>
  <c r="P628" i="3" s="1"/>
  <c r="FB13" i="2"/>
  <c r="M627" i="3" s="1"/>
  <c r="M628" i="3" s="1"/>
  <c r="DU291" i="17"/>
  <c r="DV16" i="2" s="1"/>
  <c r="DV13" i="2"/>
  <c r="M499" i="3" s="1"/>
  <c r="M500" i="3" s="1"/>
  <c r="DS291" i="17"/>
  <c r="DT16" i="2" s="1"/>
  <c r="DT13" i="2"/>
  <c r="M491" i="3" s="1"/>
  <c r="M492" i="3" s="1"/>
  <c r="CI291" i="17"/>
  <c r="CJ16" i="2" s="1"/>
  <c r="CJ13" i="2"/>
  <c r="M347" i="3" s="1"/>
  <c r="M348" i="3" s="1"/>
  <c r="AG291" i="17"/>
  <c r="AH16" i="2" s="1"/>
  <c r="P131" i="3" s="1"/>
  <c r="P132" i="3" s="1"/>
  <c r="AH13" i="2"/>
  <c r="M131" i="3" s="1"/>
  <c r="M132" i="3" s="1"/>
  <c r="BV291" i="17"/>
  <c r="BW16" i="2" s="1"/>
  <c r="BW13" i="2"/>
  <c r="M295" i="3" s="1"/>
  <c r="M296" i="3" s="1"/>
  <c r="FF291" i="17"/>
  <c r="FG16" i="2" s="1"/>
  <c r="P647" i="3" s="1"/>
  <c r="P648" i="3" s="1"/>
  <c r="FG13" i="2"/>
  <c r="M647" i="3" s="1"/>
  <c r="M648" i="3" s="1"/>
  <c r="DO291" i="17"/>
  <c r="DP16" i="2" s="1"/>
  <c r="DP13" i="2"/>
  <c r="T291" i="17"/>
  <c r="U16" i="2" s="1"/>
  <c r="U13" i="2"/>
  <c r="M79" i="3" s="1"/>
  <c r="M80" i="3" s="1"/>
  <c r="FB291" i="17"/>
  <c r="FC16" i="2" s="1"/>
  <c r="P631" i="3" s="1"/>
  <c r="P632" i="3" s="1"/>
  <c r="FC13" i="2"/>
  <c r="M631" i="3" s="1"/>
  <c r="M632" i="3" s="1"/>
  <c r="F291" i="17"/>
  <c r="G16" i="2" s="1"/>
  <c r="P23" i="3" s="1"/>
  <c r="P24" i="3" s="1"/>
  <c r="G13" i="2"/>
  <c r="M23" i="3" s="1"/>
  <c r="M24" i="3" s="1"/>
  <c r="CJ291" i="17"/>
  <c r="CK16" i="2" s="1"/>
  <c r="P351" i="3" s="1"/>
  <c r="P352" i="3" s="1"/>
  <c r="CK13" i="2"/>
  <c r="M351" i="3" s="1"/>
  <c r="M352" i="3" s="1"/>
  <c r="BE291" i="17"/>
  <c r="BF16" i="2" s="1"/>
  <c r="P227" i="3" s="1"/>
  <c r="P228" i="3" s="1"/>
  <c r="BF13" i="2"/>
  <c r="M227" i="3" s="1"/>
  <c r="M228" i="3" s="1"/>
  <c r="FN291" i="17"/>
  <c r="FO16" i="2" s="1"/>
  <c r="P679" i="3" s="1"/>
  <c r="P680" i="3" s="1"/>
  <c r="FO13" i="2"/>
  <c r="M679" i="3" s="1"/>
  <c r="M680" i="3" s="1"/>
  <c r="AN291" i="17"/>
  <c r="AO16" i="2" s="1"/>
  <c r="AO13" i="2"/>
  <c r="M159" i="3" s="1"/>
  <c r="M160" i="3" s="1"/>
  <c r="AC291" i="17"/>
  <c r="AD16" i="2" s="1"/>
  <c r="P115" i="3" s="1"/>
  <c r="P116" i="3" s="1"/>
  <c r="AD13" i="2"/>
  <c r="M115" i="3" s="1"/>
  <c r="M116" i="3" s="1"/>
  <c r="DF291" i="17"/>
  <c r="DG16" i="2" s="1"/>
  <c r="DG13" i="2"/>
  <c r="M439" i="3" s="1"/>
  <c r="M440" i="3" s="1"/>
  <c r="EP291" i="17"/>
  <c r="EQ16" i="2" s="1"/>
  <c r="P583" i="3" s="1"/>
  <c r="P584" i="3" s="1"/>
  <c r="EQ13" i="2"/>
  <c r="M583" i="3" s="1"/>
  <c r="M584" i="3" s="1"/>
  <c r="FO291" i="17"/>
  <c r="FP16" i="2" s="1"/>
  <c r="FP13" i="2"/>
  <c r="M683" i="3" s="1"/>
  <c r="M684" i="3" s="1"/>
  <c r="W291" i="17"/>
  <c r="X16" i="2" s="1"/>
  <c r="X13" i="2"/>
  <c r="M91" i="3" s="1"/>
  <c r="M92" i="3" s="1"/>
  <c r="AH291" i="17"/>
  <c r="AI16" i="2" s="1"/>
  <c r="P135" i="3" s="1"/>
  <c r="P136" i="3" s="1"/>
  <c r="AI13" i="2"/>
  <c r="M135" i="3" s="1"/>
  <c r="M136" i="3" s="1"/>
  <c r="EU291" i="17"/>
  <c r="EV16" i="2" s="1"/>
  <c r="EV13" i="2"/>
  <c r="M603" i="3" s="1"/>
  <c r="M604" i="3" s="1"/>
  <c r="AI291" i="17"/>
  <c r="AJ16" i="2" s="1"/>
  <c r="P139" i="3" s="1"/>
  <c r="P140" i="3" s="1"/>
  <c r="AJ13" i="2"/>
  <c r="M139" i="3" s="1"/>
  <c r="M140" i="3" s="1"/>
  <c r="BS291" i="17"/>
  <c r="BT16" i="2" s="1"/>
  <c r="BT13" i="2"/>
  <c r="M283" i="3" s="1"/>
  <c r="M284" i="3" s="1"/>
  <c r="CS291" i="17"/>
  <c r="CT16" i="2" s="1"/>
  <c r="CT13" i="2"/>
  <c r="M387" i="3" s="1"/>
  <c r="M388" i="3" s="1"/>
  <c r="FV291" i="17"/>
  <c r="FW16" i="2" s="1"/>
  <c r="P711" i="3" s="1"/>
  <c r="P712" i="3" s="1"/>
  <c r="FW13" i="2"/>
  <c r="M711" i="3" s="1"/>
  <c r="M712" i="3" s="1"/>
  <c r="K291" i="17"/>
  <c r="L16" i="2" s="1"/>
  <c r="L13" i="2"/>
  <c r="M43" i="3" s="1"/>
  <c r="M44" i="3" s="1"/>
  <c r="DX291" i="17"/>
  <c r="DY16" i="2" s="1"/>
  <c r="DY13" i="2"/>
  <c r="M511" i="3" s="1"/>
  <c r="M512" i="3" s="1"/>
  <c r="DL291" i="17"/>
  <c r="DM16" i="2" s="1"/>
  <c r="DM13" i="2"/>
  <c r="M463" i="3" s="1"/>
  <c r="M464" i="3" s="1"/>
  <c r="I291" i="17"/>
  <c r="J16" i="2" s="1"/>
  <c r="P35" i="3" s="1"/>
  <c r="P36" i="3" s="1"/>
  <c r="J13" i="2"/>
  <c r="M35" i="3" s="1"/>
  <c r="M36" i="3" s="1"/>
  <c r="N291" i="17"/>
  <c r="O16" i="2" s="1"/>
  <c r="P55" i="3" s="1"/>
  <c r="P56" i="3" s="1"/>
  <c r="O13" i="2"/>
  <c r="M55" i="3" s="1"/>
  <c r="M56" i="3" s="1"/>
  <c r="AO291" i="17"/>
  <c r="AP16" i="2" s="1"/>
  <c r="P163" i="3" s="1"/>
  <c r="P164" i="3" s="1"/>
  <c r="AP13" i="2"/>
  <c r="M163" i="3" s="1"/>
  <c r="M164" i="3" s="1"/>
  <c r="EF291" i="17"/>
  <c r="EG16" i="2" s="1"/>
  <c r="P543" i="3" s="1"/>
  <c r="P544" i="3" s="1"/>
  <c r="EG13" i="2"/>
  <c r="M543" i="3" s="1"/>
  <c r="M544" i="3" s="1"/>
  <c r="BH291" i="17"/>
  <c r="BI16" i="2" s="1"/>
  <c r="P239" i="3" s="1"/>
  <c r="P240" i="3" s="1"/>
  <c r="BI13" i="2"/>
  <c r="M239" i="3" s="1"/>
  <c r="M240" i="3" s="1"/>
  <c r="FD291" i="17"/>
  <c r="FE16" i="2" s="1"/>
  <c r="P639" i="3" s="1"/>
  <c r="P640" i="3" s="1"/>
  <c r="FE13" i="2"/>
  <c r="M639" i="3" s="1"/>
  <c r="M640" i="3" s="1"/>
  <c r="J291" i="17"/>
  <c r="K16" i="2" s="1"/>
  <c r="K13" i="2"/>
  <c r="M39" i="3" s="1"/>
  <c r="M40" i="3" s="1"/>
  <c r="DG291" i="17"/>
  <c r="DH16" i="2" s="1"/>
  <c r="P443" i="3" s="1"/>
  <c r="P444" i="3" s="1"/>
  <c r="DH13" i="2"/>
  <c r="M443" i="3" s="1"/>
  <c r="M444" i="3" s="1"/>
  <c r="BN291" i="17"/>
  <c r="BO16" i="2" s="1"/>
  <c r="P263" i="3" s="1"/>
  <c r="P264" i="3" s="1"/>
  <c r="BO13" i="2"/>
  <c r="M263" i="3" s="1"/>
  <c r="M264" i="3" s="1"/>
  <c r="BJ291" i="17"/>
  <c r="BK16" i="2" s="1"/>
  <c r="BK13" i="2"/>
  <c r="M247" i="3" s="1"/>
  <c r="M248" i="3" s="1"/>
  <c r="EE291" i="17"/>
  <c r="EF16" i="2" s="1"/>
  <c r="EF13" i="2"/>
  <c r="M539" i="3" s="1"/>
  <c r="M540" i="3" s="1"/>
  <c r="Q291" i="17"/>
  <c r="R16" i="2" s="1"/>
  <c r="R13" i="2"/>
  <c r="M67" i="3" s="1"/>
  <c r="M68" i="3" s="1"/>
  <c r="BX291" i="17"/>
  <c r="BY16" i="2" s="1"/>
  <c r="P303" i="3" s="1"/>
  <c r="P304" i="3" s="1"/>
  <c r="BY13" i="2"/>
  <c r="M303" i="3" s="1"/>
  <c r="M304" i="3" s="1"/>
  <c r="DI291" i="17"/>
  <c r="DJ16" i="2" s="1"/>
  <c r="P451" i="3" s="1"/>
  <c r="P452" i="3" s="1"/>
  <c r="DJ13" i="2"/>
  <c r="M451" i="3" s="1"/>
  <c r="M452" i="3" s="1"/>
  <c r="DA291" i="17"/>
  <c r="DB16" i="2" s="1"/>
  <c r="DB13" i="2"/>
  <c r="M419" i="3" s="1"/>
  <c r="M420" i="3" s="1"/>
  <c r="BU291" i="17"/>
  <c r="BV16" i="2" s="1"/>
  <c r="BV13" i="2"/>
  <c r="M291" i="3" s="1"/>
  <c r="M292" i="3" s="1"/>
  <c r="BD291" i="17"/>
  <c r="BE16" i="2" s="1"/>
  <c r="P223" i="3" s="1"/>
  <c r="P224" i="3" s="1"/>
  <c r="BE13" i="2"/>
  <c r="M223" i="3" s="1"/>
  <c r="M224" i="3" s="1"/>
  <c r="CR291" i="17"/>
  <c r="CS16" i="2" s="1"/>
  <c r="CS13" i="2"/>
  <c r="M383" i="3" s="1"/>
  <c r="M384" i="3" s="1"/>
  <c r="CB291" i="17"/>
  <c r="CC16" i="2" s="1"/>
  <c r="P319" i="3" s="1"/>
  <c r="P320" i="3" s="1"/>
  <c r="CC13" i="2"/>
  <c r="AV291" i="17"/>
  <c r="AW16" i="2" s="1"/>
  <c r="AW13" i="2"/>
  <c r="M191" i="3" s="1"/>
  <c r="M192" i="3" s="1"/>
  <c r="DC291" i="17"/>
  <c r="DD16" i="2" s="1"/>
  <c r="DD13" i="2"/>
  <c r="M427" i="3" s="1"/>
  <c r="M428" i="3" s="1"/>
  <c r="DZ291" i="17"/>
  <c r="EA16" i="2" s="1"/>
  <c r="P519" i="3" s="1"/>
  <c r="P520" i="3" s="1"/>
  <c r="EA13" i="2"/>
  <c r="M519" i="3" s="1"/>
  <c r="M520" i="3" s="1"/>
  <c r="AX291" i="17"/>
  <c r="AY16" i="2" s="1"/>
  <c r="P199" i="3" s="1"/>
  <c r="P200" i="3" s="1"/>
  <c r="AY13" i="2"/>
  <c r="M199" i="3" s="1"/>
  <c r="M200" i="3" s="1"/>
  <c r="EX13" i="2"/>
  <c r="M611" i="3" s="1"/>
  <c r="M612" i="3" s="1"/>
  <c r="EW291" i="17"/>
  <c r="EX16" i="2" s="1"/>
  <c r="AB291" i="17"/>
  <c r="AC16" i="2" s="1"/>
  <c r="P111" i="3" s="1"/>
  <c r="P112" i="3" s="1"/>
  <c r="AC13" i="2"/>
  <c r="M111" i="3" s="1"/>
  <c r="M112" i="3" s="1"/>
  <c r="AL291" i="17"/>
  <c r="AM16" i="2" s="1"/>
  <c r="AM13" i="2"/>
  <c r="M151" i="3" s="1"/>
  <c r="M152" i="3" s="1"/>
  <c r="EH291" i="17"/>
  <c r="EI16" i="2" s="1"/>
  <c r="EI13" i="2"/>
  <c r="M551" i="3" s="1"/>
  <c r="M552" i="3" s="1"/>
  <c r="G291" i="17"/>
  <c r="H16" i="2" s="1"/>
  <c r="P27" i="3" s="1"/>
  <c r="P28" i="3" s="1"/>
  <c r="H13" i="2"/>
  <c r="M27" i="3" s="1"/>
  <c r="M28" i="3" s="1"/>
  <c r="EA291" i="17"/>
  <c r="EB16" i="2" s="1"/>
  <c r="P523" i="3" s="1"/>
  <c r="P524" i="3" s="1"/>
  <c r="EB13" i="2"/>
  <c r="M523" i="3" s="1"/>
  <c r="M524" i="3" s="1"/>
  <c r="AZ291" i="17"/>
  <c r="BA16" i="2" s="1"/>
  <c r="P207" i="3" s="1"/>
  <c r="P208" i="3" s="1"/>
  <c r="BA13" i="2"/>
  <c r="M207" i="3" s="1"/>
  <c r="M208" i="3" s="1"/>
  <c r="CA291" i="17"/>
  <c r="CB16" i="2" s="1"/>
  <c r="CB13" i="2"/>
  <c r="M315" i="3" s="1"/>
  <c r="M316" i="3" s="1"/>
  <c r="L291" i="17"/>
  <c r="M16" i="2" s="1"/>
  <c r="M13" i="2"/>
  <c r="M47" i="3" s="1"/>
  <c r="M48" i="3" s="1"/>
  <c r="FK291" i="17"/>
  <c r="FL16" i="2" s="1"/>
  <c r="P667" i="3" s="1"/>
  <c r="P668" i="3" s="1"/>
  <c r="FL13" i="2"/>
  <c r="M667" i="3" s="1"/>
  <c r="M668" i="3" s="1"/>
  <c r="C291" i="17"/>
  <c r="D16" i="2" s="1"/>
  <c r="D13" i="2"/>
  <c r="DE291" i="17"/>
  <c r="DF16" i="2" s="1"/>
  <c r="DF13" i="2"/>
  <c r="M435" i="3" s="1"/>
  <c r="M436" i="3" s="1"/>
  <c r="CC291" i="17"/>
  <c r="CD16" i="2" s="1"/>
  <c r="CD13" i="2"/>
  <c r="M323" i="3" s="1"/>
  <c r="M324" i="3" s="1"/>
  <c r="EG291" i="17"/>
  <c r="EH16" i="2" s="1"/>
  <c r="EH13" i="2"/>
  <c r="M547" i="3" s="1"/>
  <c r="M548" i="3" s="1"/>
  <c r="BY291" i="17"/>
  <c r="BZ16" i="2" s="1"/>
  <c r="P307" i="3" s="1"/>
  <c r="P308" i="3" s="1"/>
  <c r="BZ13" i="2"/>
  <c r="M307" i="3" s="1"/>
  <c r="M308" i="3" s="1"/>
  <c r="FR291" i="17"/>
  <c r="FS16" i="2" s="1"/>
  <c r="P695" i="3" s="1"/>
  <c r="P696" i="3" s="1"/>
  <c r="FS13" i="2"/>
  <c r="M695" i="3" s="1"/>
  <c r="M696" i="3" s="1"/>
  <c r="ET291" i="17"/>
  <c r="EU16" i="2" s="1"/>
  <c r="EU13" i="2"/>
  <c r="M599" i="3" s="1"/>
  <c r="M600" i="3" s="1"/>
  <c r="P291" i="17"/>
  <c r="Q16" i="2" s="1"/>
  <c r="P63" i="3" s="1"/>
  <c r="P64" i="3" s="1"/>
  <c r="Q13" i="2"/>
  <c r="M63" i="3" s="1"/>
  <c r="M64" i="3" s="1"/>
  <c r="DP291" i="17"/>
  <c r="DQ16" i="2" s="1"/>
  <c r="DQ13" i="2"/>
  <c r="M479" i="3" s="1"/>
  <c r="M480" i="3" s="1"/>
  <c r="DV291" i="17"/>
  <c r="DW16" i="2" s="1"/>
  <c r="P503" i="3" s="1"/>
  <c r="P504" i="3" s="1"/>
  <c r="DW13" i="2"/>
  <c r="M503" i="3" s="1"/>
  <c r="M504" i="3" s="1"/>
  <c r="FE291" i="17"/>
  <c r="FF16" i="2" s="1"/>
  <c r="P643" i="3" s="1"/>
  <c r="P644" i="3" s="1"/>
  <c r="FF13" i="2"/>
  <c r="M643" i="3" s="1"/>
  <c r="M644" i="3" s="1"/>
  <c r="EL291" i="17"/>
  <c r="EM16" i="2" s="1"/>
  <c r="EM13" i="2"/>
  <c r="M567" i="3" s="1"/>
  <c r="M568" i="3" s="1"/>
  <c r="X291" i="17"/>
  <c r="Y16" i="2" s="1"/>
  <c r="P95" i="3" s="1"/>
  <c r="P96" i="3" s="1"/>
  <c r="Y13" i="2"/>
  <c r="M95" i="3" s="1"/>
  <c r="M96" i="3" s="1"/>
  <c r="CA294" i="17"/>
  <c r="EC291" i="17"/>
  <c r="ED16" i="2" s="1"/>
  <c r="ED13" i="2"/>
  <c r="M531" i="3" s="1"/>
  <c r="M532" i="3" s="1"/>
  <c r="S291" i="17"/>
  <c r="T16" i="2" s="1"/>
  <c r="T13" i="2"/>
  <c r="M75" i="3" s="1"/>
  <c r="M76" i="3" s="1"/>
  <c r="EK291" i="17"/>
  <c r="EL16" i="2" s="1"/>
  <c r="EL13" i="2"/>
  <c r="M563" i="3" s="1"/>
  <c r="M564" i="3" s="1"/>
  <c r="BX294" i="17"/>
  <c r="FE294" i="17"/>
  <c r="BM291" i="17"/>
  <c r="BN16" i="2" s="1"/>
  <c r="P259" i="3" s="1"/>
  <c r="P260" i="3" s="1"/>
  <c r="BN13" i="2"/>
  <c r="M259" i="3" s="1"/>
  <c r="M260" i="3" s="1"/>
  <c r="BT291" i="17"/>
  <c r="BU16" i="2" s="1"/>
  <c r="BU13" i="2"/>
  <c r="M287" i="3" s="1"/>
  <c r="M288" i="3" s="1"/>
  <c r="DT291" i="17"/>
  <c r="DU16" i="2" s="1"/>
  <c r="P495" i="3" s="1"/>
  <c r="P496" i="3" s="1"/>
  <c r="DU13" i="2"/>
  <c r="M495" i="3" s="1"/>
  <c r="M496" i="3" s="1"/>
  <c r="FL291" i="17"/>
  <c r="FM16" i="2" s="1"/>
  <c r="P671" i="3" s="1"/>
  <c r="P672" i="3" s="1"/>
  <c r="FM13" i="2"/>
  <c r="M671" i="3" s="1"/>
  <c r="M672" i="3" s="1"/>
  <c r="FW291" i="17"/>
  <c r="FX16" i="2" s="1"/>
  <c r="FX13" i="2"/>
  <c r="M715" i="3" s="1"/>
  <c r="M716" i="3" s="1"/>
  <c r="CY291" i="17"/>
  <c r="CZ16" i="2" s="1"/>
  <c r="CZ13" i="2"/>
  <c r="M411" i="3" s="1"/>
  <c r="M412" i="3" s="1"/>
  <c r="BK291" i="17"/>
  <c r="BL16" i="2" s="1"/>
  <c r="BL13" i="2"/>
  <c r="M251" i="3" s="1"/>
  <c r="M252" i="3" s="1"/>
  <c r="CL294" i="17"/>
  <c r="CM21" i="2"/>
  <c r="FU291" i="17"/>
  <c r="FV16" i="2" s="1"/>
  <c r="FV13" i="2"/>
  <c r="M707" i="3" s="1"/>
  <c r="M708" i="3" s="1"/>
  <c r="C294" i="17"/>
  <c r="FZ280" i="17"/>
  <c r="EH294" i="17"/>
  <c r="CZ294" i="17"/>
  <c r="DL294" i="17"/>
  <c r="CI294" i="17"/>
  <c r="CK294" i="17"/>
  <c r="DU294" i="17"/>
  <c r="DO294" i="17"/>
  <c r="T294" i="17"/>
  <c r="DG294" i="17"/>
  <c r="FZ319" i="17"/>
  <c r="G294" i="17"/>
  <c r="AU294" i="17"/>
  <c r="FK294" i="17"/>
  <c r="I294" i="17"/>
  <c r="BW294" i="17"/>
  <c r="L294" i="17"/>
  <c r="BG294" i="17"/>
  <c r="BL294" i="17"/>
  <c r="CH294" i="17"/>
  <c r="DV294" i="17"/>
  <c r="BJ294" i="17"/>
  <c r="BU294" i="17"/>
  <c r="BD294" i="17"/>
  <c r="AE294" i="17"/>
  <c r="EG294" i="17"/>
  <c r="FL294" i="17"/>
  <c r="AV294" i="17"/>
  <c r="BF294" i="17"/>
  <c r="AP294" i="17"/>
  <c r="DX294" i="17"/>
  <c r="AG294" i="17"/>
  <c r="AO294" i="17"/>
  <c r="FF294" i="17"/>
  <c r="DE294" i="17"/>
  <c r="FZ284" i="17"/>
  <c r="FZ283" i="17"/>
  <c r="FY289" i="17"/>
  <c r="FZ13" i="2" s="1"/>
  <c r="BZ294" i="17"/>
  <c r="F294" i="17"/>
  <c r="FM294" i="17"/>
  <c r="O294" i="17"/>
  <c r="FV294" i="17"/>
  <c r="DT294" i="17"/>
  <c r="DC294" i="17"/>
  <c r="R294" i="17"/>
  <c r="K294" i="17"/>
  <c r="CC294" i="17"/>
  <c r="EA294" i="17"/>
  <c r="FA294" i="17"/>
  <c r="DS294" i="17"/>
  <c r="W635" i="3"/>
  <c r="W636" i="3" s="1"/>
  <c r="W559" i="3"/>
  <c r="W560" i="3" s="1"/>
  <c r="W359" i="3"/>
  <c r="W360" i="3" s="1"/>
  <c r="P359" i="3"/>
  <c r="P360" i="3" s="1"/>
  <c r="W75" i="3"/>
  <c r="W76" i="3" s="1"/>
  <c r="W407" i="3"/>
  <c r="W408" i="3" s="1"/>
  <c r="M407" i="3"/>
  <c r="M408" i="3" s="1"/>
  <c r="W355" i="3"/>
  <c r="W356" i="3" s="1"/>
  <c r="W523" i="3"/>
  <c r="W524" i="3" s="1"/>
  <c r="W47" i="3"/>
  <c r="W48" i="3" s="1"/>
  <c r="H48" i="14"/>
  <c r="C278" i="14"/>
  <c r="W463" i="3"/>
  <c r="W464" i="3" s="1"/>
  <c r="W651" i="3"/>
  <c r="W652" i="3" s="1"/>
  <c r="M651" i="3"/>
  <c r="M652" i="3" s="1"/>
  <c r="P651" i="3"/>
  <c r="P652" i="3" s="1"/>
  <c r="W667" i="3"/>
  <c r="W668" i="3" s="1"/>
  <c r="W43" i="3"/>
  <c r="W44" i="3" s="1"/>
  <c r="W615" i="3"/>
  <c r="W616" i="3" s="1"/>
  <c r="M615" i="3"/>
  <c r="M616" i="3" s="1"/>
  <c r="W531" i="3"/>
  <c r="W532" i="3" s="1"/>
  <c r="M219" i="3"/>
  <c r="M220" i="3" s="1"/>
  <c r="W219" i="3"/>
  <c r="W220" i="3" s="1"/>
  <c r="W563" i="3"/>
  <c r="W564" i="3" s="1"/>
  <c r="W391" i="3"/>
  <c r="W392" i="3" s="1"/>
  <c r="W383" i="3"/>
  <c r="W384" i="3" s="1"/>
  <c r="W115" i="3"/>
  <c r="W116" i="3" s="1"/>
  <c r="W419" i="3"/>
  <c r="W420" i="3" s="1"/>
  <c r="W579" i="3"/>
  <c r="W580" i="3" s="1"/>
  <c r="M579" i="3"/>
  <c r="M580" i="3" s="1"/>
  <c r="P579" i="3"/>
  <c r="P580" i="3" s="1"/>
  <c r="W431" i="3"/>
  <c r="W432" i="3" s="1"/>
  <c r="M143" i="3"/>
  <c r="M144" i="3" s="1"/>
  <c r="W143" i="3"/>
  <c r="W144" i="3" s="1"/>
  <c r="W683" i="3"/>
  <c r="W684" i="3" s="1"/>
  <c r="M591" i="3"/>
  <c r="M592" i="3" s="1"/>
  <c r="W591" i="3"/>
  <c r="W592" i="3" s="1"/>
  <c r="W195" i="3"/>
  <c r="W196" i="3" s="1"/>
  <c r="W287" i="3"/>
  <c r="W288" i="3" s="1"/>
  <c r="M275" i="3"/>
  <c r="M276" i="3" s="1"/>
  <c r="W275" i="3"/>
  <c r="W276" i="3" s="1"/>
  <c r="W459" i="3"/>
  <c r="W460" i="3" s="1"/>
  <c r="M459" i="3"/>
  <c r="M460" i="3" s="1"/>
  <c r="P459" i="3"/>
  <c r="P460" i="3" s="1"/>
  <c r="M691" i="3"/>
  <c r="M692" i="3" s="1"/>
  <c r="W691" i="3"/>
  <c r="W692" i="3" s="1"/>
  <c r="W387" i="3"/>
  <c r="W388" i="3" s="1"/>
  <c r="W659" i="3"/>
  <c r="W660" i="3" s="1"/>
  <c r="P659" i="3"/>
  <c r="P660" i="3" s="1"/>
  <c r="W63" i="3"/>
  <c r="W64" i="3" s="1"/>
  <c r="W603" i="3"/>
  <c r="W604" i="3" s="1"/>
  <c r="W343" i="3"/>
  <c r="W344" i="3" s="1"/>
  <c r="W207" i="3"/>
  <c r="W208" i="3" s="1"/>
  <c r="M483" i="3"/>
  <c r="M484" i="3" s="1"/>
  <c r="W483" i="3"/>
  <c r="W484" i="3" s="1"/>
  <c r="W539" i="3"/>
  <c r="W540" i="3" s="1"/>
  <c r="W199" i="3"/>
  <c r="W200" i="3" s="1"/>
  <c r="W251" i="3"/>
  <c r="W252" i="3" s="1"/>
  <c r="W15" i="3"/>
  <c r="W16" i="3" s="1"/>
  <c r="W379" i="3"/>
  <c r="W380" i="3" s="1"/>
  <c r="W227" i="3"/>
  <c r="W228" i="3" s="1"/>
  <c r="W551" i="3"/>
  <c r="W552" i="3" s="1"/>
  <c r="W451" i="3"/>
  <c r="W452" i="3" s="1"/>
  <c r="W671" i="3"/>
  <c r="W672" i="3" s="1"/>
  <c r="W191" i="3"/>
  <c r="W192" i="3" s="1"/>
  <c r="W607" i="3"/>
  <c r="W608" i="3" s="1"/>
  <c r="M607" i="3"/>
  <c r="M608" i="3" s="1"/>
  <c r="W323" i="3"/>
  <c r="W324" i="3" s="1"/>
  <c r="W491" i="3"/>
  <c r="W492" i="3" s="1"/>
  <c r="W439" i="3"/>
  <c r="W440" i="3" s="1"/>
  <c r="W31" i="3"/>
  <c r="W32" i="3" s="1"/>
  <c r="W447" i="3"/>
  <c r="W448" i="3" s="1"/>
  <c r="W127" i="3"/>
  <c r="W128" i="3" s="1"/>
  <c r="P127" i="3"/>
  <c r="P128" i="3" s="1"/>
  <c r="W499" i="3"/>
  <c r="W500" i="3" s="1"/>
  <c r="W147" i="3"/>
  <c r="W148" i="3" s="1"/>
  <c r="W131" i="3"/>
  <c r="W132" i="3" s="1"/>
  <c r="W675" i="3"/>
  <c r="W676" i="3" s="1"/>
  <c r="M399" i="3"/>
  <c r="M400" i="3" s="1"/>
  <c r="W399" i="3"/>
  <c r="W400" i="3" s="1"/>
  <c r="W67" i="3"/>
  <c r="W68" i="3" s="1"/>
  <c r="W23" i="3"/>
  <c r="W24" i="3" s="1"/>
  <c r="C282" i="14"/>
  <c r="C297" i="14" s="1"/>
  <c r="H49" i="14" s="1"/>
  <c r="W331" i="3"/>
  <c r="W332" i="3" s="1"/>
  <c r="M331" i="3"/>
  <c r="M332" i="3" s="1"/>
  <c r="W479" i="3"/>
  <c r="W480" i="3" s="1"/>
  <c r="W515" i="3"/>
  <c r="W516" i="3" s="1"/>
  <c r="P515" i="3"/>
  <c r="P516" i="3" s="1"/>
  <c r="M515" i="3"/>
  <c r="M516" i="3" s="1"/>
  <c r="W695" i="3"/>
  <c r="W696" i="3" s="1"/>
  <c r="W583" i="3"/>
  <c r="W584" i="3" s="1"/>
  <c r="W415" i="3"/>
  <c r="W416" i="3" s="1"/>
  <c r="W679" i="3"/>
  <c r="W680" i="3" s="1"/>
  <c r="W311" i="3"/>
  <c r="W312" i="3" s="1"/>
  <c r="M375" i="3"/>
  <c r="M376" i="3" s="1"/>
  <c r="P375" i="3"/>
  <c r="P376" i="3" s="1"/>
  <c r="W375" i="3"/>
  <c r="W376" i="3" s="1"/>
  <c r="W171" i="3"/>
  <c r="W172" i="3" s="1"/>
  <c r="W79" i="3"/>
  <c r="W80" i="3" s="1"/>
  <c r="W711" i="3"/>
  <c r="W712" i="3" s="1"/>
  <c r="W183" i="3"/>
  <c r="W184" i="3" s="1"/>
  <c r="W655" i="3"/>
  <c r="W656" i="3" s="1"/>
  <c r="P655" i="3"/>
  <c r="P656" i="3" s="1"/>
  <c r="M655" i="3"/>
  <c r="M656" i="3" s="1"/>
  <c r="W623" i="3"/>
  <c r="W624" i="3" s="1"/>
  <c r="M623" i="3"/>
  <c r="M624" i="3" s="1"/>
  <c r="W111" i="3"/>
  <c r="W112" i="3" s="1"/>
  <c r="W715" i="3"/>
  <c r="W716" i="3" s="1"/>
  <c r="GB15" i="2"/>
  <c r="M719" i="3"/>
  <c r="M720" i="3" s="1"/>
  <c r="W719" i="3"/>
  <c r="W720" i="3" s="1"/>
  <c r="W163" i="3"/>
  <c r="W164" i="3" s="1"/>
  <c r="W259" i="3"/>
  <c r="W260" i="3" s="1"/>
  <c r="W315" i="3"/>
  <c r="W316" i="3" s="1"/>
  <c r="W139" i="3"/>
  <c r="W140" i="3" s="1"/>
  <c r="W203" i="3"/>
  <c r="W204" i="3" s="1"/>
  <c r="M203" i="3"/>
  <c r="M204" i="3" s="1"/>
  <c r="M71" i="3"/>
  <c r="M72" i="3" s="1"/>
  <c r="W71" i="3"/>
  <c r="W72" i="3" s="1"/>
  <c r="W239" i="3"/>
  <c r="W240" i="3" s="1"/>
  <c r="M535" i="3"/>
  <c r="M536" i="3" s="1"/>
  <c r="P535" i="3"/>
  <c r="P536" i="3" s="1"/>
  <c r="W535" i="3"/>
  <c r="W536" i="3" s="1"/>
  <c r="W255" i="3"/>
  <c r="W256" i="3" s="1"/>
  <c r="W351" i="3"/>
  <c r="W352" i="3" s="1"/>
  <c r="W363" i="3"/>
  <c r="W364" i="3" s="1"/>
  <c r="M215" i="3"/>
  <c r="M216" i="3" s="1"/>
  <c r="W215" i="3"/>
  <c r="W216" i="3" s="1"/>
  <c r="W631" i="3"/>
  <c r="W632" i="3" s="1"/>
  <c r="W503" i="3"/>
  <c r="W504" i="3" s="1"/>
  <c r="W647" i="3"/>
  <c r="W648" i="3" s="1"/>
  <c r="M271" i="3"/>
  <c r="M272" i="3" s="1"/>
  <c r="W271" i="3"/>
  <c r="W272" i="3" s="1"/>
  <c r="W339" i="3"/>
  <c r="W340" i="3" s="1"/>
  <c r="M339" i="3"/>
  <c r="M340" i="3" s="1"/>
  <c r="P339" i="3"/>
  <c r="P340" i="3" s="1"/>
  <c r="W103" i="3"/>
  <c r="W104" i="3" s="1"/>
  <c r="M103" i="3"/>
  <c r="M104" i="3" s="1"/>
  <c r="W167" i="3"/>
  <c r="W168" i="3" s="1"/>
  <c r="W599" i="3"/>
  <c r="W600" i="3" s="1"/>
  <c r="W703" i="3"/>
  <c r="W704" i="3" s="1"/>
  <c r="W427" i="3"/>
  <c r="W428" i="3" s="1"/>
  <c r="W619" i="3"/>
  <c r="W620" i="3" s="1"/>
  <c r="P619" i="3"/>
  <c r="P620" i="3" s="1"/>
  <c r="W303" i="3"/>
  <c r="W304" i="3" s="1"/>
  <c r="W471" i="3"/>
  <c r="W472" i="3" s="1"/>
  <c r="M471" i="3"/>
  <c r="M472" i="3" s="1"/>
  <c r="P471" i="3"/>
  <c r="P472" i="3" s="1"/>
  <c r="W279" i="3"/>
  <c r="W280" i="3" s="1"/>
  <c r="M279" i="3"/>
  <c r="M280" i="3" s="1"/>
  <c r="M455" i="3"/>
  <c r="M456" i="3" s="1"/>
  <c r="W455" i="3"/>
  <c r="W456" i="3" s="1"/>
  <c r="W267" i="3"/>
  <c r="W268" i="3" s="1"/>
  <c r="W247" i="3"/>
  <c r="W248" i="3" s="1"/>
  <c r="W263" i="3"/>
  <c r="W264" i="3" s="1"/>
  <c r="W371" i="3"/>
  <c r="W372" i="3" s="1"/>
  <c r="M371" i="3"/>
  <c r="M372" i="3" s="1"/>
  <c r="W51" i="3"/>
  <c r="W52" i="3" s="1"/>
  <c r="W403" i="3"/>
  <c r="W404" i="3" s="1"/>
  <c r="W643" i="3"/>
  <c r="W644" i="3" s="1"/>
  <c r="W467" i="3"/>
  <c r="W468" i="3" s="1"/>
  <c r="P467" i="3"/>
  <c r="P468" i="3" s="1"/>
  <c r="I48" i="14"/>
  <c r="D278" i="14"/>
  <c r="W519" i="3"/>
  <c r="W520" i="3" s="1"/>
  <c r="W575" i="3"/>
  <c r="W576" i="3" s="1"/>
  <c r="P575" i="3"/>
  <c r="P576" i="3" s="1"/>
  <c r="M575" i="3"/>
  <c r="M576" i="3" s="1"/>
  <c r="M587" i="3"/>
  <c r="M588" i="3" s="1"/>
  <c r="P587" i="3"/>
  <c r="P588" i="3" s="1"/>
  <c r="W587" i="3"/>
  <c r="W588" i="3" s="1"/>
  <c r="W335" i="3"/>
  <c r="W336" i="3" s="1"/>
  <c r="M595" i="3"/>
  <c r="M596" i="3" s="1"/>
  <c r="W595" i="3"/>
  <c r="W596" i="3" s="1"/>
  <c r="M687" i="3"/>
  <c r="M688" i="3" s="1"/>
  <c r="W687" i="3"/>
  <c r="W688" i="3" s="1"/>
  <c r="W135" i="3"/>
  <c r="W136" i="3" s="1"/>
  <c r="W91" i="3"/>
  <c r="W92" i="3" s="1"/>
  <c r="W443" i="3"/>
  <c r="W444" i="3" s="1"/>
  <c r="W35" i="3"/>
  <c r="W36" i="3" s="1"/>
  <c r="W99" i="3"/>
  <c r="W100" i="3" s="1"/>
  <c r="M99" i="3"/>
  <c r="M100" i="3" s="1"/>
  <c r="W511" i="3"/>
  <c r="W512" i="3" s="1"/>
  <c r="W55" i="3"/>
  <c r="W56" i="3" s="1"/>
  <c r="W59" i="3"/>
  <c r="W60" i="3" s="1"/>
  <c r="W107" i="3"/>
  <c r="W108" i="3" s="1"/>
  <c r="P107" i="3"/>
  <c r="P108" i="3" s="1"/>
  <c r="W175" i="3"/>
  <c r="W176" i="3" s="1"/>
  <c r="M175" i="3"/>
  <c r="M176" i="3" s="1"/>
  <c r="W19" i="3"/>
  <c r="W20" i="3" s="1"/>
  <c r="W231" i="3"/>
  <c r="W232" i="3" s="1"/>
  <c r="W567" i="3"/>
  <c r="W568" i="3" s="1"/>
  <c r="W307" i="3"/>
  <c r="W308" i="3" s="1"/>
  <c r="W123" i="3"/>
  <c r="W124" i="3" s="1"/>
  <c r="W291" i="3"/>
  <c r="W292" i="3" s="1"/>
  <c r="P699" i="3"/>
  <c r="P700" i="3" s="1"/>
  <c r="M699" i="3"/>
  <c r="M700" i="3" s="1"/>
  <c r="W699" i="3"/>
  <c r="W700" i="3" s="1"/>
  <c r="W155" i="3"/>
  <c r="W156" i="3" s="1"/>
  <c r="M179" i="3"/>
  <c r="M180" i="3" s="1"/>
  <c r="W179" i="3"/>
  <c r="W180" i="3" s="1"/>
  <c r="W627" i="3"/>
  <c r="W628" i="3" s="1"/>
  <c r="M83" i="3"/>
  <c r="M84" i="3" s="1"/>
  <c r="W83" i="3"/>
  <c r="W84" i="3" s="1"/>
  <c r="W707" i="3"/>
  <c r="W708" i="3" s="1"/>
  <c r="P571" i="3"/>
  <c r="P572" i="3" s="1"/>
  <c r="W571" i="3"/>
  <c r="W572" i="3" s="1"/>
  <c r="W235" i="3"/>
  <c r="W236" i="3" s="1"/>
  <c r="W547" i="3"/>
  <c r="W548" i="3" s="1"/>
  <c r="W211" i="3"/>
  <c r="W212" i="3" s="1"/>
  <c r="W223" i="3"/>
  <c r="W224" i="3" s="1"/>
  <c r="W367" i="3"/>
  <c r="W368" i="3" s="1"/>
  <c r="W87" i="3"/>
  <c r="W88" i="3" s="1"/>
  <c r="M87" i="3"/>
  <c r="M88" i="3" s="1"/>
  <c r="W27" i="3"/>
  <c r="W28" i="3" s="1"/>
  <c r="W639" i="3"/>
  <c r="W640" i="3" s="1"/>
  <c r="W543" i="3"/>
  <c r="W544" i="3" s="1"/>
  <c r="W159" i="3"/>
  <c r="W160" i="3" s="1"/>
  <c r="M663" i="3"/>
  <c r="M664" i="3" s="1"/>
  <c r="W663" i="3"/>
  <c r="W664" i="3" s="1"/>
  <c r="W611" i="3"/>
  <c r="W612" i="3" s="1"/>
  <c r="Q47" i="3"/>
  <c r="Q48" i="3" s="1"/>
  <c r="N217" i="2"/>
  <c r="Q726" i="3" s="1"/>
  <c r="W187" i="3"/>
  <c r="W188" i="3" s="1"/>
  <c r="W507" i="3"/>
  <c r="W508" i="3" s="1"/>
  <c r="W299" i="3"/>
  <c r="W300" i="3" s="1"/>
  <c r="W283" i="3"/>
  <c r="W284" i="3" s="1"/>
  <c r="M119" i="3"/>
  <c r="M120" i="3" s="1"/>
  <c r="W119" i="3"/>
  <c r="W120" i="3" s="1"/>
  <c r="W151" i="3"/>
  <c r="W152" i="3" s="1"/>
  <c r="W95" i="3"/>
  <c r="W96" i="3" s="1"/>
  <c r="W495" i="3"/>
  <c r="W496" i="3" s="1"/>
  <c r="W411" i="3"/>
  <c r="W412" i="3" s="1"/>
  <c r="M395" i="3"/>
  <c r="M396" i="3" s="1"/>
  <c r="W395" i="3"/>
  <c r="W396" i="3" s="1"/>
  <c r="M475" i="3"/>
  <c r="M476" i="3" s="1"/>
  <c r="W475" i="3"/>
  <c r="W476" i="3" s="1"/>
  <c r="M487" i="3"/>
  <c r="M488" i="3" s="1"/>
  <c r="W487" i="3"/>
  <c r="W488" i="3" s="1"/>
  <c r="W347" i="3"/>
  <c r="W348" i="3" s="1"/>
  <c r="W527" i="3"/>
  <c r="W528" i="3" s="1"/>
  <c r="M527" i="3"/>
  <c r="M528" i="3" s="1"/>
  <c r="W435" i="3"/>
  <c r="W436" i="3" s="1"/>
  <c r="W423" i="3"/>
  <c r="W424" i="3" s="1"/>
  <c r="M327" i="3"/>
  <c r="M328" i="3" s="1"/>
  <c r="W327" i="3"/>
  <c r="W328" i="3" s="1"/>
  <c r="W39" i="3"/>
  <c r="W40" i="3" s="1"/>
  <c r="W295" i="3"/>
  <c r="W296" i="3" s="1"/>
  <c r="W555" i="3"/>
  <c r="W556" i="3" s="1"/>
  <c r="W243" i="3"/>
  <c r="W244" i="3" s="1"/>
  <c r="W319" i="3"/>
  <c r="W320" i="3" s="1"/>
  <c r="M319" i="3"/>
  <c r="M320" i="3" s="1"/>
  <c r="CG324" i="17" l="1"/>
  <c r="EJ324" i="17"/>
  <c r="CU324" i="17"/>
  <c r="BC297" i="17"/>
  <c r="DN324" i="17"/>
  <c r="FA297" i="17"/>
  <c r="FA324" i="17"/>
  <c r="R297" i="17"/>
  <c r="R324" i="17"/>
  <c r="O297" i="17"/>
  <c r="O324" i="17"/>
  <c r="FF297" i="17"/>
  <c r="FF324" i="17"/>
  <c r="AP297" i="17"/>
  <c r="AP324" i="17"/>
  <c r="EG297" i="17"/>
  <c r="EG324" i="17"/>
  <c r="BJ297" i="17"/>
  <c r="BJ324" i="17"/>
  <c r="BG297" i="17"/>
  <c r="BG324" i="17"/>
  <c r="FK297" i="17"/>
  <c r="FK324" i="17"/>
  <c r="DG297" i="17"/>
  <c r="DG324" i="17"/>
  <c r="CK297" i="17"/>
  <c r="CK324" i="17"/>
  <c r="EH297" i="17"/>
  <c r="EH324" i="17"/>
  <c r="DM297" i="17"/>
  <c r="DM324" i="17"/>
  <c r="CE297" i="17"/>
  <c r="CE324" i="17"/>
  <c r="DW297" i="17"/>
  <c r="DW324" i="17"/>
  <c r="Y297" i="17"/>
  <c r="Y324" i="17"/>
  <c r="EV297" i="17"/>
  <c r="EV324" i="17"/>
  <c r="D297" i="17"/>
  <c r="D324" i="17"/>
  <c r="FQ297" i="17"/>
  <c r="FQ324" i="17"/>
  <c r="AD297" i="17"/>
  <c r="AD324" i="17"/>
  <c r="FJ297" i="17"/>
  <c r="FJ324" i="17"/>
  <c r="ER297" i="17"/>
  <c r="ER324" i="17"/>
  <c r="EM297" i="17"/>
  <c r="EM324" i="17"/>
  <c r="EA297" i="17"/>
  <c r="EA324" i="17"/>
  <c r="DC297" i="17"/>
  <c r="DC324" i="17"/>
  <c r="FM297" i="17"/>
  <c r="FM324" i="17"/>
  <c r="AO297" i="17"/>
  <c r="AO324" i="17"/>
  <c r="BF297" i="17"/>
  <c r="BF324" i="17"/>
  <c r="AE297" i="17"/>
  <c r="AE324" i="17"/>
  <c r="DV297" i="17"/>
  <c r="DV324" i="17"/>
  <c r="L297" i="17"/>
  <c r="L324" i="17"/>
  <c r="AU297" i="17"/>
  <c r="AU324" i="17"/>
  <c r="T297" i="17"/>
  <c r="T324" i="17"/>
  <c r="CI297" i="17"/>
  <c r="CI324" i="17"/>
  <c r="FE297" i="17"/>
  <c r="FE324" i="17"/>
  <c r="CA297" i="17"/>
  <c r="CA324" i="17"/>
  <c r="DK297" i="17"/>
  <c r="DK324" i="17"/>
  <c r="FI297" i="17"/>
  <c r="FI324" i="17"/>
  <c r="DQ297" i="17"/>
  <c r="DQ324" i="17"/>
  <c r="BA297" i="17"/>
  <c r="BA324" i="17"/>
  <c r="CP297" i="17"/>
  <c r="CP324" i="17"/>
  <c r="ES297" i="17"/>
  <c r="ES324" i="17"/>
  <c r="BR297" i="17"/>
  <c r="BR324" i="17"/>
  <c r="CD297" i="17"/>
  <c r="CD324" i="17"/>
  <c r="FS297" i="17"/>
  <c r="FS324" i="17"/>
  <c r="AR297" i="17"/>
  <c r="AR324" i="17"/>
  <c r="FX297" i="17"/>
  <c r="FX324" i="17"/>
  <c r="AA297" i="17"/>
  <c r="AA324" i="17"/>
  <c r="FG297" i="17"/>
  <c r="FG324" i="17"/>
  <c r="EN297" i="17"/>
  <c r="EN324" i="17"/>
  <c r="BP297" i="17"/>
  <c r="BP324" i="17"/>
  <c r="CC297" i="17"/>
  <c r="CC324" i="17"/>
  <c r="DT297" i="17"/>
  <c r="DT324" i="17"/>
  <c r="F297" i="17"/>
  <c r="F324" i="17"/>
  <c r="AG297" i="17"/>
  <c r="AG324" i="17"/>
  <c r="AV297" i="17"/>
  <c r="AV324" i="17"/>
  <c r="BD297" i="17"/>
  <c r="BD324" i="17"/>
  <c r="CH297" i="17"/>
  <c r="CH324" i="17"/>
  <c r="BW297" i="17"/>
  <c r="BW324" i="17"/>
  <c r="G297" i="17"/>
  <c r="G324" i="17"/>
  <c r="DO297" i="17"/>
  <c r="DO324" i="17"/>
  <c r="DL297" i="17"/>
  <c r="DL324" i="17"/>
  <c r="C297" i="17"/>
  <c r="C324" i="17"/>
  <c r="CL297" i="17"/>
  <c r="CL324" i="17"/>
  <c r="BX297" i="17"/>
  <c r="BX324" i="17"/>
  <c r="AF297" i="17"/>
  <c r="AF324" i="17"/>
  <c r="V297" i="17"/>
  <c r="V324" i="17"/>
  <c r="DY297" i="17"/>
  <c r="DY324" i="17"/>
  <c r="CO297" i="17"/>
  <c r="CO324" i="17"/>
  <c r="H297" i="17"/>
  <c r="H324" i="17"/>
  <c r="CV297" i="17"/>
  <c r="CV324" i="17"/>
  <c r="U297" i="17"/>
  <c r="U324" i="17"/>
  <c r="CX297" i="17"/>
  <c r="CX324" i="17"/>
  <c r="FT297" i="17"/>
  <c r="FT324" i="17"/>
  <c r="FP297" i="17"/>
  <c r="FP324" i="17"/>
  <c r="E297" i="17"/>
  <c r="E324" i="17"/>
  <c r="Z297" i="17"/>
  <c r="Z324" i="17"/>
  <c r="DS297" i="17"/>
  <c r="DS324" i="17"/>
  <c r="K297" i="17"/>
  <c r="K324" i="17"/>
  <c r="FV297" i="17"/>
  <c r="FV324" i="17"/>
  <c r="BZ297" i="17"/>
  <c r="BZ324" i="17"/>
  <c r="DE297" i="17"/>
  <c r="DE324" i="17"/>
  <c r="DX297" i="17"/>
  <c r="DX324" i="17"/>
  <c r="FL297" i="17"/>
  <c r="FL324" i="17"/>
  <c r="BU297" i="17"/>
  <c r="BU324" i="17"/>
  <c r="BL297" i="17"/>
  <c r="BL324" i="17"/>
  <c r="I297" i="17"/>
  <c r="I324" i="17"/>
  <c r="DU297" i="17"/>
  <c r="DU324" i="17"/>
  <c r="CZ297" i="17"/>
  <c r="CZ324" i="17"/>
  <c r="DR297" i="17"/>
  <c r="DR324" i="17"/>
  <c r="CQ297" i="17"/>
  <c r="CQ324" i="17"/>
  <c r="BQ297" i="17"/>
  <c r="BQ324" i="17"/>
  <c r="FC297" i="17"/>
  <c r="FC324" i="17"/>
  <c r="EZ297" i="17"/>
  <c r="EZ324" i="17"/>
  <c r="BB297" i="17"/>
  <c r="BB324" i="17"/>
  <c r="DJ297" i="17"/>
  <c r="DJ324" i="17"/>
  <c r="BO297" i="17"/>
  <c r="BO324" i="17"/>
  <c r="AS297" i="17"/>
  <c r="AS324" i="17"/>
  <c r="EY297" i="17"/>
  <c r="EY324" i="17"/>
  <c r="EX297" i="17"/>
  <c r="EX324" i="17"/>
  <c r="AJ297" i="17"/>
  <c r="AJ324" i="17"/>
  <c r="FY294" i="17"/>
  <c r="FY291" i="17"/>
  <c r="U475" i="3"/>
  <c r="U476" i="3" s="1"/>
  <c r="P347" i="3"/>
  <c r="P348" i="3" s="1"/>
  <c r="U151" i="3"/>
  <c r="U152" i="3" s="1"/>
  <c r="U119" i="3"/>
  <c r="U120" i="3" s="1"/>
  <c r="U187" i="3"/>
  <c r="U188" i="3" s="1"/>
  <c r="P611" i="3"/>
  <c r="P612" i="3" s="1"/>
  <c r="U543" i="3"/>
  <c r="U544" i="3" s="1"/>
  <c r="U367" i="3"/>
  <c r="U368" i="3" s="1"/>
  <c r="U547" i="3"/>
  <c r="U548" i="3" s="1"/>
  <c r="U235" i="3"/>
  <c r="U236" i="3" s="1"/>
  <c r="U707" i="3"/>
  <c r="U708" i="3" s="1"/>
  <c r="U175" i="3"/>
  <c r="U176" i="3" s="1"/>
  <c r="U107" i="3"/>
  <c r="U108" i="3" s="1"/>
  <c r="U59" i="3"/>
  <c r="U60" i="3" s="1"/>
  <c r="U55" i="3"/>
  <c r="U56" i="3" s="1"/>
  <c r="U99" i="3"/>
  <c r="U100" i="3" s="1"/>
  <c r="U35" i="3"/>
  <c r="U36" i="3" s="1"/>
  <c r="U91" i="3"/>
  <c r="U92" i="3" s="1"/>
  <c r="U135" i="3"/>
  <c r="U136" i="3" s="1"/>
  <c r="P687" i="3"/>
  <c r="P688" i="3" s="1"/>
  <c r="U467" i="3"/>
  <c r="U468" i="3" s="1"/>
  <c r="U403" i="3"/>
  <c r="U404" i="3" s="1"/>
  <c r="P247" i="3"/>
  <c r="P248" i="3" s="1"/>
  <c r="P267" i="3"/>
  <c r="P268" i="3" s="1"/>
  <c r="P455" i="3"/>
  <c r="P456" i="3" s="1"/>
  <c r="P279" i="3"/>
  <c r="P280" i="3" s="1"/>
  <c r="P427" i="3"/>
  <c r="P428" i="3" s="1"/>
  <c r="P703" i="3"/>
  <c r="P704" i="3" s="1"/>
  <c r="P599" i="3"/>
  <c r="P600" i="3" s="1"/>
  <c r="P103" i="3"/>
  <c r="P104" i="3" s="1"/>
  <c r="U339" i="3"/>
  <c r="U340" i="3" s="1"/>
  <c r="U503" i="3"/>
  <c r="U504" i="3" s="1"/>
  <c r="P363" i="3"/>
  <c r="P364" i="3" s="1"/>
  <c r="U203" i="3"/>
  <c r="U204" i="3" s="1"/>
  <c r="P315" i="3"/>
  <c r="P316" i="3" s="1"/>
  <c r="U259" i="3"/>
  <c r="U260" i="3" s="1"/>
  <c r="P719" i="3"/>
  <c r="O11" i="3"/>
  <c r="O12" i="3" s="1"/>
  <c r="L217" i="2"/>
  <c r="O726" i="3" s="1"/>
  <c r="O727" i="3" s="1"/>
  <c r="U715" i="3"/>
  <c r="U716" i="3" s="1"/>
  <c r="U79" i="3"/>
  <c r="U80" i="3" s="1"/>
  <c r="U679" i="3"/>
  <c r="U680" i="3" s="1"/>
  <c r="P331" i="3"/>
  <c r="P332" i="3" s="1"/>
  <c r="U399" i="3"/>
  <c r="U400" i="3" s="1"/>
  <c r="U147" i="3"/>
  <c r="U148" i="3" s="1"/>
  <c r="U499" i="3"/>
  <c r="U500" i="3" s="1"/>
  <c r="U447" i="3"/>
  <c r="U448" i="3" s="1"/>
  <c r="U491" i="3"/>
  <c r="U492" i="3" s="1"/>
  <c r="U607" i="3"/>
  <c r="U608" i="3" s="1"/>
  <c r="U191" i="3"/>
  <c r="U192" i="3" s="1"/>
  <c r="P551" i="3"/>
  <c r="P552" i="3" s="1"/>
  <c r="P539" i="3"/>
  <c r="P540" i="3" s="1"/>
  <c r="P483" i="3"/>
  <c r="P484" i="3" s="1"/>
  <c r="U603" i="3"/>
  <c r="U604" i="3" s="1"/>
  <c r="P387" i="3"/>
  <c r="P388" i="3" s="1"/>
  <c r="U691" i="3"/>
  <c r="U692" i="3" s="1"/>
  <c r="U275" i="3"/>
  <c r="U276" i="3" s="1"/>
  <c r="P287" i="3"/>
  <c r="P288" i="3" s="1"/>
  <c r="U195" i="3"/>
  <c r="U196" i="3" s="1"/>
  <c r="U591" i="3"/>
  <c r="U592" i="3" s="1"/>
  <c r="U683" i="3"/>
  <c r="U684" i="3" s="1"/>
  <c r="U579" i="3"/>
  <c r="U580" i="3" s="1"/>
  <c r="U563" i="3"/>
  <c r="U564" i="3" s="1"/>
  <c r="U531" i="3"/>
  <c r="U532" i="3" s="1"/>
  <c r="U43" i="3"/>
  <c r="U44" i="3" s="1"/>
  <c r="P463" i="3"/>
  <c r="P464" i="3" s="1"/>
  <c r="P47" i="3"/>
  <c r="P48" i="3" s="1"/>
  <c r="U355" i="3"/>
  <c r="U356" i="3" s="1"/>
  <c r="P407" i="3"/>
  <c r="P408" i="3" s="1"/>
  <c r="U75" i="3"/>
  <c r="U76" i="3" s="1"/>
  <c r="P559" i="3"/>
  <c r="P560" i="3" s="1"/>
  <c r="P635" i="3"/>
  <c r="P636" i="3" s="1"/>
  <c r="U123" i="3"/>
  <c r="U124" i="3" s="1"/>
  <c r="P327" i="3"/>
  <c r="P328" i="3" s="1"/>
  <c r="P423" i="3"/>
  <c r="P424" i="3" s="1"/>
  <c r="U395" i="3"/>
  <c r="U396" i="3" s="1"/>
  <c r="P411" i="3"/>
  <c r="P412" i="3" s="1"/>
  <c r="Q727" i="3"/>
  <c r="U663" i="3"/>
  <c r="U664" i="3" s="1"/>
  <c r="U179" i="3"/>
  <c r="U180" i="3" s="1"/>
  <c r="P291" i="3"/>
  <c r="P292" i="3" s="1"/>
  <c r="U307" i="3"/>
  <c r="U308" i="3" s="1"/>
  <c r="P567" i="3"/>
  <c r="P568" i="3" s="1"/>
  <c r="U19" i="3"/>
  <c r="U20" i="3" s="1"/>
  <c r="U511" i="3"/>
  <c r="U512" i="3" s="1"/>
  <c r="P335" i="3"/>
  <c r="P336" i="3" s="1"/>
  <c r="D281" i="14"/>
  <c r="I50" i="14"/>
  <c r="D284" i="14"/>
  <c r="I51" i="14" s="1"/>
  <c r="D287" i="14"/>
  <c r="U371" i="3"/>
  <c r="U372" i="3" s="1"/>
  <c r="U263" i="3"/>
  <c r="U264" i="3" s="1"/>
  <c r="U303" i="3"/>
  <c r="U304" i="3" s="1"/>
  <c r="U619" i="3"/>
  <c r="U620" i="3" s="1"/>
  <c r="U427" i="3"/>
  <c r="U428" i="3" s="1"/>
  <c r="U599" i="3"/>
  <c r="U600" i="3" s="1"/>
  <c r="U271" i="3"/>
  <c r="U272" i="3" s="1"/>
  <c r="U647" i="3"/>
  <c r="U648" i="3" s="1"/>
  <c r="U255" i="3"/>
  <c r="U256" i="3" s="1"/>
  <c r="U535" i="3"/>
  <c r="U536" i="3" s="1"/>
  <c r="U71" i="3"/>
  <c r="U72" i="3" s="1"/>
  <c r="U139" i="3"/>
  <c r="U140" i="3" s="1"/>
  <c r="P715" i="3"/>
  <c r="P716" i="3" s="1"/>
  <c r="U623" i="3"/>
  <c r="U624" i="3" s="1"/>
  <c r="U655" i="3"/>
  <c r="U656" i="3" s="1"/>
  <c r="U183" i="3"/>
  <c r="U184" i="3" s="1"/>
  <c r="P171" i="3"/>
  <c r="P172" i="3" s="1"/>
  <c r="U375" i="3"/>
  <c r="U376" i="3" s="1"/>
  <c r="U415" i="3"/>
  <c r="U416" i="3" s="1"/>
  <c r="U515" i="3"/>
  <c r="U516" i="3" s="1"/>
  <c r="U23" i="3"/>
  <c r="U24" i="3" s="1"/>
  <c r="U675" i="3"/>
  <c r="U676" i="3" s="1"/>
  <c r="U131" i="3"/>
  <c r="U132" i="3" s="1"/>
  <c r="U323" i="3"/>
  <c r="U324" i="3" s="1"/>
  <c r="U671" i="3"/>
  <c r="U672" i="3" s="1"/>
  <c r="U227" i="3"/>
  <c r="U228" i="3" s="1"/>
  <c r="U379" i="3"/>
  <c r="U380" i="3" s="1"/>
  <c r="U15" i="3"/>
  <c r="U16" i="3" s="1"/>
  <c r="U539" i="3"/>
  <c r="U540" i="3" s="1"/>
  <c r="U483" i="3"/>
  <c r="U484" i="3" s="1"/>
  <c r="U63" i="3"/>
  <c r="U64" i="3" s="1"/>
  <c r="U659" i="3"/>
  <c r="U660" i="3" s="1"/>
  <c r="U143" i="3"/>
  <c r="U144" i="3" s="1"/>
  <c r="U431" i="3"/>
  <c r="U432" i="3" s="1"/>
  <c r="U419" i="3"/>
  <c r="U420" i="3" s="1"/>
  <c r="U383" i="3"/>
  <c r="U384" i="3" s="1"/>
  <c r="U615" i="3"/>
  <c r="U616" i="3" s="1"/>
  <c r="U667" i="3"/>
  <c r="U668" i="3" s="1"/>
  <c r="U559" i="3"/>
  <c r="U560" i="3" s="1"/>
  <c r="U319" i="3"/>
  <c r="U320" i="3" s="1"/>
  <c r="U495" i="3"/>
  <c r="U496" i="3" s="1"/>
  <c r="U299" i="3"/>
  <c r="U300" i="3" s="1"/>
  <c r="U223" i="3"/>
  <c r="U224" i="3" s="1"/>
  <c r="U211" i="3"/>
  <c r="U212" i="3" s="1"/>
  <c r="U83" i="3"/>
  <c r="U84" i="3" s="1"/>
  <c r="U627" i="3"/>
  <c r="U628" i="3" s="1"/>
  <c r="U155" i="3"/>
  <c r="U156" i="3" s="1"/>
  <c r="P555" i="3"/>
  <c r="P556" i="3" s="1"/>
  <c r="P295" i="3"/>
  <c r="P296" i="3" s="1"/>
  <c r="P527" i="3"/>
  <c r="P528" i="3" s="1"/>
  <c r="U347" i="3"/>
  <c r="U348" i="3" s="1"/>
  <c r="P475" i="3"/>
  <c r="P476" i="3" s="1"/>
  <c r="P283" i="3"/>
  <c r="P284" i="3" s="1"/>
  <c r="U507" i="3"/>
  <c r="U508" i="3" s="1"/>
  <c r="P87" i="3"/>
  <c r="P88" i="3" s="1"/>
  <c r="P367" i="3"/>
  <c r="P368" i="3" s="1"/>
  <c r="U243" i="3"/>
  <c r="U244" i="3" s="1"/>
  <c r="U295" i="3"/>
  <c r="U296" i="3" s="1"/>
  <c r="P39" i="3"/>
  <c r="P40" i="3" s="1"/>
  <c r="U327" i="3"/>
  <c r="U328" i="3" s="1"/>
  <c r="P435" i="3"/>
  <c r="P436" i="3" s="1"/>
  <c r="U527" i="3"/>
  <c r="U528" i="3" s="1"/>
  <c r="U487" i="3"/>
  <c r="U488" i="3" s="1"/>
  <c r="P395" i="3"/>
  <c r="P396" i="3" s="1"/>
  <c r="U411" i="3"/>
  <c r="U412" i="3" s="1"/>
  <c r="U95" i="3"/>
  <c r="U96" i="3" s="1"/>
  <c r="P151" i="3"/>
  <c r="P152" i="3" s="1"/>
  <c r="P119" i="3"/>
  <c r="P120" i="3" s="1"/>
  <c r="U283" i="3"/>
  <c r="U284" i="3" s="1"/>
  <c r="P299" i="3"/>
  <c r="P300" i="3" s="1"/>
  <c r="P507" i="3"/>
  <c r="P508" i="3" s="1"/>
  <c r="P187" i="3"/>
  <c r="P188" i="3" s="1"/>
  <c r="U611" i="3"/>
  <c r="U612" i="3" s="1"/>
  <c r="P663" i="3"/>
  <c r="P664" i="3" s="1"/>
  <c r="P159" i="3"/>
  <c r="P160" i="3" s="1"/>
  <c r="U27" i="3"/>
  <c r="U28" i="3" s="1"/>
  <c r="U87" i="3"/>
  <c r="U88" i="3" s="1"/>
  <c r="P211" i="3"/>
  <c r="P212" i="3" s="1"/>
  <c r="P547" i="3"/>
  <c r="P548" i="3" s="1"/>
  <c r="U571" i="3"/>
  <c r="U572" i="3" s="1"/>
  <c r="P707" i="3"/>
  <c r="P708" i="3" s="1"/>
  <c r="U291" i="3"/>
  <c r="U292" i="3" s="1"/>
  <c r="U567" i="3"/>
  <c r="U568" i="3" s="1"/>
  <c r="U231" i="3"/>
  <c r="U232" i="3" s="1"/>
  <c r="P19" i="3"/>
  <c r="P20" i="3" s="1"/>
  <c r="P59" i="3"/>
  <c r="P60" i="3" s="1"/>
  <c r="P511" i="3"/>
  <c r="P512" i="3" s="1"/>
  <c r="P91" i="3"/>
  <c r="P92" i="3" s="1"/>
  <c r="U687" i="3"/>
  <c r="U688" i="3" s="1"/>
  <c r="U595" i="3"/>
  <c r="U596" i="3" s="1"/>
  <c r="U335" i="3"/>
  <c r="U336" i="3" s="1"/>
  <c r="U587" i="3"/>
  <c r="U588" i="3" s="1"/>
  <c r="U575" i="3"/>
  <c r="U576" i="3" s="1"/>
  <c r="U643" i="3"/>
  <c r="U644" i="3" s="1"/>
  <c r="U247" i="3"/>
  <c r="U248" i="3" s="1"/>
  <c r="U267" i="3"/>
  <c r="U268" i="3" s="1"/>
  <c r="U455" i="3"/>
  <c r="U456" i="3" s="1"/>
  <c r="U471" i="3"/>
  <c r="U472" i="3" s="1"/>
  <c r="U703" i="3"/>
  <c r="U704" i="3" s="1"/>
  <c r="U215" i="3"/>
  <c r="U216" i="3" s="1"/>
  <c r="U351" i="3"/>
  <c r="U352" i="3" s="1"/>
  <c r="P203" i="3"/>
  <c r="P204" i="3" s="1"/>
  <c r="U315" i="3"/>
  <c r="U316" i="3" s="1"/>
  <c r="U719" i="3"/>
  <c r="U720" i="3" s="1"/>
  <c r="P183" i="3"/>
  <c r="P184" i="3" s="1"/>
  <c r="U711" i="3"/>
  <c r="U712" i="3" s="1"/>
  <c r="P79" i="3"/>
  <c r="P80" i="3" s="1"/>
  <c r="U171" i="3"/>
  <c r="U172" i="3" s="1"/>
  <c r="P311" i="3"/>
  <c r="P312" i="3" s="1"/>
  <c r="U583" i="3"/>
  <c r="U584" i="3" s="1"/>
  <c r="U695" i="3"/>
  <c r="U696" i="3" s="1"/>
  <c r="P479" i="3"/>
  <c r="P480" i="3" s="1"/>
  <c r="U331" i="3"/>
  <c r="U332" i="3" s="1"/>
  <c r="P67" i="3"/>
  <c r="P68" i="3" s="1"/>
  <c r="P399" i="3"/>
  <c r="P400" i="3" s="1"/>
  <c r="P675" i="3"/>
  <c r="P676" i="3" s="1"/>
  <c r="P147" i="3"/>
  <c r="P148" i="3" s="1"/>
  <c r="P499" i="3"/>
  <c r="P500" i="3" s="1"/>
  <c r="U127" i="3"/>
  <c r="U128" i="3" s="1"/>
  <c r="P447" i="3"/>
  <c r="P448" i="3" s="1"/>
  <c r="P31" i="3"/>
  <c r="P32" i="3" s="1"/>
  <c r="P439" i="3"/>
  <c r="P440" i="3" s="1"/>
  <c r="P491" i="3"/>
  <c r="P492" i="3" s="1"/>
  <c r="P323" i="3"/>
  <c r="P324" i="3" s="1"/>
  <c r="P607" i="3"/>
  <c r="P608" i="3" s="1"/>
  <c r="P191" i="3"/>
  <c r="P192" i="3" s="1"/>
  <c r="P379" i="3"/>
  <c r="P380" i="3" s="1"/>
  <c r="P15" i="3"/>
  <c r="P16" i="3" s="1"/>
  <c r="P251" i="3"/>
  <c r="P252" i="3" s="1"/>
  <c r="U199" i="3"/>
  <c r="U200" i="3" s="1"/>
  <c r="U343" i="3"/>
  <c r="U344" i="3" s="1"/>
  <c r="P603" i="3"/>
  <c r="P604" i="3" s="1"/>
  <c r="U387" i="3"/>
  <c r="U388" i="3" s="1"/>
  <c r="P691" i="3"/>
  <c r="P692" i="3" s="1"/>
  <c r="U287" i="3"/>
  <c r="U288" i="3" s="1"/>
  <c r="P195" i="3"/>
  <c r="P196" i="3" s="1"/>
  <c r="P591" i="3"/>
  <c r="P592" i="3" s="1"/>
  <c r="P391" i="3"/>
  <c r="P392" i="3" s="1"/>
  <c r="P563" i="3"/>
  <c r="P564" i="3" s="1"/>
  <c r="P219" i="3"/>
  <c r="P220" i="3" s="1"/>
  <c r="H50" i="14"/>
  <c r="C284" i="14"/>
  <c r="H51" i="14" s="1"/>
  <c r="C287" i="14"/>
  <c r="C281" i="14"/>
  <c r="P75" i="3"/>
  <c r="P76" i="3" s="1"/>
  <c r="U555" i="3"/>
  <c r="U556" i="3" s="1"/>
  <c r="U39" i="3"/>
  <c r="U40" i="3" s="1"/>
  <c r="U423" i="3"/>
  <c r="U424" i="3" s="1"/>
  <c r="U435" i="3"/>
  <c r="U436" i="3" s="1"/>
  <c r="U159" i="3"/>
  <c r="U160" i="3" s="1"/>
  <c r="U639" i="3"/>
  <c r="U640" i="3" s="1"/>
  <c r="U699" i="3"/>
  <c r="U700" i="3" s="1"/>
  <c r="U443" i="3"/>
  <c r="U444" i="3" s="1"/>
  <c r="U519" i="3"/>
  <c r="U520" i="3" s="1"/>
  <c r="U51" i="3"/>
  <c r="U52" i="3" s="1"/>
  <c r="U279" i="3"/>
  <c r="U280" i="3" s="1"/>
  <c r="U167" i="3"/>
  <c r="U168" i="3" s="1"/>
  <c r="U103" i="3"/>
  <c r="U104" i="3" s="1"/>
  <c r="U631" i="3"/>
  <c r="U632" i="3" s="1"/>
  <c r="U363" i="3"/>
  <c r="U364" i="3" s="1"/>
  <c r="U239" i="3"/>
  <c r="U240" i="3" s="1"/>
  <c r="U163" i="3"/>
  <c r="U164" i="3" s="1"/>
  <c r="U111" i="3"/>
  <c r="U112" i="3" s="1"/>
  <c r="U311" i="3"/>
  <c r="U312" i="3" s="1"/>
  <c r="U479" i="3"/>
  <c r="U480" i="3" s="1"/>
  <c r="U67" i="3"/>
  <c r="U68" i="3" s="1"/>
  <c r="U31" i="3"/>
  <c r="U32" i="3" s="1"/>
  <c r="U439" i="3"/>
  <c r="U440" i="3" s="1"/>
  <c r="U451" i="3"/>
  <c r="U452" i="3" s="1"/>
  <c r="U551" i="3"/>
  <c r="U552" i="3" s="1"/>
  <c r="U251" i="3"/>
  <c r="U252" i="3" s="1"/>
  <c r="U207" i="3"/>
  <c r="U208" i="3" s="1"/>
  <c r="P343" i="3"/>
  <c r="P344" i="3" s="1"/>
  <c r="U459" i="3"/>
  <c r="U460" i="3" s="1"/>
  <c r="P275" i="3"/>
  <c r="P276" i="3" s="1"/>
  <c r="P683" i="3"/>
  <c r="P684" i="3" s="1"/>
  <c r="P431" i="3"/>
  <c r="P432" i="3" s="1"/>
  <c r="P419" i="3"/>
  <c r="P420" i="3" s="1"/>
  <c r="U115" i="3"/>
  <c r="U116" i="3" s="1"/>
  <c r="P383" i="3"/>
  <c r="P384" i="3" s="1"/>
  <c r="U391" i="3"/>
  <c r="U392" i="3" s="1"/>
  <c r="U219" i="3"/>
  <c r="U220" i="3" s="1"/>
  <c r="P531" i="3"/>
  <c r="P532" i="3" s="1"/>
  <c r="P615" i="3"/>
  <c r="P616" i="3" s="1"/>
  <c r="P43" i="3"/>
  <c r="P44" i="3" s="1"/>
  <c r="U651" i="3"/>
  <c r="U652" i="3" s="1"/>
  <c r="U463" i="3"/>
  <c r="U464" i="3" s="1"/>
  <c r="U47" i="3"/>
  <c r="U48" i="3" s="1"/>
  <c r="U523" i="3"/>
  <c r="U524" i="3" s="1"/>
  <c r="U407" i="3"/>
  <c r="U408" i="3" s="1"/>
  <c r="U359" i="3"/>
  <c r="U360" i="3" s="1"/>
  <c r="U635" i="3"/>
  <c r="U636" i="3" s="1"/>
  <c r="FY297" i="17" l="1"/>
  <c r="FY324" i="17"/>
  <c r="FZ291" i="17"/>
  <c r="FZ16" i="2"/>
  <c r="H53" i="14"/>
  <c r="C290" i="14"/>
  <c r="C295" i="14" s="1"/>
  <c r="H59" i="14" s="1"/>
  <c r="GB21" i="2"/>
  <c r="GB13" i="2"/>
  <c r="M722" i="3"/>
  <c r="P722" i="3"/>
  <c r="D290" i="14"/>
  <c r="I53" i="14"/>
  <c r="GB23" i="2"/>
  <c r="I55" i="14" l="1"/>
  <c r="D292" i="14"/>
  <c r="I56" i="14" s="1"/>
  <c r="W11" i="3"/>
  <c r="W12" i="3" s="1"/>
  <c r="T217" i="2"/>
  <c r="W726" i="3" s="1"/>
  <c r="GB16" i="2"/>
  <c r="D295" i="14"/>
  <c r="R217" i="2"/>
  <c r="U726" i="3" s="1"/>
  <c r="U11" i="3"/>
  <c r="U12" i="3" s="1"/>
  <c r="H55" i="14"/>
  <c r="C292" i="14"/>
  <c r="H56" i="14" s="1"/>
  <c r="J217" i="2"/>
  <c r="M11" i="3"/>
  <c r="U727" i="3" l="1"/>
  <c r="D48" i="16"/>
  <c r="I59" i="14"/>
  <c r="M217" i="2"/>
  <c r="P726" i="3" s="1"/>
  <c r="P11" i="3"/>
  <c r="P12" i="3" s="1"/>
  <c r="P727" i="3" l="1"/>
  <c r="T729" i="3"/>
  <c r="Q729" i="3"/>
  <c r="U729" i="3"/>
</calcChain>
</file>

<file path=xl/comments1.xml><?xml version="1.0" encoding="utf-8"?>
<comments xmlns="http://schemas.openxmlformats.org/spreadsheetml/2006/main">
  <authors>
    <author>Christel, Mary Lynn</author>
  </authors>
  <commentList>
    <comment ref="AD73" authorId="0" shapeId="0">
      <text>
        <r>
          <rPr>
            <b/>
            <sz val="9"/>
            <color indexed="81"/>
            <rFont val="Tahoma"/>
            <family val="2"/>
          </rPr>
          <t>Christel, Mary Lynn: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<sst xmlns="http://schemas.openxmlformats.org/spreadsheetml/2006/main" count="2380" uniqueCount="1030">
  <si>
    <t>ADAMS</t>
  </si>
  <si>
    <t>ALAMOSA</t>
  </si>
  <si>
    <t>ARAPAHOE</t>
  </si>
  <si>
    <t>ARCHULETA</t>
  </si>
  <si>
    <t>BACA</t>
  </si>
  <si>
    <t>BENT</t>
  </si>
  <si>
    <t>BOULDER</t>
  </si>
  <si>
    <t>CHAFFEE</t>
  </si>
  <si>
    <t>CHEYENNE</t>
  </si>
  <si>
    <t>CLEAR CREEK</t>
  </si>
  <si>
    <t>CONEJOS</t>
  </si>
  <si>
    <t>COSTILLA</t>
  </si>
  <si>
    <t>CROWLEY</t>
  </si>
  <si>
    <t>CUSTER</t>
  </si>
  <si>
    <t>DELTA</t>
  </si>
  <si>
    <t>DENVER</t>
  </si>
  <si>
    <t>DOLORES</t>
  </si>
  <si>
    <t>DOUGLAS</t>
  </si>
  <si>
    <t>EAGLE</t>
  </si>
  <si>
    <t>ELBERT</t>
  </si>
  <si>
    <t>EL PASO</t>
  </si>
  <si>
    <t>FREMONT</t>
  </si>
  <si>
    <t>GARFIELD</t>
  </si>
  <si>
    <t>GILPIN</t>
  </si>
  <si>
    <t>GRAND</t>
  </si>
  <si>
    <t>GUNNISON</t>
  </si>
  <si>
    <t>HINSDALE</t>
  </si>
  <si>
    <t>HUERFANO</t>
  </si>
  <si>
    <t>JACKSON</t>
  </si>
  <si>
    <t>JEFFERSON</t>
  </si>
  <si>
    <t>KIOWA</t>
  </si>
  <si>
    <t>KIT CARSON</t>
  </si>
  <si>
    <t>LAKE</t>
  </si>
  <si>
    <t>LA PLATA</t>
  </si>
  <si>
    <t>LARIMER</t>
  </si>
  <si>
    <t>LAS ANIMAS</t>
  </si>
  <si>
    <t>LINCOLN</t>
  </si>
  <si>
    <t>LOGAN</t>
  </si>
  <si>
    <t>MESA</t>
  </si>
  <si>
    <t>MINERAL</t>
  </si>
  <si>
    <t>MOFFAT</t>
  </si>
  <si>
    <t>MONTEZUMA</t>
  </si>
  <si>
    <t>MONTROSE</t>
  </si>
  <si>
    <t>MORGAN</t>
  </si>
  <si>
    <t>OTERO</t>
  </si>
  <si>
    <t>OURAY</t>
  </si>
  <si>
    <t>PARK</t>
  </si>
  <si>
    <t>PHILLIPS</t>
  </si>
  <si>
    <t>PITKIN</t>
  </si>
  <si>
    <t>PROWERS</t>
  </si>
  <si>
    <t>PUEBLO</t>
  </si>
  <si>
    <t>RIO BLANCO</t>
  </si>
  <si>
    <t>RIO GRANDE</t>
  </si>
  <si>
    <t>ROUTT</t>
  </si>
  <si>
    <t>SAGUACHE</t>
  </si>
  <si>
    <t>SAN JUAN</t>
  </si>
  <si>
    <t>SAN MIGUEL</t>
  </si>
  <si>
    <t>SEDGWICK</t>
  </si>
  <si>
    <t>SUMMIT</t>
  </si>
  <si>
    <t>TELLER</t>
  </si>
  <si>
    <t>WASHINGTON</t>
  </si>
  <si>
    <t>WELD</t>
  </si>
  <si>
    <t>YUMA</t>
  </si>
  <si>
    <t>STATE</t>
  </si>
  <si>
    <t>MAPLETON</t>
  </si>
  <si>
    <t>NORTHGLENN</t>
  </si>
  <si>
    <t>COMMERCE CITY</t>
  </si>
  <si>
    <t>BRIGHTON</t>
  </si>
  <si>
    <t>BENNETT</t>
  </si>
  <si>
    <t>STRASBURG</t>
  </si>
  <si>
    <t>WESTMINSTER</t>
  </si>
  <si>
    <t>SANGRE DE CRISTO</t>
  </si>
  <si>
    <t>ENGLEWOOD</t>
  </si>
  <si>
    <t>SHERIDAN</t>
  </si>
  <si>
    <t>CHERRY CREEK</t>
  </si>
  <si>
    <t>LITTLETON</t>
  </si>
  <si>
    <t>DEER TRAIL</t>
  </si>
  <si>
    <t>AURORA</t>
  </si>
  <si>
    <t>BYERS</t>
  </si>
  <si>
    <t>WALSH</t>
  </si>
  <si>
    <t>PRITCHETT</t>
  </si>
  <si>
    <t>SPRINGFIELD</t>
  </si>
  <si>
    <t>VILAS</t>
  </si>
  <si>
    <t>CAMPO</t>
  </si>
  <si>
    <t>MCCLAVE</t>
  </si>
  <si>
    <t>ST VRAIN</t>
  </si>
  <si>
    <t>BUENA VISTA</t>
  </si>
  <si>
    <t>SALIDA</t>
  </si>
  <si>
    <t>NORTH CONEJOS</t>
  </si>
  <si>
    <t>SANFORD</t>
  </si>
  <si>
    <t>SOUTH CONEJOS</t>
  </si>
  <si>
    <t>CENTENNIAL</t>
  </si>
  <si>
    <t>SIERRA GRANDE</t>
  </si>
  <si>
    <t>WESTCLIFFE</t>
  </si>
  <si>
    <t>ELIZABETH</t>
  </si>
  <si>
    <t>BIG SANDY</t>
  </si>
  <si>
    <t>AGATE</t>
  </si>
  <si>
    <t>CALHAN</t>
  </si>
  <si>
    <t>HARRISON</t>
  </si>
  <si>
    <t>WIDEFIELD</t>
  </si>
  <si>
    <t>FOUNTAIN</t>
  </si>
  <si>
    <t>COLORADO SPRINGS</t>
  </si>
  <si>
    <t>CHEYENNE MOUNTAIN</t>
  </si>
  <si>
    <t>MANITOU SPRINGS</t>
  </si>
  <si>
    <t>ACADEMY</t>
  </si>
  <si>
    <t>ELLICOTT</t>
  </si>
  <si>
    <t>PEYTON</t>
  </si>
  <si>
    <t>HANOVER</t>
  </si>
  <si>
    <t>LEWIS-PALMER</t>
  </si>
  <si>
    <t>FALCON</t>
  </si>
  <si>
    <t>EDISON</t>
  </si>
  <si>
    <t>MIAMI-YODER</t>
  </si>
  <si>
    <t>CANON CITY</t>
  </si>
  <si>
    <t>FLORENCE</t>
  </si>
  <si>
    <t>COTOPAXI</t>
  </si>
  <si>
    <t>ROARING FORK</t>
  </si>
  <si>
    <t>RIFLE</t>
  </si>
  <si>
    <t>PARACHUTE</t>
  </si>
  <si>
    <t>WEST GRAND</t>
  </si>
  <si>
    <t>EAST GRAND</t>
  </si>
  <si>
    <t>LA VETA</t>
  </si>
  <si>
    <t>NORTH PARK</t>
  </si>
  <si>
    <t>EADS</t>
  </si>
  <si>
    <t>PLAINVIEW</t>
  </si>
  <si>
    <t>ARRIBA-FLAGLER</t>
  </si>
  <si>
    <t>HI PLAINS</t>
  </si>
  <si>
    <t>STRATTON</t>
  </si>
  <si>
    <t>BETHUNE</t>
  </si>
  <si>
    <t>BURLINGTON</t>
  </si>
  <si>
    <t>DURANGO</t>
  </si>
  <si>
    <t>BAYFIELD</t>
  </si>
  <si>
    <t>IGNACIO</t>
  </si>
  <si>
    <t>POUDRE</t>
  </si>
  <si>
    <t>THOMPSON</t>
  </si>
  <si>
    <t>ESTES PARK</t>
  </si>
  <si>
    <t>TRINIDAD</t>
  </si>
  <si>
    <t>PRIMERO</t>
  </si>
  <si>
    <t>HOEHNE</t>
  </si>
  <si>
    <t>AGUILAR</t>
  </si>
  <si>
    <t>BRANSON</t>
  </si>
  <si>
    <t>KIM</t>
  </si>
  <si>
    <t>GENOA-HUGO</t>
  </si>
  <si>
    <t>LIMON</t>
  </si>
  <si>
    <t>KARVAL</t>
  </si>
  <si>
    <t>VALLEY</t>
  </si>
  <si>
    <t>FRENCHMAN</t>
  </si>
  <si>
    <t>BUFFALO</t>
  </si>
  <si>
    <t>PLATEAU</t>
  </si>
  <si>
    <t>DEBEQUE</t>
  </si>
  <si>
    <t>MESA VALLEY</t>
  </si>
  <si>
    <t>CREEDE</t>
  </si>
  <si>
    <t>MANCOS</t>
  </si>
  <si>
    <t>WEST END</t>
  </si>
  <si>
    <t>BRUSH</t>
  </si>
  <si>
    <t>FT. MORGAN</t>
  </si>
  <si>
    <t>WELDON</t>
  </si>
  <si>
    <t>WIGGINS</t>
  </si>
  <si>
    <t>EAST OTERO</t>
  </si>
  <si>
    <t>ROCKY FORD</t>
  </si>
  <si>
    <t>MANZANOLA</t>
  </si>
  <si>
    <t>FOWLER</t>
  </si>
  <si>
    <t>CHERAW</t>
  </si>
  <si>
    <t>SWINK</t>
  </si>
  <si>
    <t>RIDGWAY</t>
  </si>
  <si>
    <t>PLATTE CANYON</t>
  </si>
  <si>
    <t>HOLYOKE</t>
  </si>
  <si>
    <t>HAXTUN</t>
  </si>
  <si>
    <t>ASPEN</t>
  </si>
  <si>
    <t>GRANADA</t>
  </si>
  <si>
    <t>LAMAR</t>
  </si>
  <si>
    <t>HOLLY</t>
  </si>
  <si>
    <t>WILEY</t>
  </si>
  <si>
    <t>PUEBLO CITY</t>
  </si>
  <si>
    <t>PUEBLO RURAL</t>
  </si>
  <si>
    <t>MEEKER</t>
  </si>
  <si>
    <t>RANGELY</t>
  </si>
  <si>
    <t>DEL NORTE</t>
  </si>
  <si>
    <t>MONTE VISTA</t>
  </si>
  <si>
    <t>SARGENT</t>
  </si>
  <si>
    <t>HAYDEN</t>
  </si>
  <si>
    <t>STEAMBOAT SPRINGS</t>
  </si>
  <si>
    <t>SOUTH ROUTT</t>
  </si>
  <si>
    <t>MOUNTAIN VALLEY</t>
  </si>
  <si>
    <t>CENTER</t>
  </si>
  <si>
    <t>SILVERTON</t>
  </si>
  <si>
    <t>TELLURIDE</t>
  </si>
  <si>
    <t>NORWOOD</t>
  </si>
  <si>
    <t>JULESBURG</t>
  </si>
  <si>
    <t>PLATTE VALLEY</t>
  </si>
  <si>
    <t>CRIPPLE CREEK</t>
  </si>
  <si>
    <t>WOODLAND PARK</t>
  </si>
  <si>
    <t>AKRON</t>
  </si>
  <si>
    <t>ARICKAREE</t>
  </si>
  <si>
    <t>OTIS</t>
  </si>
  <si>
    <t>LONE STAR</t>
  </si>
  <si>
    <t>WOODLIN</t>
  </si>
  <si>
    <t>GILCREST</t>
  </si>
  <si>
    <t>EATON</t>
  </si>
  <si>
    <t>KEENESBURG</t>
  </si>
  <si>
    <t>WINDSOR</t>
  </si>
  <si>
    <t>JOHNSTOWN</t>
  </si>
  <si>
    <t>GREELEY</t>
  </si>
  <si>
    <t>FT. LUPTON</t>
  </si>
  <si>
    <t>AULT-HIGHLAND</t>
  </si>
  <si>
    <t>BRIGGSDALE</t>
  </si>
  <si>
    <t>PRAIRIE</t>
  </si>
  <si>
    <t>PAWNEE</t>
  </si>
  <si>
    <t>TOTALS</t>
  </si>
  <si>
    <t>V1</t>
  </si>
  <si>
    <t>V2</t>
  </si>
  <si>
    <t>V3</t>
  </si>
  <si>
    <t>V4</t>
  </si>
  <si>
    <t>V5</t>
  </si>
  <si>
    <t>V6</t>
  </si>
  <si>
    <t>V7</t>
  </si>
  <si>
    <t>V8</t>
  </si>
  <si>
    <t>V9</t>
  </si>
  <si>
    <t>V10</t>
  </si>
  <si>
    <t>V11</t>
  </si>
  <si>
    <t>V12</t>
  </si>
  <si>
    <t>V13</t>
  </si>
  <si>
    <t>V14</t>
  </si>
  <si>
    <t>FUNDING ELEMENTS</t>
  </si>
  <si>
    <t>V20</t>
  </si>
  <si>
    <t>V21</t>
  </si>
  <si>
    <t>V22</t>
  </si>
  <si>
    <t>V23</t>
  </si>
  <si>
    <t>V24</t>
  </si>
  <si>
    <t>V25</t>
  </si>
  <si>
    <t>V26</t>
  </si>
  <si>
    <t>TAXES</t>
  </si>
  <si>
    <t>V30</t>
  </si>
  <si>
    <t>V31</t>
  </si>
  <si>
    <t>V32</t>
  </si>
  <si>
    <t>V33</t>
  </si>
  <si>
    <t>PRIOR YEAR FUNDING</t>
  </si>
  <si>
    <t>V40</t>
  </si>
  <si>
    <t>V41</t>
  </si>
  <si>
    <t>CATEGORICAL FUNDING</t>
  </si>
  <si>
    <t>V50</t>
  </si>
  <si>
    <t>V51</t>
  </si>
  <si>
    <t>V52</t>
  </si>
  <si>
    <t>V53</t>
  </si>
  <si>
    <t>Special Education - Children with Disabilities</t>
  </si>
  <si>
    <t>V54</t>
  </si>
  <si>
    <t>V55</t>
  </si>
  <si>
    <t>V56</t>
  </si>
  <si>
    <t>Total Categorical Funding</t>
  </si>
  <si>
    <t>sum of lines V50, V51, V52, V53,  V54 and V55</t>
  </si>
  <si>
    <t>OTHER</t>
  </si>
  <si>
    <t>V60</t>
  </si>
  <si>
    <t>V62</t>
  </si>
  <si>
    <t xml:space="preserve">     for this line, enter 999,999,999.00 if ever passed a TABOR</t>
  </si>
  <si>
    <t xml:space="preserve">     election; else enter Total Program amount at December</t>
  </si>
  <si>
    <t xml:space="preserve">     closeout calculation plus any amount (including $0 if not</t>
  </si>
  <si>
    <t>V63</t>
  </si>
  <si>
    <t xml:space="preserve">     election; enter 888,888,888.88 if never passed a TABOR</t>
  </si>
  <si>
    <t>V64</t>
  </si>
  <si>
    <t>FY 95 Hold Harmless Amount (FY 95 year stays constant)</t>
  </si>
  <si>
    <t>V65</t>
  </si>
  <si>
    <t>FY 95 Excess Hold Harmless Revenue (FY 95 year stays constant)</t>
  </si>
  <si>
    <t>V66</t>
  </si>
  <si>
    <t>Voter Approved Override</t>
  </si>
  <si>
    <t>FUNDED PUPIL COUNT</t>
  </si>
  <si>
    <t>FC1</t>
  </si>
  <si>
    <t>FC2</t>
  </si>
  <si>
    <t>FC3</t>
  </si>
  <si>
    <t>FC4</t>
  </si>
  <si>
    <t>FC5</t>
  </si>
  <si>
    <t>average of (lines FC1 and FC2) or (lines FC1, FC2 and FC3)</t>
  </si>
  <si>
    <t>or (lines FC1, FC2, FC3 and FC4)</t>
  </si>
  <si>
    <t>SIZE FACTOR</t>
  </si>
  <si>
    <t>SZ2</t>
  </si>
  <si>
    <t>Alternative Funded Pupil Count for Eligible District with Charter</t>
  </si>
  <si>
    <t>Size Factor for Eligible District with Charter School</t>
  </si>
  <si>
    <t>Size Factor for All Districts</t>
  </si>
  <si>
    <t>SZ18</t>
  </si>
  <si>
    <t/>
  </si>
  <si>
    <t>PL6</t>
  </si>
  <si>
    <t>PERSONNEL COSTS FACTOR</t>
  </si>
  <si>
    <t>PER-PUPIL FUNDING</t>
  </si>
  <si>
    <t>PP1</t>
  </si>
  <si>
    <t>PP2</t>
  </si>
  <si>
    <t>Personnel Costs Factor - enter line PL6</t>
  </si>
  <si>
    <t>PP3</t>
  </si>
  <si>
    <t>PP4</t>
  </si>
  <si>
    <t>PP5</t>
  </si>
  <si>
    <t xml:space="preserve">Non-personnel Costs Factor - enter (1 minus line PL6) </t>
  </si>
  <si>
    <t>PP6</t>
  </si>
  <si>
    <t>PP7</t>
  </si>
  <si>
    <t>((line PP1 times line PP2 times line PP3) plus</t>
  </si>
  <si>
    <t xml:space="preserve">(line PP5 times line PP4)) times line PP6 </t>
  </si>
  <si>
    <t>PP8</t>
  </si>
  <si>
    <t>PP9</t>
  </si>
  <si>
    <t>FORMULA FUNDING WITHOUT AT-RISK - enter</t>
  </si>
  <si>
    <t xml:space="preserve">line PP7 times line PP8 </t>
  </si>
  <si>
    <t>AT RISK PUPILS</t>
  </si>
  <si>
    <t>AR1</t>
  </si>
  <si>
    <t>AR2</t>
  </si>
  <si>
    <t>AR3</t>
  </si>
  <si>
    <t>AR4</t>
  </si>
  <si>
    <t>Projected K-12 free lunch count using 1-8 percent -</t>
  </si>
  <si>
    <t>AR5</t>
  </si>
  <si>
    <t>AR6</t>
  </si>
  <si>
    <t>TOTAL AT-RISK PUPILS</t>
  </si>
  <si>
    <t xml:space="preserve">enter the greater of lines AR4 or AR5 </t>
  </si>
  <si>
    <t>AR7</t>
  </si>
  <si>
    <t>District percent of at-risk pupils - enter</t>
  </si>
  <si>
    <t>AR8</t>
  </si>
  <si>
    <t>AR9</t>
  </si>
  <si>
    <t>At-risk 'Concentration' Factor (Districts with FPC&lt;=50,000) - enter</t>
  </si>
  <si>
    <t>AR10</t>
  </si>
  <si>
    <t>At-risk 'Concentration' Factor (Districts with FPC&gt;50,000) - enter</t>
  </si>
  <si>
    <t>AR11</t>
  </si>
  <si>
    <t>At-risk 'Concentration' Factor - enter greater of line</t>
  </si>
  <si>
    <t>AR12</t>
  </si>
  <si>
    <t>Total At-risk Factor - enter</t>
  </si>
  <si>
    <t>AR13</t>
  </si>
  <si>
    <t>AR14</t>
  </si>
  <si>
    <t>AR15</t>
  </si>
  <si>
    <t>Number of At-risk funded pupils at state</t>
  </si>
  <si>
    <t>AR16</t>
  </si>
  <si>
    <t>At-risk 'Base' Funding - enter line PP7 times</t>
  </si>
  <si>
    <t>AR17</t>
  </si>
  <si>
    <t>At-risk 'Concentration' Factor - enter</t>
  </si>
  <si>
    <t>AR18</t>
  </si>
  <si>
    <t>At-risk 'Combined' Funding</t>
  </si>
  <si>
    <t>AR19</t>
  </si>
  <si>
    <t>TOTAL FORMULA AT-RISK FUNDING</t>
  </si>
  <si>
    <t>459 SIZE FACTOR (SMOOTHING)</t>
  </si>
  <si>
    <t>SM1</t>
  </si>
  <si>
    <t>SM2</t>
  </si>
  <si>
    <t>SM3</t>
  </si>
  <si>
    <t>Per-Pupil Funding without size factor - enter</t>
  </si>
  <si>
    <t>SM4</t>
  </si>
  <si>
    <t>Size factor using 459 Funded Pupil Count</t>
  </si>
  <si>
    <t>SM5</t>
  </si>
  <si>
    <t>Adjusted per-pupil funding -</t>
  </si>
  <si>
    <t>enter line SM4 times line SM3</t>
  </si>
  <si>
    <t>SM6</t>
  </si>
  <si>
    <t>Adjusted formula funding - enter (line SM5</t>
  </si>
  <si>
    <t>SM7</t>
  </si>
  <si>
    <t>SM8</t>
  </si>
  <si>
    <t>TOTAL FORMULA USING 459 SIZE FACTOR</t>
  </si>
  <si>
    <t>TABOR FORMULA FUNDING</t>
  </si>
  <si>
    <t>TB1</t>
  </si>
  <si>
    <t>TB2</t>
  </si>
  <si>
    <t>TB3</t>
  </si>
  <si>
    <t>TB4</t>
  </si>
  <si>
    <t xml:space="preserve">enter line TB1 times (1 plus line TB2 plus line TB3) </t>
  </si>
  <si>
    <t>MINIMUM FORMULA FUNDING</t>
  </si>
  <si>
    <t>MF1</t>
  </si>
  <si>
    <t>MF2</t>
  </si>
  <si>
    <t>MF3</t>
  </si>
  <si>
    <t>Guaranteed Minimum Funding - enter line MF1 times line MF2</t>
  </si>
  <si>
    <t>TOTAL FORMULA FUNDING</t>
  </si>
  <si>
    <t>TF1</t>
  </si>
  <si>
    <t>Formula Funding without At-risk - enter line PP9</t>
  </si>
  <si>
    <t>TF2</t>
  </si>
  <si>
    <t>TF3</t>
  </si>
  <si>
    <t>Formula Funding   - enter line TF1 plus line TF2</t>
  </si>
  <si>
    <t>TF4</t>
  </si>
  <si>
    <t>TF5</t>
  </si>
  <si>
    <t>Formula Funding using 459 Size Factor</t>
  </si>
  <si>
    <t>If line SM8 greater than zero, enter line SM8</t>
  </si>
  <si>
    <t>else enter 999,999,999.00</t>
  </si>
  <si>
    <t>TF6</t>
  </si>
  <si>
    <t>Subtotal Formula Funding</t>
  </si>
  <si>
    <t>TF7</t>
  </si>
  <si>
    <t>Maximum Total Formula Funding</t>
  </si>
  <si>
    <t>TF8</t>
  </si>
  <si>
    <t>TABOR Formula Funding        -  enter line TB4</t>
  </si>
  <si>
    <t>TF9</t>
  </si>
  <si>
    <t>TF10</t>
  </si>
  <si>
    <t>TOTAL PER-PUPIL FORMULA FUNDING</t>
  </si>
  <si>
    <t>AF1</t>
  </si>
  <si>
    <t>888,888,888.88 - go to line AF2, else go to line TP1</t>
  </si>
  <si>
    <t>AF2</t>
  </si>
  <si>
    <t>Formula Funding</t>
  </si>
  <si>
    <t>AF3</t>
  </si>
  <si>
    <t>TABOR Formula Funding   -  enter line TB4</t>
  </si>
  <si>
    <t>AF4</t>
  </si>
  <si>
    <t>Allowable Spending      - enter line V62</t>
  </si>
  <si>
    <t>AF5</t>
  </si>
  <si>
    <t>enter the lesser of</t>
  </si>
  <si>
    <t>(line AF2 minus line AF3) or</t>
  </si>
  <si>
    <t>(line AF4 minus line AF3) - if negative enter zero</t>
  </si>
  <si>
    <t>AF6</t>
  </si>
  <si>
    <t>enter the lesser of lines V63 or AF5</t>
  </si>
  <si>
    <t>TOTAL PROGRAM FUNDING</t>
  </si>
  <si>
    <t>TP1</t>
  </si>
  <si>
    <t>TP2</t>
  </si>
  <si>
    <t>TP3</t>
  </si>
  <si>
    <t>MILL LEVY</t>
  </si>
  <si>
    <t>ML1</t>
  </si>
  <si>
    <t>Mill Levy from prior year</t>
  </si>
  <si>
    <t>enter line V32</t>
  </si>
  <si>
    <t>ML2</t>
  </si>
  <si>
    <t>Mill Levy to buyout Total Program Funding</t>
  </si>
  <si>
    <t>line V30) divided by line V31</t>
  </si>
  <si>
    <t>ML3</t>
  </si>
  <si>
    <t>Mill Levy at TABOR maximum</t>
  </si>
  <si>
    <t>(line V33 times (1 plus line TB2 plus line TB3))</t>
  </si>
  <si>
    <t>divided by line V31</t>
  </si>
  <si>
    <t>ML4</t>
  </si>
  <si>
    <t>Equalized Mill Levy  (CALC)</t>
  </si>
  <si>
    <t>enter the lesser of lines ML1, ML2, ML3</t>
  </si>
  <si>
    <t>ML5</t>
  </si>
  <si>
    <t>Equalized Mill Levy (ADJUST)</t>
  </si>
  <si>
    <t>ML6</t>
  </si>
  <si>
    <t>EQUALIZED MILL LEVY (FINAL)</t>
  </si>
  <si>
    <t>enter line ML5 if greater than zero, else enter line ML4</t>
  </si>
  <si>
    <t>CATEGORICAL BUYOUT MILL LEVY</t>
  </si>
  <si>
    <t>CB1</t>
  </si>
  <si>
    <t>Categorical Program Funding - enter line V56</t>
  </si>
  <si>
    <t>CB2</t>
  </si>
  <si>
    <t>Mill levy to buyout categorical programs</t>
  </si>
  <si>
    <t>enter line CB1 divided by line V31</t>
  </si>
  <si>
    <t>CB3</t>
  </si>
  <si>
    <t>Categorical Buyout Mill Levy (CALC)</t>
  </si>
  <si>
    <t>enter the lesser of line CB2 or (line ML1 minus line ML6)</t>
  </si>
  <si>
    <t>or (line ML3 minus line ML6)</t>
  </si>
  <si>
    <t>CB4</t>
  </si>
  <si>
    <t xml:space="preserve">Categorical Buyout Mill Levy (ADJUST) </t>
  </si>
  <si>
    <t>CB5</t>
  </si>
  <si>
    <t>CATEGORICAL BUYOUT MILL LEVY (FINAL)</t>
  </si>
  <si>
    <t>enter line CB4 if line ML5 is greater than zero else enter line CB3</t>
  </si>
  <si>
    <t>GRAND TOTAL PROGRAM FUNDING</t>
  </si>
  <si>
    <t>GT1</t>
  </si>
  <si>
    <t>TOTAL PROGRAM FUNDING  -  enter line TP3</t>
  </si>
  <si>
    <t>GT2</t>
  </si>
  <si>
    <t>PROPERTY TAX REVENUES  -  enter line ML6 times line V31</t>
  </si>
  <si>
    <t>GT3</t>
  </si>
  <si>
    <t>SPECIFIC OWNERSHIP TAX -  enter line V30</t>
  </si>
  <si>
    <t>GT4</t>
  </si>
  <si>
    <t>STATE SHARE</t>
  </si>
  <si>
    <t>enter line GT1 minus line GT2 minus line GT3</t>
  </si>
  <si>
    <t>GT5</t>
  </si>
  <si>
    <t>CATEGORICAL BUYOUT MILL LEVY REVENUE</t>
  </si>
  <si>
    <t>enter line CB5 times line V31</t>
  </si>
  <si>
    <t>GT6</t>
  </si>
  <si>
    <t>TOTAL PROGRAM PER-PUPIL FUNDING</t>
  </si>
  <si>
    <t>TOTAL PROPERTY TAX MILL LEVIES</t>
  </si>
  <si>
    <t>TM1</t>
  </si>
  <si>
    <t>Total Program          -  enter line ML6</t>
  </si>
  <si>
    <t>TM2</t>
  </si>
  <si>
    <t>Categorical Buyout     -  enter line CB5</t>
  </si>
  <si>
    <t>TM3</t>
  </si>
  <si>
    <t>Hold Harmless Override</t>
  </si>
  <si>
    <t>line V64 divided by line V31</t>
  </si>
  <si>
    <t>TM4</t>
  </si>
  <si>
    <t xml:space="preserve">Excess Harm Harmless Override </t>
  </si>
  <si>
    <t>line V65 divided by line V31</t>
  </si>
  <si>
    <t>TM5</t>
  </si>
  <si>
    <t>line V66 divided by Line V31</t>
  </si>
  <si>
    <t>TM6</t>
  </si>
  <si>
    <t>enter lines TM1 plus TM2 plus TM3 plus TM 4 plus TM5</t>
  </si>
  <si>
    <t>CHEYENNE R-5</t>
  </si>
  <si>
    <t>INFORMATION FOR THE SUMMARY REPORT</t>
  </si>
  <si>
    <t>Total Formula Funding</t>
  </si>
  <si>
    <t>Total Additional Funding</t>
  </si>
  <si>
    <t>PROPERTY TAX REVENUES</t>
  </si>
  <si>
    <t>Total Program Mill Levy</t>
  </si>
  <si>
    <t>SPECIFIC OWNERSHIP TAX</t>
  </si>
  <si>
    <t>V64,V65,V66</t>
  </si>
  <si>
    <t>Override Revenues</t>
  </si>
  <si>
    <t>ADDITIONAL INFORMATION FOR THE HOME PAGE</t>
  </si>
  <si>
    <t>TO PRINT THE SUMMARY REPORT, YOU MUST TRANSPOSE THE ABOVE FIGURES INTO THE FOLLOWING FORMAT BELOW.</t>
  </si>
  <si>
    <t xml:space="preserve"> </t>
  </si>
  <si>
    <t>PROPERTY TAX CARRYFORWARD</t>
  </si>
  <si>
    <t>COLORADO DEPARTMENT OF EDUCATION</t>
  </si>
  <si>
    <t>FUNDED</t>
  </si>
  <si>
    <t>PUPIL</t>
  </si>
  <si>
    <t>TOTAL</t>
  </si>
  <si>
    <t>SPECIFIC</t>
  </si>
  <si>
    <t>COUNT</t>
  </si>
  <si>
    <t>AT-RISK</t>
  </si>
  <si>
    <t>FORMULA</t>
  </si>
  <si>
    <t>ADDITIONAL</t>
  </si>
  <si>
    <t>PROGRAM</t>
  </si>
  <si>
    <t>PROPERTY</t>
  </si>
  <si>
    <t>ASSESSED</t>
  </si>
  <si>
    <t>MILL</t>
  </si>
  <si>
    <t>OWNERSHIP</t>
  </si>
  <si>
    <t>OVERRIDE</t>
  </si>
  <si>
    <t>COUNTY</t>
  </si>
  <si>
    <t>SCHOOL DISTRICT</t>
  </si>
  <si>
    <t>(FPC)</t>
  </si>
  <si>
    <t>PUPILS</t>
  </si>
  <si>
    <t>FACTOR</t>
  </si>
  <si>
    <t>FUNDING</t>
  </si>
  <si>
    <t>TAX</t>
  </si>
  <si>
    <t>VALUATION</t>
  </si>
  <si>
    <t>LEVY</t>
  </si>
  <si>
    <t>SHARE</t>
  </si>
  <si>
    <t>REVENUE</t>
  </si>
  <si>
    <t>PER PUPIL</t>
  </si>
  <si>
    <t>Current CDE</t>
  </si>
  <si>
    <t>Revised District</t>
  </si>
  <si>
    <t xml:space="preserve">                                       PUBLIC SCHOOL FINANCE ACT OF 1994</t>
  </si>
  <si>
    <t>Projection</t>
  </si>
  <si>
    <t>AR4.</t>
  </si>
  <si>
    <t>Projected K-12 Free Lunch Count using 1-8 percent</t>
  </si>
  <si>
    <t>AR5.</t>
  </si>
  <si>
    <t>Free Lunch (grades K - 12) Count</t>
  </si>
  <si>
    <t>AR6.</t>
  </si>
  <si>
    <t>TF1.</t>
  </si>
  <si>
    <t>Formula Funding without At-risk</t>
  </si>
  <si>
    <t>TF2.</t>
  </si>
  <si>
    <t>Formula At-risk Funding</t>
  </si>
  <si>
    <t>TF3.</t>
  </si>
  <si>
    <t>TF4.</t>
  </si>
  <si>
    <t>Minimum Formula Funding</t>
  </si>
  <si>
    <t>TABOR Formula Funding</t>
  </si>
  <si>
    <t>TP2.</t>
  </si>
  <si>
    <t>GT1.</t>
  </si>
  <si>
    <t>V31.</t>
  </si>
  <si>
    <t>ML6.</t>
  </si>
  <si>
    <t>Equalized Mill Levy (FINAL)</t>
  </si>
  <si>
    <t>GT2.</t>
  </si>
  <si>
    <t>GT3.</t>
  </si>
  <si>
    <t>GT4.</t>
  </si>
  <si>
    <t>GT5.</t>
  </si>
  <si>
    <t>GT6.</t>
  </si>
  <si>
    <t xml:space="preserve">Certification of Mill Levies          </t>
  </si>
  <si>
    <t>County</t>
  </si>
  <si>
    <t>School District</t>
  </si>
  <si>
    <t>School District Final Mill Levy Certified as of</t>
  </si>
  <si>
    <t>CATEGORY</t>
  </si>
  <si>
    <t>Date at Bottom of Page</t>
  </si>
  <si>
    <t xml:space="preserve"> 1.  Total Program</t>
  </si>
  <si>
    <t xml:space="preserve"> 2.  Categorical Buyout</t>
  </si>
  <si>
    <t xml:space="preserve"> 3.  Overrides:</t>
  </si>
  <si>
    <t xml:space="preserve">      a.  Voter-approved</t>
  </si>
  <si>
    <t xml:space="preserve">      b.  Hold harmless </t>
  </si>
  <si>
    <t xml:space="preserve">      c.  Excess hold harmless</t>
  </si>
  <si>
    <t xml:space="preserve">      Technology Fund</t>
  </si>
  <si>
    <t>Assessed Valuation</t>
  </si>
  <si>
    <t>Tax Increment Financing</t>
  </si>
  <si>
    <t>Net Assessed Valuation</t>
  </si>
  <si>
    <t>Abatements</t>
  </si>
  <si>
    <t>(Total across all counties)</t>
  </si>
  <si>
    <t>Information for certification to county treasurer:</t>
  </si>
  <si>
    <t>Full Funding mill levy</t>
  </si>
  <si>
    <t>Funding received from state</t>
  </si>
  <si>
    <t>Form completed by</t>
  </si>
  <si>
    <t>Phone Number</t>
  </si>
  <si>
    <t xml:space="preserve">                                                    FUNDING PROJECTION</t>
  </si>
  <si>
    <t>WRAY RD-2</t>
  </si>
  <si>
    <t>IDALIA RJ-3</t>
  </si>
  <si>
    <t>YUMA 1</t>
  </si>
  <si>
    <t>LIBERTY J-4</t>
  </si>
  <si>
    <t>V15</t>
  </si>
  <si>
    <t>V17</t>
  </si>
  <si>
    <t xml:space="preserve">TOTAL PROGRAM FUNDING - enter line TP1 plus line TP2 </t>
  </si>
  <si>
    <t>SZ1</t>
  </si>
  <si>
    <t>Gross Assessed Valuation</t>
  </si>
  <si>
    <t>FC6</t>
  </si>
  <si>
    <t>OL1</t>
  </si>
  <si>
    <t>OL2</t>
  </si>
  <si>
    <t>OL3</t>
  </si>
  <si>
    <t>FC7</t>
  </si>
  <si>
    <t>TF11</t>
  </si>
  <si>
    <t>TF12</t>
  </si>
  <si>
    <t>Base Funding - enter line V21</t>
  </si>
  <si>
    <t>Cost of Living Factor  - enter line V23</t>
  </si>
  <si>
    <t>Base Funding - enter line  V21</t>
  </si>
  <si>
    <t>Funded Pupil Count - enter line FC7</t>
  </si>
  <si>
    <t>At-risk 'Base' Factor - enter line V24</t>
  </si>
  <si>
    <t>TOTAL ON-LINE FORMULA FUNDING (enter line OL2 times line OL3)</t>
  </si>
  <si>
    <t>Total Formula Funding (including on-line funding) - enter line TF3 plus line TF4</t>
  </si>
  <si>
    <t>On-Line Formula Funding</t>
  </si>
  <si>
    <t>TF5.</t>
  </si>
  <si>
    <t>TF6.</t>
  </si>
  <si>
    <t>TF10.</t>
  </si>
  <si>
    <t>TF11.</t>
  </si>
  <si>
    <t>Total Formula Funding (including on-line funding)</t>
  </si>
  <si>
    <t>On-Line Formula Funding - enter line OL3</t>
  </si>
  <si>
    <t>SZ13</t>
  </si>
  <si>
    <t xml:space="preserve">SIZE FACTOR - enter the greater of lines SZ2 or SZ3 </t>
  </si>
  <si>
    <t>SZ3</t>
  </si>
  <si>
    <t>Size Factor - enter line SZ13</t>
  </si>
  <si>
    <t>line PP7 divided by line SZ13</t>
  </si>
  <si>
    <t>Enter the lesser of line TF7 or (greater of lines TF5 or TF6)</t>
  </si>
  <si>
    <t xml:space="preserve">enter the lesser of lines TF8, TF9 or TF10 </t>
  </si>
  <si>
    <t>If line TB4 equals line TF11 and line V63 is not equal to</t>
  </si>
  <si>
    <t>enter the lesser of lines TF8 or TF9</t>
  </si>
  <si>
    <t xml:space="preserve">Total Formula Funding - enter line TF11 </t>
  </si>
  <si>
    <t>ON-LINE</t>
  </si>
  <si>
    <t xml:space="preserve">PUPIL </t>
  </si>
  <si>
    <t>(FTE)</t>
  </si>
  <si>
    <t>ON-LINE PUPIL COUNT</t>
  </si>
  <si>
    <t>OL-3</t>
  </si>
  <si>
    <t>FC8</t>
  </si>
  <si>
    <t>lesser of 0.3 or (line AR8 plus line AR11)</t>
  </si>
  <si>
    <t xml:space="preserve">line AR8 times line AR6  (go to line AR19) </t>
  </si>
  <si>
    <t>times line AR8 times line AR6 (go to line AR19)</t>
  </si>
  <si>
    <t>line AR9 times line AR15</t>
  </si>
  <si>
    <t xml:space="preserve">line PP7 times line AR12 times (line AR6 minus line AR15) </t>
  </si>
  <si>
    <t xml:space="preserve">enter line AR16 plus line AR17 </t>
  </si>
  <si>
    <t xml:space="preserve">enter the greater of lines AR13, AR14 or AR18 </t>
  </si>
  <si>
    <t>AVERAGED FUNDED PUPIL COUNT - enter the greater of line FC1 or</t>
  </si>
  <si>
    <t>FC9</t>
  </si>
  <si>
    <t xml:space="preserve">If line FC9 less/equal to 459, enter 1 (go to line TB1) </t>
  </si>
  <si>
    <t>enter - (1027 minus 459) times .00020599 plus 1.1215</t>
  </si>
  <si>
    <t>Formula At-risk Funding - enter line AR19</t>
  </si>
  <si>
    <t>Minimum Formula Funding   -  enter line MF3</t>
  </si>
  <si>
    <t>Enter 1.25 times line FC9 times line V41</t>
  </si>
  <si>
    <t>If FC9 is less/equal 459, enter line PP7 times</t>
  </si>
  <si>
    <t>Free Lunch (grades 1-8) Count  - enter line V6</t>
  </si>
  <si>
    <t xml:space="preserve">October Membership (grades 1-8) - enter line V9 </t>
  </si>
  <si>
    <t>line AR6 divided line V10</t>
  </si>
  <si>
    <t>AR9 or line AR10</t>
  </si>
  <si>
    <t>If line AR7 less/equal line V8, enter line PP7</t>
  </si>
  <si>
    <t>average - enter line V8 times line V10</t>
  </si>
  <si>
    <t>If line AR7 is less/equal line V8, enter 1 (go to line TB1)</t>
  </si>
  <si>
    <t>(line FC9 minus line V12) divided by line V12</t>
  </si>
  <si>
    <t>enter line GT1 divided by line FC9</t>
  </si>
  <si>
    <t xml:space="preserve">    School - enter line FC9 minus (line V11 times .65)</t>
  </si>
  <si>
    <t>AVERAGED FUNDED PUPIL COUNT</t>
  </si>
  <si>
    <t xml:space="preserve">STATE </t>
  </si>
  <si>
    <t>greater of zero or (line AR7 minus line V8) times 0.3</t>
  </si>
  <si>
    <t>greater of zero or (line AR7 minus line V8) times 0.36</t>
  </si>
  <si>
    <t>enter line TF11 divided by line FC9</t>
  </si>
  <si>
    <t>(line TP3 minus (line FC9 times line V26) minus</t>
  </si>
  <si>
    <t>enter (line SM6 divided by 459 times line SM7) plus on line (OL3)</t>
  </si>
  <si>
    <t>Funded pupil count - enter line FC7</t>
  </si>
  <si>
    <t>times 459) plus (.112 times line SM5 times line AR6)</t>
  </si>
  <si>
    <t xml:space="preserve"> 4.  Abatement</t>
  </si>
  <si>
    <t xml:space="preserve"> 5.  Total General Fund</t>
  </si>
  <si>
    <t xml:space="preserve"> 6.  Bond Redemption Fund</t>
  </si>
  <si>
    <t xml:space="preserve"> 7.  Transportation Fund</t>
  </si>
  <si>
    <t xml:space="preserve"> 8.  Special Building and </t>
  </si>
  <si>
    <t>V18</t>
  </si>
  <si>
    <t>enter (line AR3 times line V10) plus V18 (ELL Count)</t>
  </si>
  <si>
    <t>Percent 1-8 free lunch count - line AR1 divided by line AR2</t>
  </si>
  <si>
    <t>V19</t>
  </si>
  <si>
    <t>TOTAL PROGRAM FUNDING CHARTER INSTITUTE</t>
  </si>
  <si>
    <t>District On-line per pupil funding</t>
  </si>
  <si>
    <t>Charter Institute School Total Program Funding</t>
  </si>
  <si>
    <t>FC6.5</t>
  </si>
  <si>
    <t>FC7.5</t>
  </si>
  <si>
    <t>Adjusted district In-school per pupil funding</t>
  </si>
  <si>
    <t>FC10</t>
  </si>
  <si>
    <t>FC11</t>
  </si>
  <si>
    <t xml:space="preserve">DISTRICT'S ADJUSTED STATE SHARE </t>
  </si>
  <si>
    <t>GT8</t>
  </si>
  <si>
    <t>GT9</t>
  </si>
  <si>
    <t>GT10</t>
  </si>
  <si>
    <t>GT11</t>
  </si>
  <si>
    <t>GT12</t>
  </si>
  <si>
    <t>GT13</t>
  </si>
  <si>
    <t>GT14</t>
  </si>
  <si>
    <t>TOTAL FUNDED PUPIL COUNT - enter line FC7 plus line FC8 plus line FC7.5</t>
  </si>
  <si>
    <t>PROPERTY TAX REVENUES  -  enter line GT2</t>
  </si>
  <si>
    <t>SPECIFIC OWNERSHIP TAX -  enter line GT3</t>
  </si>
  <si>
    <t>(enter line GT11 minus line GT12 minus line GT13)</t>
  </si>
  <si>
    <t>DISTRICT'S ADJUSTED TOTAL PROGRAM FUNDING (GT1 plus GT10)</t>
  </si>
  <si>
    <t xml:space="preserve">TOTAL FUNDED PUPIL COUNT </t>
  </si>
  <si>
    <t>DISTRICT FUNDED PUPIL COUNT</t>
  </si>
  <si>
    <t xml:space="preserve">INSTITUTE FUNDED PUPIL COUNT </t>
  </si>
  <si>
    <t xml:space="preserve">DISTRICT'S ADJUSTED TOTAL PROGRAM FUNDING </t>
  </si>
  <si>
    <t xml:space="preserve">PROPERTY TAX REVENUES </t>
  </si>
  <si>
    <t xml:space="preserve">SPECIFIC OWNERSHIP TAX </t>
  </si>
  <si>
    <t>FY 02 Cost of Living Amount (FY 02 year stays constant)</t>
  </si>
  <si>
    <t>Charter School Institute Total Program Funding</t>
  </si>
  <si>
    <t xml:space="preserve">CHARTER SCHOOL </t>
  </si>
  <si>
    <t>INSTITUTE</t>
  </si>
  <si>
    <t>AMOUNT OF FUNDING BEYOND TABOR FORMULA (FOR DISTRICTS WHO HAVE NOT PASSED A TABOR ELECTION)</t>
  </si>
  <si>
    <t>Funding Beyond TABOR Formula (FINAL)</t>
  </si>
  <si>
    <t>Total Funding Beyond TABOR Formula - enter line AF6</t>
  </si>
  <si>
    <t>Funding Beyond TABOR Formula (CALC)</t>
  </si>
  <si>
    <t>Total Funding Beyond TABOR Formula</t>
  </si>
  <si>
    <t>V22.5</t>
  </si>
  <si>
    <t>MF4</t>
  </si>
  <si>
    <t>MF5</t>
  </si>
  <si>
    <t>Total Funded Pupil Count (minus on-line) - enter line FC7</t>
  </si>
  <si>
    <t>FC8.5</t>
  </si>
  <si>
    <t>V1.1</t>
  </si>
  <si>
    <t>V15.1</t>
  </si>
  <si>
    <t>FC4.1</t>
  </si>
  <si>
    <t>FC5.1</t>
  </si>
  <si>
    <t>Floor District Calculation</t>
  </si>
  <si>
    <t>Hold Harmless Full-day Kindergarten Funding 22-54-130, C.R.S.</t>
  </si>
  <si>
    <t>Hold Harmless Half-day Kindergarten Pupil Count</t>
  </si>
  <si>
    <t xml:space="preserve">  Times Hold Harmless Factor of .42</t>
  </si>
  <si>
    <t>Hold Harmless Funding</t>
  </si>
  <si>
    <t>FULL-DAY K</t>
  </si>
  <si>
    <t>(Included in FPC)</t>
  </si>
  <si>
    <t>Charter Institute Funding</t>
  </si>
  <si>
    <t>CHARTER</t>
  </si>
  <si>
    <t xml:space="preserve">CHARTER </t>
  </si>
  <si>
    <t>INSTUTUTE</t>
  </si>
  <si>
    <t>COUNT (FTE)</t>
  </si>
  <si>
    <t>CHARTER INSTUTUTE PUPIL COUNT</t>
  </si>
  <si>
    <t>V16.1</t>
  </si>
  <si>
    <t>V19.1</t>
  </si>
  <si>
    <t>FY6.6</t>
  </si>
  <si>
    <t>V20.5</t>
  </si>
  <si>
    <t>FC6.1</t>
  </si>
  <si>
    <t>INSTITUTE FUNDED PUPIL COUNT (FC6.1 plus FC6.5 plus FC6.6 plus FC8.5)</t>
  </si>
  <si>
    <t>DISTRICT FUNDED PUPIL COUNT (FC5 plus FC5.1 plus FC6 plus FC8)</t>
  </si>
  <si>
    <t>Free Lunch (grades K-12) Count - enter line V7 plus V18 (ELL Count)</t>
  </si>
  <si>
    <t>Full-day Kindergarten Factor</t>
  </si>
  <si>
    <t>Hold-harmless Calculation</t>
  </si>
  <si>
    <t>TOTAL PROGRAM</t>
  </si>
  <si>
    <t>PROPERTY TAXES</t>
  </si>
  <si>
    <t>SPECIFIC OWNERSHIP TAXES</t>
  </si>
  <si>
    <t xml:space="preserve">   Voter Approved Override Amount</t>
  </si>
  <si>
    <t>GT7</t>
  </si>
  <si>
    <t>GT7.1</t>
  </si>
  <si>
    <t>REQUIRED CATEGORICAL BUYOUT FROM TOTAL PROGRAM</t>
  </si>
  <si>
    <t>Hold Harmless if Full Funding Calculation in Place (No St. Bud. Stab. Fac)</t>
  </si>
  <si>
    <t>V4.1</t>
  </si>
  <si>
    <t>OL4</t>
  </si>
  <si>
    <t>OL5</t>
  </si>
  <si>
    <t>TOTAL ASCENT FORMULA FUNDING (enter line OL4 times line OL2)</t>
  </si>
  <si>
    <t>OL6</t>
  </si>
  <si>
    <t>TOTAL ON-LINE &amp; ASCENT FORMULA FUNDING (enter line OL3 plus OL5)</t>
  </si>
  <si>
    <t>V20.6</t>
  </si>
  <si>
    <t>FC7.6</t>
  </si>
  <si>
    <t>RQUIRED CATEGORICAL BUYOUT FROM TOTAL PROGRAM</t>
  </si>
  <si>
    <t>Total On-Line  and Ascent Pupil Count - enter sum (line FC8 &amp; FC8.5)</t>
  </si>
  <si>
    <t>ASCENT PUPIL COUNT</t>
  </si>
  <si>
    <t>FC8 &amp; FC8.5</t>
  </si>
  <si>
    <t>FC7.5 &amp; FC7.6</t>
  </si>
  <si>
    <t>ASCENT Funding</t>
  </si>
  <si>
    <t>OL-5</t>
  </si>
  <si>
    <t>State Budget Stabilization Factor</t>
  </si>
  <si>
    <t>ADJUSTED TOTAL PROGRAM FUNDING</t>
  </si>
  <si>
    <t>ASCENT</t>
  </si>
  <si>
    <t>ADJUSTED TOTAL</t>
  </si>
  <si>
    <t xml:space="preserve">PROGRAM </t>
  </si>
  <si>
    <t>HOLD-HARMLESS</t>
  </si>
  <si>
    <t>TOTAL FPC</t>
  </si>
  <si>
    <t>% OF TOTAL PROGRAM</t>
  </si>
  <si>
    <t>PUBLIC SCHOOL FINANCE ACT OF 1994</t>
  </si>
  <si>
    <t>REQUIRED CATEGORICAL BUYOUT FOR TOTAL PROGRAM</t>
  </si>
  <si>
    <t>REVISED TOTAL PROGRAM PER PUPIL FUNDING</t>
  </si>
  <si>
    <t>REVISED TOTAL PROGRAM FUNDING</t>
  </si>
  <si>
    <t>Maximum Override (Sum of 25% Total program &amp; COL, minus SOT)</t>
  </si>
  <si>
    <t>GT7.2</t>
  </si>
  <si>
    <t>GT7.3</t>
  </si>
  <si>
    <t>GT7.4</t>
  </si>
  <si>
    <t>GT7.5</t>
  </si>
  <si>
    <t>GT7.6</t>
  </si>
  <si>
    <t>9.  Full Day Kindergarten Fund</t>
  </si>
  <si>
    <t>10.  Other (Loan, Charter School)</t>
  </si>
  <si>
    <t>11.  Total</t>
  </si>
  <si>
    <t>Colorado Department of Education (CDE)  Mill Levy Calculated as of</t>
  </si>
  <si>
    <t>With Categorical Buyout</t>
  </si>
  <si>
    <t>Without Categorical Buyout</t>
  </si>
  <si>
    <t>ON-LINE &amp; ASCENT FORMULA FUNDING</t>
  </si>
  <si>
    <t>ASCENT Pupil Count</t>
  </si>
  <si>
    <t>FC7.1</t>
  </si>
  <si>
    <t xml:space="preserve">     required to certify) included on the actual 12/1/15 certification</t>
  </si>
  <si>
    <t xml:space="preserve">     election and NOT required to certify at 12/1/15; else enter</t>
  </si>
  <si>
    <t xml:space="preserve">     Funding Beyond TABOR Formula (incremental) amount certified at 12/1/15</t>
  </si>
  <si>
    <t>MAPLETON 1</t>
  </si>
  <si>
    <t>ADAMS 12 FIVE STAR SCHOOLS</t>
  </si>
  <si>
    <t>ADAMS COUNTY 14</t>
  </si>
  <si>
    <t>SCHOOL DISTRICT 27J</t>
  </si>
  <si>
    <t>BENNETT 29J</t>
  </si>
  <si>
    <t>STRASBURG 31J</t>
  </si>
  <si>
    <t>WESTMINSTER 50</t>
  </si>
  <si>
    <t>ALAMOSA RE-11J</t>
  </si>
  <si>
    <t>SANGRE DE CRISTO RE-22J</t>
  </si>
  <si>
    <t>ENGLEWOOD 1</t>
  </si>
  <si>
    <t>SHERIDAN 2</t>
  </si>
  <si>
    <t>CHERRY CREEK 5</t>
  </si>
  <si>
    <t>LITTLETON 6</t>
  </si>
  <si>
    <t>DEER TRAIL 26J</t>
  </si>
  <si>
    <t>ADAMS-ARAPAHOE 28J</t>
  </si>
  <si>
    <t>BYERS 32J</t>
  </si>
  <si>
    <t>ARCHULETA COUNTY 50 JT</t>
  </si>
  <si>
    <t>WALSH RE-1</t>
  </si>
  <si>
    <t>PRITCHETT RE-3</t>
  </si>
  <si>
    <t>SPRINGFIELD RE-4</t>
  </si>
  <si>
    <t>VILAS RE-5</t>
  </si>
  <si>
    <t>CAMPO RE-6</t>
  </si>
  <si>
    <t>LAS ANIMAS RE-1</t>
  </si>
  <si>
    <t>MC CLAVE RE-2</t>
  </si>
  <si>
    <t>ST VRAIN VALLEY RE 1J</t>
  </si>
  <si>
    <t>BOULDER VALLEY RE 2</t>
  </si>
  <si>
    <t>BUENA VISTA R-31</t>
  </si>
  <si>
    <t>SALIDA R-32</t>
  </si>
  <si>
    <t>KIT CARSON R-1</t>
  </si>
  <si>
    <t>CHEYENNE COUNTY RE-5</t>
  </si>
  <si>
    <t>CLEAR CREEK RE-1</t>
  </si>
  <si>
    <t>NORTH CONEJOS RE-1J</t>
  </si>
  <si>
    <t>SANFORD 6J</t>
  </si>
  <si>
    <t>SOUTH CONEJOS RE-10</t>
  </si>
  <si>
    <t>CENTENNIAL R-1</t>
  </si>
  <si>
    <t>SIERRA GRANDE R-30</t>
  </si>
  <si>
    <t>CROWLEY COUNTY RE-1-J</t>
  </si>
  <si>
    <t>CUSTER COUNTY SCHOOL DISTRICT C-1</t>
  </si>
  <si>
    <t>DELTA COUNTY 50(J)</t>
  </si>
  <si>
    <t>DENVER COUNTY 1</t>
  </si>
  <si>
    <t>DOLORES COUNTY RE NO.2</t>
  </si>
  <si>
    <t>DOUGLAS COUNTY RE 1</t>
  </si>
  <si>
    <t>EAGLE COUNTY RE 50</t>
  </si>
  <si>
    <t>ELIZABETH C-1</t>
  </si>
  <si>
    <t>KIOWA C-2</t>
  </si>
  <si>
    <t>BIG SANDY 100J</t>
  </si>
  <si>
    <t>ELBERT 200</t>
  </si>
  <si>
    <t>AGATE 300</t>
  </si>
  <si>
    <t>CALHAN RJ-1</t>
  </si>
  <si>
    <t>HARRISON 2</t>
  </si>
  <si>
    <t>WIDEFIELD 3</t>
  </si>
  <si>
    <t>FOUNTAIN 8</t>
  </si>
  <si>
    <t>COLORADO SPRINGS 11</t>
  </si>
  <si>
    <t>CHEYENNE MOUNTAIN 12</t>
  </si>
  <si>
    <t>MANITOU SPRINGS 14</t>
  </si>
  <si>
    <t>ACADEMY 20</t>
  </si>
  <si>
    <t>ELLICOTT 22</t>
  </si>
  <si>
    <t>PEYTON 23 JT</t>
  </si>
  <si>
    <t>HANOVER 28</t>
  </si>
  <si>
    <t>LEWIS-PALMER 38</t>
  </si>
  <si>
    <t>FALCON 49</t>
  </si>
  <si>
    <t>EDISON 54 JT</t>
  </si>
  <si>
    <t>MIAMI/YODER 60 JT</t>
  </si>
  <si>
    <t>CANON CITY RE-1</t>
  </si>
  <si>
    <t>FREMONT RE-2</t>
  </si>
  <si>
    <t>COTOPAXI RE-3</t>
  </si>
  <si>
    <t>ROARING FORK RE-1</t>
  </si>
  <si>
    <t>GARFIELD RE-2</t>
  </si>
  <si>
    <t>GARFIELD 16</t>
  </si>
  <si>
    <t>GILPIN COUNTY RE-1</t>
  </si>
  <si>
    <t>WEST GRAND 1-JT</t>
  </si>
  <si>
    <t>EAST GRAND 2</t>
  </si>
  <si>
    <t>GUNNISON WATERSHED RE1J</t>
  </si>
  <si>
    <t>HINSDALE COUNTY RE 1</t>
  </si>
  <si>
    <t>HUERFANO RE-1</t>
  </si>
  <si>
    <t>LA VETA RE-2</t>
  </si>
  <si>
    <t xml:space="preserve">NORTH PARK R-1 </t>
  </si>
  <si>
    <t>JEFFERSON COUNTY R-1</t>
  </si>
  <si>
    <t>EADS RE-1</t>
  </si>
  <si>
    <t>PLAINVIEW RE-2</t>
  </si>
  <si>
    <t>ARRIBA-FLAGLER C-20</t>
  </si>
  <si>
    <t>HI-PLAINS R-23</t>
  </si>
  <si>
    <t>STRATTON R-4</t>
  </si>
  <si>
    <t>BETHUNE R-5</t>
  </si>
  <si>
    <t>BURLINGTON RE-6J</t>
  </si>
  <si>
    <t>LAKE COUNTY R-1</t>
  </si>
  <si>
    <t>DURANGO 9-R</t>
  </si>
  <si>
    <t>BAYFIELD 10 JT-R</t>
  </si>
  <si>
    <t>IGNACIO 11 JT</t>
  </si>
  <si>
    <t>POUDRE R-1</t>
  </si>
  <si>
    <t>THOMPSON R2-J</t>
  </si>
  <si>
    <t>ESTES PARK R-3</t>
  </si>
  <si>
    <t>TRINIDAD 1</t>
  </si>
  <si>
    <t>PRIMERO REORGANIZED 2</t>
  </si>
  <si>
    <t>HOEHNE REORGANIZED 3</t>
  </si>
  <si>
    <t>AGUILAR REORGANIZED 6</t>
  </si>
  <si>
    <t>BRANSON REORGANIZED 82</t>
  </si>
  <si>
    <t>KIM REORGANIZED 88</t>
  </si>
  <si>
    <t>GENOA-HUGO C113</t>
  </si>
  <si>
    <t>LIMON RE-4J</t>
  </si>
  <si>
    <t>KARVAL RE-23</t>
  </si>
  <si>
    <t>VALLEY RE-1</t>
  </si>
  <si>
    <t>FRENCHMAN RE-3</t>
  </si>
  <si>
    <t>BUFFALO RE-4J</t>
  </si>
  <si>
    <t>PLATEAU RE-5</t>
  </si>
  <si>
    <t>DE BEQUE 49JT</t>
  </si>
  <si>
    <t>PLATEAU VALLEY 50</t>
  </si>
  <si>
    <t>MESA COUNTY VALLEY 51</t>
  </si>
  <si>
    <t>CREEDE SCHOOL DISTRICT</t>
  </si>
  <si>
    <t>MOFFAT COUNTY RE:NO 1</t>
  </si>
  <si>
    <t>MONTEZUMA-CORTEZ RE-1</t>
  </si>
  <si>
    <t>DOLORES RE-4A</t>
  </si>
  <si>
    <t>MANCOS RE-6</t>
  </si>
  <si>
    <t>MONTROSE COUNTY RE-1J</t>
  </si>
  <si>
    <t>WEST END RE-2</t>
  </si>
  <si>
    <t>BRUSH RE-2(J)</t>
  </si>
  <si>
    <t>FORT MORGAN RE-3</t>
  </si>
  <si>
    <t>WELDON VALLEY RE-20(J)</t>
  </si>
  <si>
    <t>WIGGINS RE-50(J)</t>
  </si>
  <si>
    <t>EAST OTERO R-1</t>
  </si>
  <si>
    <t>ROCKY FORD R-2</t>
  </si>
  <si>
    <t>MANZANOLA 3J</t>
  </si>
  <si>
    <t>FOWLER R-4J</t>
  </si>
  <si>
    <t>CHERAW 31</t>
  </si>
  <si>
    <t>SWINK 33</t>
  </si>
  <si>
    <t>OURAY R-1</t>
  </si>
  <si>
    <t>RIDGWAY R-2</t>
  </si>
  <si>
    <t>PLATTE CANYON 1</t>
  </si>
  <si>
    <t>PARK COUNTY RE-2</t>
  </si>
  <si>
    <t>HOLYOKE RE-1J</t>
  </si>
  <si>
    <t>HAXTUN RE-2J</t>
  </si>
  <si>
    <t>ASPEN 1</t>
  </si>
  <si>
    <t>GRANADA RE-1</t>
  </si>
  <si>
    <t>LAMAR RE-2</t>
  </si>
  <si>
    <t>HOLLY RE-3</t>
  </si>
  <si>
    <t>WILEY RE-13 JT</t>
  </si>
  <si>
    <t>PUEBLO CITY 60</t>
  </si>
  <si>
    <t>PUEBLO COUNTY 70</t>
  </si>
  <si>
    <t>MEEKER RE1</t>
  </si>
  <si>
    <t>RANGELY RE-4</t>
  </si>
  <si>
    <t>DEL NORTE C-7</t>
  </si>
  <si>
    <t>MONTE VISTA C-8</t>
  </si>
  <si>
    <t>SARGENT RE-33J</t>
  </si>
  <si>
    <t>HAYDEN RE-1</t>
  </si>
  <si>
    <t>STEAMBOAT SPRINGS RE-2</t>
  </si>
  <si>
    <t>SOUTH ROUTT RE 3</t>
  </si>
  <si>
    <t>MOUNTAIN VALLEY RE 1</t>
  </si>
  <si>
    <t>MOFFAT 2</t>
  </si>
  <si>
    <t>CENTER 26 JT</t>
  </si>
  <si>
    <t>SILVERTON 1</t>
  </si>
  <si>
    <t>TELLURIDE R-1</t>
  </si>
  <si>
    <t>NORWOOD R-2J</t>
  </si>
  <si>
    <t>JULESBURG RE-1</t>
  </si>
  <si>
    <t>REVERE SCHOOL DISTRICT</t>
  </si>
  <si>
    <t>SUMMIT RE-1</t>
  </si>
  <si>
    <t>CRIPPLE CREEK-VICTOR RE-1</t>
  </si>
  <si>
    <t>WOODLAND PARK RE-2</t>
  </si>
  <si>
    <t>AKRON R-1</t>
  </si>
  <si>
    <t>ARICKAREE R-2</t>
  </si>
  <si>
    <t>OTIS R-3</t>
  </si>
  <si>
    <t>LONE STAR 101</t>
  </si>
  <si>
    <t>WOODLIN R-104</t>
  </si>
  <si>
    <t>WELD COUNTY RE-1</t>
  </si>
  <si>
    <t>EATON RE-2</t>
  </si>
  <si>
    <t>WELD COUNTY SCHOOL DISTRICT RE-3J</t>
  </si>
  <si>
    <t>WINDSOR RE-4</t>
  </si>
  <si>
    <t>JOHNSTOWN-MILLIKEN RE-5J</t>
  </si>
  <si>
    <t>GREELEY 6</t>
  </si>
  <si>
    <t>PLATTE VALLEY RE-7</t>
  </si>
  <si>
    <t>WELD COUNTY S/D RE-8</t>
  </si>
  <si>
    <t>AULT-HIGHLAND RE-9</t>
  </si>
  <si>
    <t>BRIGGSDALE RE-10</t>
  </si>
  <si>
    <t>PRAIRIE RE-11</t>
  </si>
  <si>
    <t>PAWNEE RE-12</t>
  </si>
  <si>
    <t>CHARTER SCHOOL INSTITUTE</t>
  </si>
  <si>
    <t xml:space="preserve">FY17 October FTE Count </t>
  </si>
  <si>
    <t>FY15 October FTE Count (minus CPP, &amp; Online)</t>
  </si>
  <si>
    <t>FY14 October FTE Count (minus CPP, &amp; Online)</t>
  </si>
  <si>
    <t>FY18 Grades 1-12 FTE</t>
  </si>
  <si>
    <t>FY18 Kindergarten FTE</t>
  </si>
  <si>
    <t>FY18 Special Education Preschool FTE</t>
  </si>
  <si>
    <t>FY18 October FTE Count (sum of line V1, V1.1 and line V2)</t>
  </si>
  <si>
    <t xml:space="preserve">FY18 Multi District On-line Pupil Count </t>
  </si>
  <si>
    <t>FY18 ASCENT Pupil Count</t>
  </si>
  <si>
    <t>FY18 October FTE Count (minus on-line and ASCENT pupil count)</t>
  </si>
  <si>
    <t>FY18 Free Lunch (grades 1 - 8) Count</t>
  </si>
  <si>
    <t>FY18 Free Lunch (grades K - 12) Count</t>
  </si>
  <si>
    <t xml:space="preserve">FY18 Percent At-risk  - State Average </t>
  </si>
  <si>
    <t>FY18 October Membership (grades 1 - 8)</t>
  </si>
  <si>
    <t xml:space="preserve">FY18 October Membership (grades K-12) </t>
  </si>
  <si>
    <t xml:space="preserve">FY18 Charter School FTE Count </t>
  </si>
  <si>
    <t xml:space="preserve">FY18 Single District On-line Pupil Count </t>
  </si>
  <si>
    <t>FY18 Colorado Preschool Program Count FTE</t>
  </si>
  <si>
    <t>FY18 Charter School Institute Grades K - 12 FTE</t>
  </si>
  <si>
    <t>FY18 Charter School Institute Kindergarten FTE</t>
  </si>
  <si>
    <t>FY18 Charter School Institute On-line Student FTE</t>
  </si>
  <si>
    <t>FY18 Charter School Institute CPP</t>
  </si>
  <si>
    <t>FY18 Charter School Institute ASCENT</t>
  </si>
  <si>
    <t xml:space="preserve">FY18 Base Funding </t>
  </si>
  <si>
    <t>FY18 Minimum Funding</t>
  </si>
  <si>
    <t>FY18 On-Line Funding</t>
  </si>
  <si>
    <t>FY18 Cost of Living Factor</t>
  </si>
  <si>
    <t>FY18 At-risk 'Base' Factor</t>
  </si>
  <si>
    <t>FY18 Minimum State Aid</t>
  </si>
  <si>
    <t xml:space="preserve">FY18 Specific Ownership Tax </t>
  </si>
  <si>
    <t xml:space="preserve">FY18 Assessed Valuation </t>
  </si>
  <si>
    <t>Transportation payments paid in FY18</t>
  </si>
  <si>
    <t>English Language Proficiency Act payments paid in FY18</t>
  </si>
  <si>
    <t>payments paid in FY18</t>
  </si>
  <si>
    <t>Special Education - Gifted/Talented payments paid in FY18</t>
  </si>
  <si>
    <t xml:space="preserve">FY18 Allowable Spending </t>
  </si>
  <si>
    <t>FY18 Actual Funding Beyond TABOR Formula Paid</t>
  </si>
  <si>
    <t>FY18 October FTE Count (minus on-line)- enter line V5</t>
  </si>
  <si>
    <t>FY18 Full Day Kindergarten Factor</t>
  </si>
  <si>
    <t>FY18 CPP Pupil Count - enter line V17</t>
  </si>
  <si>
    <t>FY18 Charter Institute CPP Pupil Count - enter line V20.1</t>
  </si>
  <si>
    <t>FY18 CHARTER INSTITUTE PUPIL COUNT - enter line V19</t>
  </si>
  <si>
    <t xml:space="preserve">FY18 Charter Institute Full Day Kindergarten Factor </t>
  </si>
  <si>
    <t>FY18 FUNDED PUPIL COUNT - enter line FC5, plus FC5.1, plus line FC6, plus FC6.5, plus FC6.6</t>
  </si>
  <si>
    <t>FY18 ASCENT Pupil Count - enter line FC4.1</t>
  </si>
  <si>
    <t>FY18 CHARTER INSTITUTE ASCENT Pupil Count - enter line V20.6</t>
  </si>
  <si>
    <t xml:space="preserve">FY18 On-line Multi-District Pupil Count - enter line V4 </t>
  </si>
  <si>
    <t>FY18 CHARTER INSTITUTE ONLINE PUPIL COUNT - enter line V20</t>
  </si>
  <si>
    <t>FY18 At-Risk Pupil Count</t>
  </si>
  <si>
    <t>FY18 On-Line Count - enter line V4 plus line V20</t>
  </si>
  <si>
    <t>FY18 Base Minimum Funding - enter line V22</t>
  </si>
  <si>
    <t>FY18 ASCENT Count - enter line V4.1 plus V20.6</t>
  </si>
  <si>
    <t>FY18 Enrollment Growth - enter</t>
  </si>
  <si>
    <t>FY18 TABOR FORMULA FUNDING</t>
  </si>
  <si>
    <t>FY18 'Base' Minimum Funding - enter line V22</t>
  </si>
  <si>
    <t>FY18 On-line Funding - enter line V22.5</t>
  </si>
  <si>
    <t>FY17 Funded Pupil Count</t>
  </si>
  <si>
    <t>FY17 October FTE Count (minus CPP &amp; Online)</t>
  </si>
  <si>
    <t>FY17 ELL Count (Dominant Language not English)</t>
  </si>
  <si>
    <t>FY17 Mill Levy (FINAL)</t>
  </si>
  <si>
    <t>FY17 General Fund Property Tax (incl. Categorical Buyout)</t>
  </si>
  <si>
    <t>FY17 Total Program</t>
  </si>
  <si>
    <t>FY17 Total Program Per-Pupil Funding</t>
  </si>
  <si>
    <t>Vocational Education payments paid in FY17</t>
  </si>
  <si>
    <t>FY17 October FTE Count - enter line V13</t>
  </si>
  <si>
    <t>FY17 Total Program  -   enter line V40</t>
  </si>
  <si>
    <t>FY16 October FTE Count (minus CPP, &amp; Online)</t>
  </si>
  <si>
    <t>FY16 October FTE Count - enter line V14</t>
  </si>
  <si>
    <t>FY15 October FTE Count - enter line V15</t>
  </si>
  <si>
    <t>Small Attendance Center payments paid in FY17</t>
  </si>
  <si>
    <t>CY16 Inflation</t>
  </si>
  <si>
    <t>FY14 October FTE Count - enter line V15.1</t>
  </si>
  <si>
    <t>CY16 Inflation  -   enter line V60</t>
  </si>
  <si>
    <t>Mill Levy to Certify December 15, 2017</t>
  </si>
  <si>
    <t xml:space="preserve">                                                    BUDGET YEAR 2017-18</t>
  </si>
  <si>
    <t xml:space="preserve">FY18 October FTE Count </t>
  </si>
  <si>
    <t>FY16 October FTE Count</t>
  </si>
  <si>
    <t xml:space="preserve">FY15 October FTE Count </t>
  </si>
  <si>
    <t>FY14 October FTE Count</t>
  </si>
  <si>
    <t xml:space="preserve">FY18 CPP Pupil Count </t>
  </si>
  <si>
    <t>FY18 CHARTER INSTITUTE PUPIL COUNT</t>
  </si>
  <si>
    <t>FY18 FUNDED PUPIL COUNT</t>
  </si>
  <si>
    <t>FY18 CHARTER INSTITUTE ONLINE PUPIL COUNT</t>
  </si>
  <si>
    <t xml:space="preserve">FY18 On-line Pupil Count - enter line V4 </t>
  </si>
  <si>
    <t>FY18 Assessed Valuation</t>
  </si>
  <si>
    <t>BUDGET STABILIZATION FACTOR</t>
  </si>
  <si>
    <t>BUDGET STABILIZATION FACTOR TOTAL PROGRAM FUNDING</t>
  </si>
  <si>
    <t>PER PUPIL FUNDING AFTER BUDGET STABILIZATION FACTOR</t>
  </si>
  <si>
    <t>Budget Stabilization Factor</t>
  </si>
  <si>
    <t>BUDGET STABILIZATION</t>
  </si>
  <si>
    <t>Property Tax Year 2017</t>
  </si>
  <si>
    <t>Return to CDE, Public School Finance Unit by December 20, 2017</t>
  </si>
  <si>
    <t>As of December 10, 2017</t>
  </si>
  <si>
    <t>PROJECTED FISCAL YEAR 2017-18 FUNDING SUMMARY</t>
  </si>
  <si>
    <t>or (lines FC1, FC2, FC3 and FC4) or (lines FC1, FC2, FC3, FC4 and FC4.1)</t>
  </si>
  <si>
    <t>December 15, 2016</t>
  </si>
  <si>
    <t>DISTRICT:  JULESBURG RE-1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</si>
</sst>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_);\(#,##0.0\)"/>
    <numFmt numFmtId="165" formatCode="#,##0.0000_);\(#,##0.0000\)"/>
    <numFmt numFmtId="166" formatCode="#,##0.000_);\(#,##0.000\)"/>
    <numFmt numFmtId="167" formatCode="0.0000_)"/>
    <numFmt numFmtId="168" formatCode="#,##0.000000_);[Red]\(#,##0.000000\)"/>
    <numFmt numFmtId="169" formatCode="0.000_);[Red]\-0.000_)"/>
    <numFmt numFmtId="170" formatCode="#,##0.0000000_);[Red]\(#,##0.0000000\)"/>
    <numFmt numFmtId="171" formatCode="0.00_)"/>
    <numFmt numFmtId="172" formatCode="#,##0.00000_);[Red]\(#,##0.00000\)"/>
    <numFmt numFmtId="173" formatCode="0.000000_)"/>
    <numFmt numFmtId="174" formatCode="0_)"/>
    <numFmt numFmtId="175" formatCode="#,##0.0_);[Red]\(#,##0.0\)"/>
    <numFmt numFmtId="176" formatCode="#,##0.0000_);[Red]\(#,##0.0000\)"/>
    <numFmt numFmtId="177" formatCode="0.000_)"/>
    <numFmt numFmtId="178" formatCode="#,##0.000_);[Red]\(#,##0.000\)"/>
    <numFmt numFmtId="179" formatCode="#,##0.00000000_);[Red]\(#,##0.00000000\)"/>
    <numFmt numFmtId="180" formatCode="#,##0.0"/>
    <numFmt numFmtId="181" formatCode="#,##0.000000_);\(#,##0.000000\)"/>
    <numFmt numFmtId="182" formatCode="#,##0.00000_);\(#,##0.00000\)"/>
    <numFmt numFmtId="183" formatCode="_(* #,##0_);_(* \(#,##0\);_(* &quot;-&quot;??_);_(@_)"/>
    <numFmt numFmtId="184" formatCode="0.00_);[Red]\-0.00_)"/>
    <numFmt numFmtId="185" formatCode="_(* #,##0.0_);_(* \(#,##0.0\);_(* &quot;-&quot;??_);_(@_)"/>
    <numFmt numFmtId="186" formatCode="#,##0.0000"/>
    <numFmt numFmtId="187" formatCode="#,##0.0000000000_);[Red]\(#,##0.0000000000\)"/>
  </numFmts>
  <fonts count="24" x14ac:knownFonts="1">
    <font>
      <sz val="12"/>
      <name val="Arial"/>
    </font>
    <font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2"/>
      <name val="Arial"/>
      <family val="1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u/>
      <sz val="10"/>
      <name val="Arial"/>
      <family val="2"/>
    </font>
    <font>
      <u/>
      <sz val="10"/>
      <name val="Arial"/>
      <family val="2"/>
    </font>
    <font>
      <b/>
      <u/>
      <sz val="12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9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2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 style="thin">
        <color indexed="8"/>
      </top>
      <bottom/>
      <diagonal/>
    </border>
  </borders>
  <cellStyleXfs count="27">
    <xf numFmtId="40" fontId="0" fillId="0" borderId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3" fillId="0" borderId="0" applyFont="0" applyFill="0" applyBorder="0" applyAlignment="0" applyProtection="0"/>
    <xf numFmtId="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0" fontId="3" fillId="0" borderId="0"/>
    <xf numFmtId="40" fontId="3" fillId="0" borderId="0"/>
    <xf numFmtId="0" fontId="21" fillId="0" borderId="0"/>
    <xf numFmtId="0" fontId="17" fillId="0" borderId="0"/>
    <xf numFmtId="0" fontId="1" fillId="0" borderId="0"/>
    <xf numFmtId="0" fontId="1" fillId="0" borderId="0"/>
    <xf numFmtId="0" fontId="22" fillId="0" borderId="0"/>
    <xf numFmtId="0" fontId="1" fillId="0" borderId="0"/>
    <xf numFmtId="40" fontId="16" fillId="0" borderId="0"/>
    <xf numFmtId="40" fontId="3" fillId="0" borderId="0"/>
    <xf numFmtId="40" fontId="3" fillId="0" borderId="0"/>
    <xf numFmtId="0" fontId="21" fillId="0" borderId="0"/>
    <xf numFmtId="0" fontId="20" fillId="0" borderId="0"/>
    <xf numFmtId="9" fontId="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40">
    <xf numFmtId="40" fontId="0" fillId="0" borderId="0" xfId="0"/>
    <xf numFmtId="40" fontId="0" fillId="0" borderId="0" xfId="0" applyProtection="1"/>
    <xf numFmtId="164" fontId="0" fillId="0" borderId="0" xfId="0" applyNumberFormat="1" applyProtection="1"/>
    <xf numFmtId="37" fontId="0" fillId="0" borderId="0" xfId="0" applyNumberFormat="1" applyProtection="1"/>
    <xf numFmtId="165" fontId="0" fillId="0" borderId="0" xfId="0" applyNumberFormat="1" applyProtection="1"/>
    <xf numFmtId="164" fontId="0" fillId="0" borderId="0" xfId="0" applyNumberFormat="1" applyAlignment="1" applyProtection="1">
      <alignment horizontal="right"/>
    </xf>
    <xf numFmtId="40" fontId="0" fillId="0" borderId="0" xfId="0" applyNumberFormat="1" applyProtection="1"/>
    <xf numFmtId="40" fontId="4" fillId="0" borderId="0" xfId="0" applyFont="1" applyProtection="1"/>
    <xf numFmtId="166" fontId="0" fillId="0" borderId="0" xfId="0" applyNumberFormat="1" applyProtection="1"/>
    <xf numFmtId="40" fontId="0" fillId="0" borderId="0" xfId="0" applyAlignment="1" applyProtection="1">
      <alignment horizontal="center"/>
    </xf>
    <xf numFmtId="167" fontId="0" fillId="0" borderId="0" xfId="0" applyNumberFormat="1" applyProtection="1"/>
    <xf numFmtId="40" fontId="0" fillId="0" borderId="0" xfId="0" applyNumberFormat="1" applyAlignment="1" applyProtection="1">
      <alignment horizontal="center"/>
    </xf>
    <xf numFmtId="168" fontId="0" fillId="0" borderId="0" xfId="0" applyNumberFormat="1" applyProtection="1"/>
    <xf numFmtId="40" fontId="0" fillId="0" borderId="0" xfId="0" applyNumberFormat="1" applyAlignment="1" applyProtection="1">
      <alignment horizontal="right"/>
    </xf>
    <xf numFmtId="40" fontId="5" fillId="0" borderId="0" xfId="0" applyNumberFormat="1" applyFont="1" applyProtection="1"/>
    <xf numFmtId="40" fontId="4" fillId="0" borderId="0" xfId="0" applyFont="1"/>
    <xf numFmtId="165" fontId="0" fillId="0" borderId="0" xfId="0" applyNumberFormat="1" applyAlignment="1" applyProtection="1">
      <alignment horizontal="right"/>
    </xf>
    <xf numFmtId="169" fontId="0" fillId="0" borderId="0" xfId="0" applyNumberFormat="1" applyProtection="1"/>
    <xf numFmtId="170" fontId="0" fillId="0" borderId="0" xfId="0" applyNumberFormat="1" applyProtection="1"/>
    <xf numFmtId="40" fontId="0" fillId="0" borderId="0" xfId="0" applyAlignment="1">
      <alignment horizontal="right"/>
    </xf>
    <xf numFmtId="171" fontId="0" fillId="0" borderId="0" xfId="0" applyNumberFormat="1" applyProtection="1"/>
    <xf numFmtId="172" fontId="0" fillId="0" borderId="0" xfId="0" applyNumberFormat="1" applyProtection="1"/>
    <xf numFmtId="175" fontId="0" fillId="0" borderId="0" xfId="0" applyNumberFormat="1" applyProtection="1"/>
    <xf numFmtId="176" fontId="0" fillId="0" borderId="0" xfId="0" applyNumberFormat="1" applyProtection="1"/>
    <xf numFmtId="38" fontId="0" fillId="0" borderId="0" xfId="0" applyNumberFormat="1" applyProtection="1"/>
    <xf numFmtId="40" fontId="0" fillId="0" borderId="0" xfId="0" applyAlignment="1" applyProtection="1">
      <alignment horizontal="right"/>
    </xf>
    <xf numFmtId="40" fontId="6" fillId="0" borderId="0" xfId="0" applyFont="1" applyProtection="1"/>
    <xf numFmtId="40" fontId="7" fillId="0" borderId="0" xfId="0" applyFont="1" applyAlignment="1" applyProtection="1">
      <alignment horizontal="right"/>
    </xf>
    <xf numFmtId="40" fontId="8" fillId="0" borderId="0" xfId="0" applyFont="1" applyAlignment="1" applyProtection="1">
      <alignment horizontal="right"/>
    </xf>
    <xf numFmtId="40" fontId="7" fillId="0" borderId="0" xfId="0" applyFont="1" applyProtection="1"/>
    <xf numFmtId="164" fontId="8" fillId="0" borderId="0" xfId="0" applyNumberFormat="1" applyFont="1" applyProtection="1"/>
    <xf numFmtId="166" fontId="8" fillId="0" borderId="0" xfId="0" applyNumberFormat="1" applyFont="1" applyProtection="1"/>
    <xf numFmtId="40" fontId="8" fillId="0" borderId="0" xfId="0" applyFont="1" applyProtection="1"/>
    <xf numFmtId="39" fontId="0" fillId="0" borderId="0" xfId="0" applyNumberFormat="1" applyProtection="1"/>
    <xf numFmtId="177" fontId="0" fillId="0" borderId="0" xfId="0" applyNumberFormat="1" applyProtection="1"/>
    <xf numFmtId="40" fontId="3" fillId="0" borderId="0" xfId="0" applyFont="1" applyAlignment="1" applyProtection="1">
      <alignment horizontal="center"/>
    </xf>
    <xf numFmtId="164" fontId="8" fillId="0" borderId="0" xfId="0" applyNumberFormat="1" applyFont="1" applyAlignment="1" applyProtection="1">
      <alignment horizontal="right"/>
    </xf>
    <xf numFmtId="166" fontId="8" fillId="0" borderId="0" xfId="0" applyNumberFormat="1" applyFont="1" applyAlignment="1" applyProtection="1">
      <alignment horizontal="right"/>
    </xf>
    <xf numFmtId="37" fontId="8" fillId="0" borderId="0" xfId="0" applyNumberFormat="1" applyFont="1" applyAlignment="1" applyProtection="1">
      <alignment horizontal="right"/>
    </xf>
    <xf numFmtId="40" fontId="0" fillId="0" borderId="1" xfId="0" applyBorder="1" applyAlignment="1">
      <alignment horizontal="right"/>
    </xf>
    <xf numFmtId="37" fontId="0" fillId="0" borderId="0" xfId="0" applyNumberFormat="1"/>
    <xf numFmtId="175" fontId="3" fillId="0" borderId="0" xfId="0" applyNumberFormat="1" applyFont="1" applyProtection="1"/>
    <xf numFmtId="168" fontId="0" fillId="0" borderId="0" xfId="0" applyNumberFormat="1"/>
    <xf numFmtId="180" fontId="0" fillId="0" borderId="0" xfId="0" applyNumberFormat="1" applyProtection="1"/>
    <xf numFmtId="2" fontId="0" fillId="0" borderId="0" xfId="0" applyNumberFormat="1" applyProtection="1"/>
    <xf numFmtId="4" fontId="0" fillId="0" borderId="0" xfId="0" applyNumberFormat="1" applyProtection="1"/>
    <xf numFmtId="40" fontId="0" fillId="0" borderId="0" xfId="0" applyBorder="1"/>
    <xf numFmtId="182" fontId="0" fillId="0" borderId="0" xfId="0" applyNumberFormat="1" applyProtection="1"/>
    <xf numFmtId="175" fontId="0" fillId="0" borderId="0" xfId="0" applyNumberFormat="1"/>
    <xf numFmtId="181" fontId="0" fillId="0" borderId="0" xfId="0" applyNumberFormat="1" applyProtection="1"/>
    <xf numFmtId="4" fontId="0" fillId="0" borderId="0" xfId="0" applyNumberFormat="1" applyAlignment="1">
      <alignment horizontal="right"/>
    </xf>
    <xf numFmtId="4" fontId="0" fillId="0" borderId="0" xfId="0" applyNumberFormat="1"/>
    <xf numFmtId="40" fontId="0" fillId="0" borderId="0" xfId="0" applyNumberFormat="1" applyAlignment="1">
      <alignment horizontal="right"/>
    </xf>
    <xf numFmtId="178" fontId="0" fillId="0" borderId="0" xfId="0" applyNumberFormat="1" applyAlignment="1" applyProtection="1">
      <alignment horizontal="center"/>
    </xf>
    <xf numFmtId="178" fontId="0" fillId="0" borderId="0" xfId="0" applyNumberFormat="1" applyProtection="1"/>
    <xf numFmtId="178" fontId="0" fillId="0" borderId="0" xfId="0" applyNumberFormat="1"/>
    <xf numFmtId="40" fontId="0" fillId="0" borderId="0" xfId="0" applyNumberFormat="1"/>
    <xf numFmtId="40" fontId="8" fillId="0" borderId="0" xfId="0" applyNumberFormat="1" applyFont="1" applyProtection="1"/>
    <xf numFmtId="40" fontId="8" fillId="0" borderId="0" xfId="0" applyNumberFormat="1" applyFont="1" applyAlignment="1" applyProtection="1">
      <alignment horizontal="right"/>
    </xf>
    <xf numFmtId="40" fontId="0" fillId="0" borderId="0" xfId="0" applyFill="1" applyAlignment="1" applyProtection="1">
      <alignment horizontal="right"/>
    </xf>
    <xf numFmtId="40" fontId="0" fillId="0" borderId="0" xfId="0" applyNumberFormat="1" applyFill="1" applyProtection="1"/>
    <xf numFmtId="40" fontId="0" fillId="0" borderId="0" xfId="0" applyFill="1"/>
    <xf numFmtId="40" fontId="0" fillId="0" borderId="0" xfId="0" applyFill="1" applyProtection="1"/>
    <xf numFmtId="164" fontId="0" fillId="0" borderId="0" xfId="0" applyNumberFormat="1" applyFill="1" applyProtection="1"/>
    <xf numFmtId="37" fontId="0" fillId="0" borderId="0" xfId="0" applyNumberFormat="1" applyFill="1" applyProtection="1"/>
    <xf numFmtId="166" fontId="0" fillId="0" borderId="0" xfId="0" applyNumberFormat="1" applyFill="1" applyProtection="1"/>
    <xf numFmtId="10" fontId="0" fillId="0" borderId="0" xfId="19" applyNumberFormat="1" applyFont="1" applyFill="1" applyProtection="1"/>
    <xf numFmtId="40" fontId="8" fillId="0" borderId="0" xfId="0" applyFont="1" applyFill="1" applyAlignment="1" applyProtection="1">
      <alignment horizontal="right"/>
    </xf>
    <xf numFmtId="40" fontId="8" fillId="0" borderId="0" xfId="0" applyFont="1" applyFill="1" applyProtection="1"/>
    <xf numFmtId="166" fontId="7" fillId="0" borderId="0" xfId="0" applyNumberFormat="1" applyFont="1" applyFill="1" applyProtection="1"/>
    <xf numFmtId="40" fontId="7" fillId="0" borderId="0" xfId="0" applyFont="1" applyFill="1" applyAlignment="1" applyProtection="1">
      <alignment horizontal="right"/>
    </xf>
    <xf numFmtId="40" fontId="7" fillId="0" borderId="0" xfId="0" applyFont="1" applyFill="1" applyProtection="1"/>
    <xf numFmtId="40" fontId="12" fillId="0" borderId="0" xfId="0" applyFont="1" applyFill="1" applyProtection="1"/>
    <xf numFmtId="40" fontId="0" fillId="0" borderId="0" xfId="0" applyAlignment="1">
      <alignment horizontal="center" wrapText="1"/>
    </xf>
    <xf numFmtId="176" fontId="0" fillId="0" borderId="0" xfId="0" applyNumberFormat="1"/>
    <xf numFmtId="40" fontId="12" fillId="0" borderId="0" xfId="0" applyFont="1" applyFill="1" applyAlignment="1" applyProtection="1">
      <alignment horizontal="right"/>
    </xf>
    <xf numFmtId="10" fontId="0" fillId="0" borderId="2" xfId="19" applyNumberFormat="1" applyFont="1" applyFill="1" applyBorder="1" applyProtection="1"/>
    <xf numFmtId="10" fontId="0" fillId="0" borderId="3" xfId="19" applyNumberFormat="1" applyFont="1" applyFill="1" applyBorder="1" applyProtection="1"/>
    <xf numFmtId="40" fontId="12" fillId="0" borderId="0" xfId="0" applyFont="1" applyFill="1" applyAlignment="1" applyProtection="1">
      <alignment wrapText="1"/>
    </xf>
    <xf numFmtId="40" fontId="0" fillId="0" borderId="0" xfId="0" applyFill="1" applyAlignment="1" applyProtection="1">
      <alignment horizontal="center" wrapText="1"/>
    </xf>
    <xf numFmtId="164" fontId="0" fillId="0" borderId="0" xfId="0" applyNumberFormat="1" applyFill="1" applyAlignment="1" applyProtection="1">
      <alignment horizontal="center" wrapText="1"/>
    </xf>
    <xf numFmtId="164" fontId="0" fillId="0" borderId="0" xfId="0" applyNumberFormat="1" applyAlignment="1" applyProtection="1">
      <alignment horizontal="center" wrapText="1"/>
    </xf>
    <xf numFmtId="40" fontId="1" fillId="0" borderId="0" xfId="0" applyFont="1" applyProtection="1"/>
    <xf numFmtId="40" fontId="1" fillId="0" borderId="0" xfId="0" applyFont="1"/>
    <xf numFmtId="40" fontId="1" fillId="0" borderId="0" xfId="0" applyFont="1" applyAlignment="1">
      <alignment horizontal="right"/>
    </xf>
    <xf numFmtId="40" fontId="1" fillId="0" borderId="1" xfId="0" applyFont="1" applyBorder="1" applyAlignment="1">
      <alignment horizontal="right"/>
    </xf>
    <xf numFmtId="40" fontId="1" fillId="0" borderId="0" xfId="0" applyFont="1" applyAlignment="1" applyProtection="1">
      <alignment horizontal="left"/>
    </xf>
    <xf numFmtId="164" fontId="1" fillId="0" borderId="0" xfId="0" applyNumberFormat="1" applyFont="1" applyProtection="1"/>
    <xf numFmtId="40" fontId="1" fillId="0" borderId="1" xfId="0" applyFont="1" applyBorder="1"/>
    <xf numFmtId="39" fontId="1" fillId="0" borderId="0" xfId="0" applyNumberFormat="1" applyFont="1" applyProtection="1"/>
    <xf numFmtId="173" fontId="1" fillId="0" borderId="0" xfId="0" applyNumberFormat="1" applyFont="1" applyProtection="1"/>
    <xf numFmtId="40" fontId="6" fillId="0" borderId="1" xfId="0" applyFont="1" applyBorder="1"/>
    <xf numFmtId="40" fontId="8" fillId="0" borderId="0" xfId="0" applyFont="1" applyAlignment="1" applyProtection="1">
      <alignment wrapText="1"/>
    </xf>
    <xf numFmtId="40" fontId="0" fillId="0" borderId="0" xfId="0" applyFill="1" applyAlignment="1" applyProtection="1">
      <alignment horizontal="right" wrapText="1"/>
    </xf>
    <xf numFmtId="40" fontId="7" fillId="0" borderId="0" xfId="0" applyFont="1" applyFill="1" applyAlignment="1" applyProtection="1">
      <alignment horizontal="right" wrapText="1"/>
    </xf>
    <xf numFmtId="40" fontId="3" fillId="0" borderId="0" xfId="0" applyFont="1" applyProtection="1"/>
    <xf numFmtId="175" fontId="1" fillId="0" borderId="1" xfId="0" applyNumberFormat="1" applyFont="1" applyBorder="1"/>
    <xf numFmtId="166" fontId="0" fillId="0" borderId="0" xfId="0" applyNumberFormat="1"/>
    <xf numFmtId="180" fontId="0" fillId="0" borderId="0" xfId="0" applyNumberFormat="1" applyFill="1" applyProtection="1"/>
    <xf numFmtId="40" fontId="0" fillId="2" borderId="0" xfId="0" applyNumberFormat="1" applyFill="1" applyProtection="1"/>
    <xf numFmtId="39" fontId="0" fillId="0" borderId="0" xfId="0" applyNumberFormat="1" applyFill="1"/>
    <xf numFmtId="180" fontId="0" fillId="0" borderId="0" xfId="0" applyNumberFormat="1" applyAlignment="1" applyProtection="1">
      <alignment horizontal="right"/>
    </xf>
    <xf numFmtId="39" fontId="8" fillId="0" borderId="0" xfId="0" applyNumberFormat="1" applyFont="1" applyProtection="1"/>
    <xf numFmtId="39" fontId="8" fillId="0" borderId="0" xfId="0" applyNumberFormat="1" applyFont="1" applyAlignment="1" applyProtection="1">
      <alignment horizontal="right"/>
    </xf>
    <xf numFmtId="39" fontId="0" fillId="0" borderId="0" xfId="0" applyNumberFormat="1" applyFill="1" applyProtection="1"/>
    <xf numFmtId="39" fontId="0" fillId="0" borderId="0" xfId="19" applyNumberFormat="1" applyFont="1" applyFill="1" applyProtection="1"/>
    <xf numFmtId="39" fontId="0" fillId="0" borderId="0" xfId="0" applyNumberFormat="1" applyFill="1" applyAlignment="1" applyProtection="1">
      <alignment horizontal="center" wrapText="1"/>
    </xf>
    <xf numFmtId="39" fontId="0" fillId="0" borderId="0" xfId="0" applyNumberFormat="1"/>
    <xf numFmtId="39" fontId="0" fillId="0" borderId="0" xfId="0" applyNumberFormat="1" applyAlignment="1" applyProtection="1">
      <alignment horizontal="center" wrapText="1"/>
    </xf>
    <xf numFmtId="40" fontId="8" fillId="0" borderId="0" xfId="0" applyNumberFormat="1" applyFont="1" applyFill="1" applyAlignment="1" applyProtection="1">
      <alignment horizontal="right"/>
    </xf>
    <xf numFmtId="37" fontId="8" fillId="0" borderId="0" xfId="0" applyNumberFormat="1" applyFont="1" applyFill="1" applyAlignment="1" applyProtection="1">
      <alignment horizontal="right"/>
    </xf>
    <xf numFmtId="10" fontId="0" fillId="0" borderId="4" xfId="19" applyNumberFormat="1" applyFont="1" applyFill="1" applyBorder="1" applyProtection="1"/>
    <xf numFmtId="183" fontId="0" fillId="0" borderId="0" xfId="0" applyNumberFormat="1" applyFill="1" applyProtection="1"/>
    <xf numFmtId="185" fontId="0" fillId="0" borderId="0" xfId="0" applyNumberFormat="1"/>
    <xf numFmtId="40" fontId="6" fillId="0" borderId="0" xfId="0" applyFont="1"/>
    <xf numFmtId="40" fontId="0" fillId="0" borderId="0" xfId="0" applyAlignment="1">
      <alignment wrapText="1"/>
    </xf>
    <xf numFmtId="40" fontId="0" fillId="0" borderId="0" xfId="0" applyFont="1" applyProtection="1"/>
    <xf numFmtId="40" fontId="8" fillId="0" borderId="0" xfId="0" applyFont="1" applyAlignment="1">
      <alignment horizontal="right"/>
    </xf>
    <xf numFmtId="38" fontId="0" fillId="0" borderId="0" xfId="0" applyNumberFormat="1"/>
    <xf numFmtId="164" fontId="0" fillId="0" borderId="5" xfId="0" applyNumberFormat="1" applyFill="1" applyBorder="1" applyProtection="1"/>
    <xf numFmtId="164" fontId="0" fillId="0" borderId="6" xfId="0" applyNumberFormat="1" applyFill="1" applyBorder="1" applyProtection="1"/>
    <xf numFmtId="164" fontId="0" fillId="0" borderId="7" xfId="0" applyNumberFormat="1" applyFill="1" applyBorder="1" applyProtection="1"/>
    <xf numFmtId="164" fontId="0" fillId="0" borderId="8" xfId="0" applyNumberFormat="1" applyFill="1" applyBorder="1" applyProtection="1"/>
    <xf numFmtId="37" fontId="23" fillId="0" borderId="0" xfId="0" applyNumberFormat="1" applyFont="1" applyProtection="1"/>
    <xf numFmtId="37" fontId="23" fillId="0" borderId="0" xfId="0" applyNumberFormat="1" applyFont="1" applyFill="1" applyProtection="1"/>
    <xf numFmtId="37" fontId="3" fillId="0" borderId="0" xfId="0" applyNumberFormat="1" applyFont="1" applyFill="1" applyProtection="1"/>
    <xf numFmtId="38" fontId="0" fillId="0" borderId="0" xfId="0" applyNumberFormat="1" applyFill="1" applyProtection="1"/>
    <xf numFmtId="38" fontId="0" fillId="0" borderId="0" xfId="0" applyNumberFormat="1" applyFill="1"/>
    <xf numFmtId="37" fontId="7" fillId="0" borderId="0" xfId="0" applyNumberFormat="1" applyFont="1" applyProtection="1"/>
    <xf numFmtId="37" fontId="7" fillId="0" borderId="0" xfId="0" applyNumberFormat="1" applyFont="1" applyFill="1" applyProtection="1"/>
    <xf numFmtId="40" fontId="8" fillId="0" borderId="9" xfId="0" applyFont="1" applyBorder="1" applyAlignment="1" applyProtection="1">
      <alignment horizontal="right"/>
    </xf>
    <xf numFmtId="40" fontId="8" fillId="0" borderId="9" xfId="0" applyFont="1" applyBorder="1" applyProtection="1"/>
    <xf numFmtId="164" fontId="8" fillId="0" borderId="9" xfId="0" applyNumberFormat="1" applyFont="1" applyBorder="1" applyAlignment="1" applyProtection="1">
      <alignment horizontal="right"/>
    </xf>
    <xf numFmtId="40" fontId="8" fillId="0" borderId="9" xfId="0" applyNumberFormat="1" applyFont="1" applyBorder="1" applyAlignment="1" applyProtection="1">
      <alignment horizontal="right"/>
    </xf>
    <xf numFmtId="39" fontId="8" fillId="0" borderId="9" xfId="0" applyNumberFormat="1" applyFont="1" applyBorder="1" applyAlignment="1" applyProtection="1">
      <alignment horizontal="right"/>
    </xf>
    <xf numFmtId="40" fontId="8" fillId="0" borderId="9" xfId="0" applyNumberFormat="1" applyFont="1" applyFill="1" applyBorder="1" applyAlignment="1" applyProtection="1">
      <alignment horizontal="right"/>
    </xf>
    <xf numFmtId="37" fontId="8" fillId="0" borderId="9" xfId="0" applyNumberFormat="1" applyFont="1" applyFill="1" applyBorder="1" applyAlignment="1" applyProtection="1">
      <alignment horizontal="right"/>
    </xf>
    <xf numFmtId="166" fontId="8" fillId="0" borderId="9" xfId="0" applyNumberFormat="1" applyFont="1" applyBorder="1" applyAlignment="1" applyProtection="1">
      <alignment horizontal="right"/>
    </xf>
    <xf numFmtId="40" fontId="8" fillId="0" borderId="9" xfId="0" applyFont="1" applyFill="1" applyBorder="1" applyAlignment="1" applyProtection="1">
      <alignment horizontal="right"/>
    </xf>
    <xf numFmtId="40" fontId="8" fillId="0" borderId="9" xfId="0" applyFont="1" applyBorder="1" applyAlignment="1">
      <alignment horizontal="right"/>
    </xf>
    <xf numFmtId="175" fontId="6" fillId="0" borderId="1" xfId="0" applyNumberFormat="1" applyFont="1" applyBorder="1"/>
    <xf numFmtId="37" fontId="1" fillId="0" borderId="0" xfId="0" applyNumberFormat="1" applyFont="1" applyProtection="1"/>
    <xf numFmtId="166" fontId="1" fillId="0" borderId="0" xfId="0" applyNumberFormat="1" applyFont="1" applyProtection="1"/>
    <xf numFmtId="175" fontId="6" fillId="0" borderId="0" xfId="0" applyNumberFormat="1" applyFont="1" applyBorder="1"/>
    <xf numFmtId="164" fontId="1" fillId="0" borderId="10" xfId="0" applyNumberFormat="1" applyFont="1" applyBorder="1" applyProtection="1"/>
    <xf numFmtId="185" fontId="3" fillId="0" borderId="0" xfId="0" applyNumberFormat="1" applyFont="1" applyProtection="1"/>
    <xf numFmtId="43" fontId="0" fillId="0" borderId="0" xfId="1" applyFont="1" applyProtection="1"/>
    <xf numFmtId="40" fontId="3" fillId="0" borderId="0" xfId="15" applyNumberFormat="1" applyFont="1" applyProtection="1"/>
    <xf numFmtId="183" fontId="3" fillId="0" borderId="0" xfId="15" applyNumberFormat="1" applyFont="1" applyFill="1" applyProtection="1"/>
    <xf numFmtId="40" fontId="1" fillId="0" borderId="0" xfId="0" applyFont="1" applyBorder="1"/>
    <xf numFmtId="40" fontId="1" fillId="0" borderId="0" xfId="0" applyFont="1" applyBorder="1" applyAlignment="1">
      <alignment horizontal="right"/>
    </xf>
    <xf numFmtId="164" fontId="1" fillId="0" borderId="0" xfId="0" applyNumberFormat="1" applyFont="1" applyBorder="1" applyProtection="1"/>
    <xf numFmtId="39" fontId="1" fillId="0" borderId="0" xfId="0" applyNumberFormat="1" applyFont="1" applyBorder="1" applyProtection="1"/>
    <xf numFmtId="175" fontId="1" fillId="0" borderId="0" xfId="0" applyNumberFormat="1" applyFont="1" applyBorder="1"/>
    <xf numFmtId="40" fontId="6" fillId="0" borderId="0" xfId="0" applyFont="1" applyBorder="1"/>
    <xf numFmtId="173" fontId="1" fillId="0" borderId="0" xfId="0" applyNumberFormat="1" applyFont="1" applyBorder="1" applyProtection="1"/>
    <xf numFmtId="37" fontId="1" fillId="0" borderId="0" xfId="0" applyNumberFormat="1" applyFont="1" applyBorder="1" applyProtection="1"/>
    <xf numFmtId="166" fontId="1" fillId="0" borderId="0" xfId="0" applyNumberFormat="1" applyFont="1" applyBorder="1" applyProtection="1"/>
    <xf numFmtId="40" fontId="0" fillId="0" borderId="0" xfId="0" applyFill="1" applyBorder="1"/>
    <xf numFmtId="183" fontId="3" fillId="0" borderId="0" xfId="15" applyNumberFormat="1" applyFont="1" applyFill="1"/>
    <xf numFmtId="180" fontId="3" fillId="0" borderId="0" xfId="15" applyNumberFormat="1" applyFont="1" applyProtection="1"/>
    <xf numFmtId="180" fontId="3" fillId="0" borderId="0" xfId="15" applyNumberFormat="1" applyFont="1" applyFill="1" applyProtection="1"/>
    <xf numFmtId="164" fontId="3" fillId="0" borderId="0" xfId="15" applyNumberFormat="1" applyFont="1" applyProtection="1"/>
    <xf numFmtId="164" fontId="3" fillId="0" borderId="0" xfId="15" applyNumberFormat="1" applyFont="1" applyFill="1" applyProtection="1"/>
    <xf numFmtId="175" fontId="3" fillId="0" borderId="0" xfId="15" applyNumberFormat="1" applyFont="1" applyAlignment="1" applyProtection="1">
      <alignment horizontal="right"/>
    </xf>
    <xf numFmtId="175" fontId="3" fillId="0" borderId="0" xfId="15" applyNumberFormat="1" applyFont="1" applyProtection="1"/>
    <xf numFmtId="175" fontId="3" fillId="0" borderId="0" xfId="15" applyNumberFormat="1" applyFont="1" applyFill="1" applyProtection="1"/>
    <xf numFmtId="37" fontId="3" fillId="0" borderId="0" xfId="15" applyNumberFormat="1" applyFont="1"/>
    <xf numFmtId="37" fontId="3" fillId="0" borderId="0" xfId="15" applyNumberFormat="1" applyFont="1" applyFill="1"/>
    <xf numFmtId="175" fontId="3" fillId="0" borderId="0" xfId="15" applyNumberFormat="1" applyFont="1"/>
    <xf numFmtId="185" fontId="3" fillId="0" borderId="0" xfId="15" applyNumberFormat="1" applyFont="1"/>
    <xf numFmtId="185" fontId="3" fillId="0" borderId="0" xfId="15" applyNumberFormat="1" applyFont="1" applyFill="1"/>
    <xf numFmtId="165" fontId="3" fillId="0" borderId="0" xfId="15" applyNumberFormat="1" applyFont="1" applyProtection="1"/>
    <xf numFmtId="37" fontId="3" fillId="0" borderId="0" xfId="15" applyNumberFormat="1" applyFont="1" applyProtection="1"/>
    <xf numFmtId="37" fontId="3" fillId="0" borderId="0" xfId="15" applyNumberFormat="1" applyFont="1" applyFill="1" applyProtection="1"/>
    <xf numFmtId="185" fontId="3" fillId="0" borderId="0" xfId="15" applyNumberFormat="1" applyFont="1" applyFill="1" applyProtection="1"/>
    <xf numFmtId="185" fontId="3" fillId="0" borderId="0" xfId="15" applyNumberFormat="1" applyFont="1" applyProtection="1"/>
    <xf numFmtId="0" fontId="3" fillId="0" borderId="0" xfId="15" applyNumberFormat="1" applyFont="1" applyProtection="1"/>
    <xf numFmtId="40" fontId="3" fillId="0" borderId="0" xfId="15" applyFont="1" applyProtection="1"/>
    <xf numFmtId="166" fontId="3" fillId="0" borderId="0" xfId="15" applyNumberFormat="1" applyFont="1" applyProtection="1"/>
    <xf numFmtId="166" fontId="3" fillId="0" borderId="0" xfId="15" applyNumberFormat="1" applyFont="1" applyFill="1" applyProtection="1"/>
    <xf numFmtId="40" fontId="3" fillId="0" borderId="0" xfId="15" applyNumberFormat="1" applyFont="1" applyFill="1" applyProtection="1"/>
    <xf numFmtId="168" fontId="3" fillId="0" borderId="0" xfId="15" applyNumberFormat="1" applyFont="1" applyFill="1" applyProtection="1"/>
    <xf numFmtId="168" fontId="3" fillId="0" borderId="0" xfId="15" applyNumberFormat="1" applyFont="1" applyProtection="1"/>
    <xf numFmtId="40" fontId="3" fillId="0" borderId="0" xfId="15" applyFont="1" applyFill="1" applyProtection="1"/>
    <xf numFmtId="170" fontId="3" fillId="0" borderId="0" xfId="15" applyNumberFormat="1" applyFont="1" applyFill="1" applyProtection="1"/>
    <xf numFmtId="40" fontId="3" fillId="0" borderId="0" xfId="15" applyFont="1"/>
    <xf numFmtId="40" fontId="3" fillId="0" borderId="0" xfId="15" applyFont="1" applyFill="1"/>
    <xf numFmtId="39" fontId="3" fillId="0" borderId="0" xfId="15" applyNumberFormat="1" applyFont="1" applyProtection="1"/>
    <xf numFmtId="39" fontId="3" fillId="0" borderId="0" xfId="15" applyNumberFormat="1" applyFont="1" applyFill="1" applyProtection="1"/>
    <xf numFmtId="0" fontId="3" fillId="0" borderId="0" xfId="15" applyNumberFormat="1" applyFont="1" applyFill="1" applyProtection="1"/>
    <xf numFmtId="178" fontId="3" fillId="0" borderId="0" xfId="15" applyNumberFormat="1" applyFont="1" applyFill="1" applyAlignment="1" applyProtection="1">
      <alignment shrinkToFit="1"/>
    </xf>
    <xf numFmtId="40" fontId="3" fillId="0" borderId="0" xfId="15" applyFont="1" applyAlignment="1" applyProtection="1">
      <alignment horizontal="center"/>
    </xf>
    <xf numFmtId="40" fontId="3" fillId="0" borderId="0" xfId="15" applyFont="1" applyFill="1" applyAlignment="1" applyProtection="1">
      <alignment horizontal="center"/>
    </xf>
    <xf numFmtId="40" fontId="3" fillId="5" borderId="0" xfId="15" applyFont="1" applyFill="1" applyAlignment="1" applyProtection="1">
      <alignment horizontal="center"/>
    </xf>
    <xf numFmtId="176" fontId="3" fillId="0" borderId="0" xfId="15" applyNumberFormat="1" applyFont="1" applyFill="1" applyAlignment="1" applyProtection="1">
      <alignment wrapText="1"/>
    </xf>
    <xf numFmtId="40" fontId="3" fillId="0" borderId="0" xfId="15" applyFont="1" applyFill="1" applyAlignment="1" applyProtection="1">
      <alignment wrapText="1"/>
    </xf>
    <xf numFmtId="40" fontId="3" fillId="0" borderId="0" xfId="15" applyFont="1" applyAlignment="1" applyProtection="1">
      <alignment horizontal="center" wrapText="1"/>
    </xf>
    <xf numFmtId="40" fontId="3" fillId="0" borderId="0" xfId="15" applyFont="1" applyFill="1" applyAlignment="1" applyProtection="1">
      <alignment horizontal="center" wrapText="1"/>
    </xf>
    <xf numFmtId="40" fontId="3" fillId="0" borderId="0" xfId="15" quotePrefix="1" applyFont="1" applyAlignment="1" applyProtection="1">
      <alignment horizontal="center" wrapText="1"/>
    </xf>
    <xf numFmtId="40" fontId="3" fillId="5" borderId="0" xfId="15" applyFont="1" applyFill="1" applyAlignment="1" applyProtection="1">
      <alignment horizontal="center" wrapText="1"/>
    </xf>
    <xf numFmtId="40" fontId="3" fillId="0" borderId="0" xfId="15" applyFont="1" applyAlignment="1">
      <alignment wrapText="1"/>
    </xf>
    <xf numFmtId="164" fontId="3" fillId="0" borderId="0" xfId="15" applyNumberFormat="1" applyFont="1" applyFill="1" applyAlignment="1" applyProtection="1">
      <alignment horizontal="center"/>
    </xf>
    <xf numFmtId="165" fontId="3" fillId="0" borderId="0" xfId="15" applyNumberFormat="1" applyFont="1" applyFill="1" applyProtection="1"/>
    <xf numFmtId="164" fontId="3" fillId="0" borderId="0" xfId="15" applyNumberFormat="1" applyFont="1" applyFill="1" applyAlignment="1" applyProtection="1">
      <alignment horizontal="right"/>
    </xf>
    <xf numFmtId="164" fontId="3" fillId="0" borderId="0" xfId="15" applyNumberFormat="1" applyFont="1" applyFill="1"/>
    <xf numFmtId="164" fontId="3" fillId="0" borderId="0" xfId="15" applyNumberFormat="1" applyFont="1"/>
    <xf numFmtId="40" fontId="4" fillId="0" borderId="0" xfId="15" applyFont="1" applyFill="1" applyProtection="1"/>
    <xf numFmtId="40" fontId="3" fillId="5" borderId="0" xfId="15" applyNumberFormat="1" applyFont="1" applyFill="1" applyProtection="1"/>
    <xf numFmtId="4" fontId="3" fillId="0" borderId="0" xfId="15" applyNumberFormat="1" applyFont="1" applyFill="1"/>
    <xf numFmtId="3" fontId="3" fillId="0" borderId="0" xfId="15" applyNumberFormat="1" applyFont="1" applyFill="1"/>
    <xf numFmtId="3" fontId="3" fillId="0" borderId="0" xfId="15" applyNumberFormat="1" applyFont="1" applyFill="1" applyAlignment="1" applyProtection="1">
      <alignment horizontal="center"/>
    </xf>
    <xf numFmtId="3" fontId="3" fillId="0" borderId="0" xfId="15" applyNumberFormat="1" applyFont="1" applyFill="1" applyProtection="1"/>
    <xf numFmtId="40" fontId="3" fillId="0" borderId="0" xfId="15" applyNumberFormat="1" applyFont="1" applyFill="1" applyAlignment="1" applyProtection="1">
      <alignment horizontal="center"/>
    </xf>
    <xf numFmtId="39" fontId="3" fillId="0" borderId="0" xfId="15" applyNumberFormat="1" applyFont="1"/>
    <xf numFmtId="40" fontId="3" fillId="0" borderId="0" xfId="15" applyNumberFormat="1" applyFont="1" applyAlignment="1" applyProtection="1">
      <alignment horizontal="right"/>
    </xf>
    <xf numFmtId="40" fontId="3" fillId="0" borderId="0" xfId="15" applyNumberFormat="1" applyFont="1" applyAlignment="1" applyProtection="1">
      <alignment horizontal="center"/>
    </xf>
    <xf numFmtId="40" fontId="3" fillId="0" borderId="0" xfId="15" applyNumberFormat="1" applyFont="1" applyFill="1" applyAlignment="1" applyProtection="1">
      <alignment horizontal="right"/>
    </xf>
    <xf numFmtId="166" fontId="3" fillId="0" borderId="0" xfId="15" applyNumberFormat="1" applyFont="1"/>
    <xf numFmtId="40" fontId="3" fillId="0" borderId="0" xfId="15" applyFont="1" applyAlignment="1" applyProtection="1">
      <alignment horizontal="right"/>
    </xf>
    <xf numFmtId="176" fontId="3" fillId="0" borderId="0" xfId="15" applyNumberFormat="1" applyFont="1" applyAlignment="1" applyProtection="1">
      <alignment horizontal="right"/>
    </xf>
    <xf numFmtId="40" fontId="5" fillId="0" borderId="0" xfId="15" applyNumberFormat="1" applyFont="1" applyProtection="1"/>
    <xf numFmtId="40" fontId="3" fillId="2" borderId="0" xfId="15" applyFont="1" applyFill="1" applyAlignment="1" applyProtection="1">
      <alignment horizontal="center"/>
    </xf>
    <xf numFmtId="40" fontId="3" fillId="2" borderId="0" xfId="15" applyFont="1" applyFill="1" applyProtection="1"/>
    <xf numFmtId="40" fontId="3" fillId="2" borderId="0" xfId="15" applyNumberFormat="1" applyFont="1" applyFill="1" applyProtection="1"/>
    <xf numFmtId="172" fontId="3" fillId="3" borderId="0" xfId="15" applyNumberFormat="1" applyFont="1" applyFill="1" applyProtection="1"/>
    <xf numFmtId="172" fontId="3" fillId="0" borderId="0" xfId="15" applyNumberFormat="1" applyFont="1" applyProtection="1"/>
    <xf numFmtId="172" fontId="4" fillId="0" borderId="0" xfId="15" applyNumberFormat="1" applyFont="1" applyFill="1"/>
    <xf numFmtId="172" fontId="3" fillId="0" borderId="0" xfId="15" applyNumberFormat="1" applyFont="1" applyFill="1" applyProtection="1"/>
    <xf numFmtId="40" fontId="3" fillId="0" borderId="0" xfId="15" applyFont="1" applyAlignment="1">
      <alignment horizontal="center"/>
    </xf>
    <xf numFmtId="164" fontId="3" fillId="0" borderId="0" xfId="15" applyNumberFormat="1" applyFont="1" applyAlignment="1" applyProtection="1">
      <alignment horizontal="right"/>
    </xf>
    <xf numFmtId="165" fontId="3" fillId="0" borderId="0" xfId="15" applyNumberFormat="1" applyFont="1" applyAlignment="1" applyProtection="1">
      <alignment horizontal="right"/>
    </xf>
    <xf numFmtId="165" fontId="3" fillId="0" borderId="0" xfId="15" applyNumberFormat="1" applyFont="1" applyFill="1" applyAlignment="1" applyProtection="1">
      <alignment horizontal="right"/>
    </xf>
    <xf numFmtId="186" fontId="3" fillId="0" borderId="0" xfId="15" applyNumberFormat="1" applyFont="1" applyFill="1" applyProtection="1"/>
    <xf numFmtId="169" fontId="3" fillId="0" borderId="0" xfId="15" applyNumberFormat="1" applyFont="1" applyProtection="1"/>
    <xf numFmtId="169" fontId="3" fillId="0" borderId="0" xfId="15" applyNumberFormat="1" applyFont="1" applyFill="1" applyProtection="1"/>
    <xf numFmtId="165" fontId="3" fillId="0" borderId="0" xfId="15" applyNumberFormat="1" applyFont="1"/>
    <xf numFmtId="170" fontId="3" fillId="0" borderId="0" xfId="15" applyNumberFormat="1" applyFont="1" applyProtection="1"/>
    <xf numFmtId="171" fontId="3" fillId="0" borderId="0" xfId="15" applyNumberFormat="1" applyFont="1" applyProtection="1"/>
    <xf numFmtId="171" fontId="3" fillId="0" borderId="0" xfId="15" applyNumberFormat="1" applyFont="1" applyFill="1" applyProtection="1"/>
    <xf numFmtId="170" fontId="3" fillId="0" borderId="0" xfId="15" applyNumberFormat="1" applyFont="1"/>
    <xf numFmtId="182" fontId="3" fillId="0" borderId="0" xfId="15" applyNumberFormat="1" applyFont="1" applyProtection="1"/>
    <xf numFmtId="182" fontId="3" fillId="0" borderId="0" xfId="15" applyNumberFormat="1" applyFont="1" applyFill="1" applyProtection="1"/>
    <xf numFmtId="4" fontId="3" fillId="0" borderId="0" xfId="15" applyNumberFormat="1" applyFont="1" applyProtection="1"/>
    <xf numFmtId="166" fontId="3" fillId="0" borderId="0" xfId="15" applyNumberFormat="1" applyFont="1" applyAlignment="1" applyProtection="1">
      <alignment horizontal="center"/>
    </xf>
    <xf numFmtId="167" fontId="3" fillId="0" borderId="0" xfId="15" applyNumberFormat="1" applyFont="1" applyProtection="1"/>
    <xf numFmtId="167" fontId="3" fillId="0" borderId="0" xfId="15" applyNumberFormat="1" applyFont="1" applyFill="1" applyProtection="1"/>
    <xf numFmtId="40" fontId="3" fillId="0" borderId="0" xfId="15" applyFont="1" applyAlignment="1">
      <alignment horizontal="right"/>
    </xf>
    <xf numFmtId="40" fontId="3" fillId="0" borderId="0" xfId="15" applyFont="1" applyFill="1" applyAlignment="1">
      <alignment horizontal="right"/>
    </xf>
    <xf numFmtId="175" fontId="3" fillId="0" borderId="0" xfId="15" applyNumberFormat="1" applyFont="1" applyFill="1"/>
    <xf numFmtId="176" fontId="3" fillId="0" borderId="0" xfId="15" applyNumberFormat="1" applyFont="1"/>
    <xf numFmtId="176" fontId="3" fillId="0" borderId="0" xfId="15" applyNumberFormat="1" applyFont="1" applyProtection="1"/>
    <xf numFmtId="179" fontId="3" fillId="0" borderId="0" xfId="15" applyNumberFormat="1" applyFont="1" applyProtection="1"/>
    <xf numFmtId="179" fontId="3" fillId="0" borderId="0" xfId="15" applyNumberFormat="1" applyFont="1" applyFill="1" applyProtection="1"/>
    <xf numFmtId="176" fontId="3" fillId="0" borderId="0" xfId="15" applyNumberFormat="1" applyFont="1" applyFill="1" applyProtection="1"/>
    <xf numFmtId="40" fontId="3" fillId="6" borderId="0" xfId="15" applyFont="1" applyFill="1" applyAlignment="1" applyProtection="1">
      <alignment horizontal="center"/>
    </xf>
    <xf numFmtId="40" fontId="3" fillId="6" borderId="0" xfId="15" applyFont="1" applyFill="1" applyProtection="1"/>
    <xf numFmtId="40" fontId="4" fillId="0" borderId="0" xfId="15" applyFont="1" applyFill="1" applyAlignment="1" applyProtection="1">
      <alignment wrapText="1"/>
    </xf>
    <xf numFmtId="170" fontId="3" fillId="0" borderId="0" xfId="15" applyNumberFormat="1" applyFont="1" applyAlignment="1">
      <alignment horizontal="right"/>
    </xf>
    <xf numFmtId="168" fontId="3" fillId="5" borderId="0" xfId="15" applyNumberFormat="1" applyFont="1" applyFill="1" applyProtection="1"/>
    <xf numFmtId="37" fontId="1" fillId="0" borderId="0" xfId="15" applyNumberFormat="1" applyFont="1" applyFill="1" applyProtection="1"/>
    <xf numFmtId="168" fontId="3" fillId="0" borderId="0" xfId="15" applyNumberFormat="1" applyFont="1"/>
    <xf numFmtId="173" fontId="3" fillId="0" borderId="0" xfId="15" applyNumberFormat="1" applyFont="1" applyProtection="1"/>
    <xf numFmtId="37" fontId="1" fillId="0" borderId="0" xfId="15" applyNumberFormat="1" applyFont="1" applyProtection="1"/>
    <xf numFmtId="174" fontId="3" fillId="0" borderId="0" xfId="15" applyNumberFormat="1" applyFont="1" applyProtection="1"/>
    <xf numFmtId="40" fontId="3" fillId="4" borderId="0" xfId="15" applyNumberFormat="1" applyFont="1" applyFill="1" applyProtection="1"/>
    <xf numFmtId="187" fontId="3" fillId="0" borderId="0" xfId="15" applyNumberFormat="1" applyFont="1" applyProtection="1"/>
    <xf numFmtId="40" fontId="3" fillId="0" borderId="0" xfId="15" applyFont="1" applyFill="1" applyAlignment="1">
      <alignment wrapText="1"/>
    </xf>
    <xf numFmtId="178" fontId="3" fillId="0" borderId="0" xfId="15" applyNumberFormat="1" applyFont="1" applyProtection="1"/>
    <xf numFmtId="184" fontId="3" fillId="0" borderId="0" xfId="15" applyNumberFormat="1" applyFont="1" applyProtection="1"/>
    <xf numFmtId="40" fontId="3" fillId="4" borderId="0" xfId="15" applyFont="1" applyFill="1"/>
    <xf numFmtId="43" fontId="3" fillId="0" borderId="0" xfId="3" applyFont="1" applyFill="1"/>
    <xf numFmtId="176" fontId="3" fillId="0" borderId="0" xfId="15" applyNumberFormat="1" applyFont="1" applyFill="1"/>
    <xf numFmtId="4" fontId="3" fillId="0" borderId="0" xfId="15" applyNumberFormat="1" applyFont="1"/>
    <xf numFmtId="169" fontId="3" fillId="0" borderId="0" xfId="15" applyNumberFormat="1" applyFont="1"/>
    <xf numFmtId="172" fontId="3" fillId="0" borderId="0" xfId="15" applyNumberFormat="1" applyFont="1" applyFill="1"/>
    <xf numFmtId="183" fontId="3" fillId="5" borderId="0" xfId="15" applyNumberFormat="1" applyFont="1" applyFill="1" applyProtection="1"/>
    <xf numFmtId="164" fontId="3" fillId="0" borderId="0" xfId="15" applyNumberFormat="1" applyFont="1" applyAlignment="1" applyProtection="1">
      <alignment horizontal="center"/>
    </xf>
    <xf numFmtId="176" fontId="3" fillId="0" borderId="0" xfId="15" applyNumberFormat="1" applyFont="1" applyAlignment="1" applyProtection="1">
      <alignment horizontal="center"/>
    </xf>
    <xf numFmtId="4" fontId="3" fillId="0" borderId="0" xfId="0" applyNumberFormat="1" applyFont="1"/>
    <xf numFmtId="40" fontId="1" fillId="0" borderId="0" xfId="6" applyFont="1" applyProtection="1"/>
    <xf numFmtId="40" fontId="3" fillId="0" borderId="0" xfId="6" applyFont="1" applyAlignment="1" applyProtection="1">
      <alignment horizontal="center"/>
    </xf>
    <xf numFmtId="40" fontId="3" fillId="0" borderId="0" xfId="6"/>
    <xf numFmtId="40" fontId="3" fillId="0" borderId="0" xfId="6" applyProtection="1"/>
    <xf numFmtId="40" fontId="1" fillId="0" borderId="1" xfId="6" applyFont="1" applyBorder="1" applyProtection="1"/>
    <xf numFmtId="40" fontId="1" fillId="0" borderId="0" xfId="6" applyFont="1" applyAlignment="1" applyProtection="1">
      <alignment horizontal="center"/>
    </xf>
    <xf numFmtId="40" fontId="1" fillId="0" borderId="0" xfId="6" applyFont="1" applyAlignment="1" applyProtection="1">
      <alignment horizontal="center" wrapText="1"/>
    </xf>
    <xf numFmtId="40" fontId="1" fillId="0" borderId="0" xfId="6" quotePrefix="1" applyFont="1" applyAlignment="1" applyProtection="1">
      <alignment horizontal="center" wrapText="1"/>
    </xf>
    <xf numFmtId="40" fontId="1" fillId="0" borderId="0" xfId="6" applyFont="1" applyAlignment="1" applyProtection="1">
      <alignment horizontal="left" wrapText="1"/>
    </xf>
    <xf numFmtId="177" fontId="1" fillId="0" borderId="1" xfId="6" applyNumberFormat="1" applyFont="1" applyBorder="1" applyAlignment="1" applyProtection="1">
      <alignment horizontal="right"/>
    </xf>
    <xf numFmtId="177" fontId="1" fillId="0" borderId="0" xfId="6" applyNumberFormat="1" applyFont="1" applyProtection="1"/>
    <xf numFmtId="177" fontId="1" fillId="0" borderId="1" xfId="6" applyNumberFormat="1" applyFont="1" applyBorder="1" applyProtection="1"/>
    <xf numFmtId="178" fontId="1" fillId="0" borderId="11" xfId="6" applyNumberFormat="1" applyFont="1" applyBorder="1" applyAlignment="1" applyProtection="1">
      <alignment horizontal="right"/>
    </xf>
    <xf numFmtId="40" fontId="1" fillId="0" borderId="11" xfId="6" applyFont="1" applyBorder="1" applyProtection="1"/>
    <xf numFmtId="0" fontId="1" fillId="0" borderId="1" xfId="6" applyNumberFormat="1" applyFont="1" applyBorder="1" applyAlignment="1" applyProtection="1">
      <alignment horizontal="right"/>
    </xf>
    <xf numFmtId="177" fontId="1" fillId="0" borderId="0" xfId="6" applyNumberFormat="1" applyFont="1" applyBorder="1" applyProtection="1"/>
    <xf numFmtId="40" fontId="1" fillId="0" borderId="0" xfId="6" applyFont="1" applyBorder="1" applyProtection="1"/>
    <xf numFmtId="177" fontId="3" fillId="0" borderId="0" xfId="6" applyNumberFormat="1" applyProtection="1"/>
    <xf numFmtId="177" fontId="1" fillId="0" borderId="11" xfId="6" applyNumberFormat="1" applyFont="1" applyBorder="1" applyProtection="1"/>
    <xf numFmtId="40" fontId="9" fillId="0" borderId="0" xfId="6" applyFont="1" applyProtection="1"/>
    <xf numFmtId="37" fontId="1" fillId="0" borderId="0" xfId="6" applyNumberFormat="1" applyFont="1" applyProtection="1"/>
    <xf numFmtId="40" fontId="1" fillId="0" borderId="0" xfId="6" applyFont="1"/>
    <xf numFmtId="3" fontId="1" fillId="0" borderId="1" xfId="6" applyNumberFormat="1" applyFont="1" applyBorder="1" applyProtection="1"/>
    <xf numFmtId="40" fontId="3" fillId="0" borderId="0" xfId="6" applyBorder="1"/>
    <xf numFmtId="37" fontId="1" fillId="0" borderId="1" xfId="6" applyNumberFormat="1" applyFont="1" applyBorder="1" applyProtection="1"/>
    <xf numFmtId="39" fontId="1" fillId="0" borderId="1" xfId="6" applyNumberFormat="1" applyFont="1" applyBorder="1" applyProtection="1"/>
    <xf numFmtId="39" fontId="1" fillId="0" borderId="0" xfId="6" applyNumberFormat="1" applyFont="1" applyProtection="1"/>
    <xf numFmtId="40" fontId="10" fillId="0" borderId="0" xfId="6" applyFont="1" applyProtection="1"/>
    <xf numFmtId="40" fontId="1" fillId="0" borderId="12" xfId="6" applyFont="1" applyBorder="1" applyProtection="1"/>
    <xf numFmtId="40" fontId="11" fillId="0" borderId="0" xfId="6" applyFont="1" applyProtection="1"/>
    <xf numFmtId="39" fontId="3" fillId="0" borderId="0" xfId="6" applyNumberFormat="1" applyProtection="1"/>
    <xf numFmtId="175" fontId="3" fillId="0" borderId="0" xfId="6" applyNumberFormat="1" applyProtection="1"/>
    <xf numFmtId="178" fontId="3" fillId="0" borderId="0" xfId="6" applyNumberFormat="1"/>
    <xf numFmtId="40" fontId="3" fillId="0" borderId="0" xfId="15"/>
    <xf numFmtId="40" fontId="3" fillId="0" borderId="0" xfId="15" applyAlignment="1">
      <alignment wrapText="1"/>
    </xf>
    <xf numFmtId="40" fontId="3" fillId="0" borderId="0" xfId="15" applyFill="1"/>
    <xf numFmtId="164" fontId="3" fillId="0" borderId="0" xfId="15" applyNumberFormat="1" applyProtection="1"/>
    <xf numFmtId="164" fontId="3" fillId="0" borderId="0" xfId="15" applyNumberFormat="1" applyFill="1" applyProtection="1"/>
    <xf numFmtId="3" fontId="3" fillId="0" borderId="0" xfId="15" applyNumberFormat="1" applyFill="1"/>
    <xf numFmtId="40" fontId="5" fillId="0" borderId="0" xfId="15" applyNumberFormat="1" applyFont="1" applyFill="1" applyProtection="1"/>
    <xf numFmtId="40" fontId="5" fillId="0" borderId="0" xfId="15" applyFont="1"/>
    <xf numFmtId="40" fontId="3" fillId="0" borderId="0" xfId="15" applyProtection="1"/>
    <xf numFmtId="4" fontId="3" fillId="0" borderId="0" xfId="15" applyNumberFormat="1"/>
    <xf numFmtId="40" fontId="3" fillId="0" borderId="0" xfId="15" applyFill="1" applyProtection="1"/>
    <xf numFmtId="40" fontId="3" fillId="0" borderId="0" xfId="15" applyNumberFormat="1" applyFill="1" applyProtection="1"/>
    <xf numFmtId="40" fontId="3" fillId="2" borderId="0" xfId="15" applyNumberFormat="1" applyFill="1" applyProtection="1"/>
    <xf numFmtId="4" fontId="3" fillId="2" borderId="0" xfId="15" applyNumberFormat="1" applyFill="1"/>
    <xf numFmtId="172" fontId="3" fillId="0" borderId="0" xfId="15" applyNumberFormat="1"/>
    <xf numFmtId="164" fontId="3" fillId="7" borderId="0" xfId="15" applyNumberFormat="1" applyFont="1" applyFill="1" applyAlignment="1" applyProtection="1">
      <alignment horizontal="center"/>
    </xf>
    <xf numFmtId="40" fontId="3" fillId="7" borderId="0" xfId="15" applyFont="1" applyFill="1" applyAlignment="1" applyProtection="1">
      <alignment horizontal="center"/>
    </xf>
    <xf numFmtId="40" fontId="0" fillId="0" borderId="0" xfId="0" applyFill="1" applyAlignment="1" applyProtection="1">
      <alignment horizontal="right"/>
    </xf>
    <xf numFmtId="40" fontId="0" fillId="0" borderId="0" xfId="0" applyFill="1" applyAlignment="1"/>
    <xf numFmtId="40" fontId="7" fillId="0" borderId="0" xfId="0" applyFont="1" applyFill="1" applyAlignment="1" applyProtection="1">
      <alignment horizontal="right"/>
    </xf>
    <xf numFmtId="40" fontId="13" fillId="0" borderId="0" xfId="0" applyFont="1" applyFill="1" applyAlignment="1" applyProtection="1">
      <alignment horizontal="left"/>
    </xf>
    <xf numFmtId="40" fontId="13" fillId="0" borderId="0" xfId="0" applyFont="1" applyFill="1" applyAlignment="1">
      <alignment horizontal="left"/>
    </xf>
    <xf numFmtId="40" fontId="14" fillId="0" borderId="0" xfId="0" applyFont="1" applyFill="1" applyAlignment="1" applyProtection="1">
      <alignment horizontal="left"/>
    </xf>
    <xf numFmtId="40" fontId="14" fillId="0" borderId="0" xfId="0" applyFont="1" applyFill="1" applyAlignment="1">
      <alignment horizontal="left"/>
    </xf>
    <xf numFmtId="40" fontId="0" fillId="0" borderId="0" xfId="0" applyFill="1" applyAlignment="1" applyProtection="1">
      <alignment horizontal="left"/>
    </xf>
    <xf numFmtId="40" fontId="0" fillId="0" borderId="0" xfId="0" applyFill="1" applyAlignment="1">
      <alignment horizontal="left"/>
    </xf>
    <xf numFmtId="40" fontId="15" fillId="0" borderId="0" xfId="0" applyFont="1" applyAlignment="1" applyProtection="1">
      <alignment horizontal="center"/>
    </xf>
  </cellXfs>
  <cellStyles count="27">
    <cellStyle name="Comma 2" xfId="1"/>
    <cellStyle name="Comma 3" xfId="2"/>
    <cellStyle name="Comma 4" xfId="3"/>
    <cellStyle name="Comma0" xfId="4"/>
    <cellStyle name="Currency 2" xfId="5"/>
    <cellStyle name="Normal" xfId="0" builtinId="0"/>
    <cellStyle name="Normal 2" xfId="6"/>
    <cellStyle name="Normal 2 2" xfId="7"/>
    <cellStyle name="Normal 2 3" xfId="8"/>
    <cellStyle name="Normal 3" xfId="9"/>
    <cellStyle name="Normal 3 2" xfId="10"/>
    <cellStyle name="Normal 3 3" xfId="11"/>
    <cellStyle name="Normal 3 4" xfId="12"/>
    <cellStyle name="Normal 4" xfId="13"/>
    <cellStyle name="Normal 5" xfId="14"/>
    <cellStyle name="Normal 5 2" xfId="15"/>
    <cellStyle name="Normal 5 3" xfId="16"/>
    <cellStyle name="Normal 6" xfId="17"/>
    <cellStyle name="Normal 7" xfId="18"/>
    <cellStyle name="Percent" xfId="19" builtinId="5"/>
    <cellStyle name="Percent 2" xfId="20"/>
    <cellStyle name="Percent 2 2" xfId="21"/>
    <cellStyle name="Percent 2 3" xfId="22"/>
    <cellStyle name="Percent 3" xfId="23"/>
    <cellStyle name="Percent 3 2" xfId="24"/>
    <cellStyle name="Percent 3 3" xfId="25"/>
    <cellStyle name="Percent 4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ll18Projectio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All18Projection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  <sheetName val="transpose"/>
      <sheetName val="summary"/>
      <sheetName val="district disk"/>
      <sheetName val="mill levy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  <sheetName val="transpose"/>
      <sheetName val="summary"/>
      <sheetName val="district disk"/>
      <sheetName val="mill levy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transitionEntry="1">
    <pageSetUpPr fitToPage="1"/>
  </sheetPr>
  <dimension ref="A1:GE324"/>
  <sheetViews>
    <sheetView tabSelected="1" zoomScale="90" zoomScaleNormal="90" workbookViewId="0">
      <pane xSplit="2" ySplit="2" topLeftCell="C3" activePane="bottomRight" state="frozenSplit"/>
      <selection pane="topRight" activeCell="B1" sqref="B1"/>
      <selection pane="bottomLeft" activeCell="A8" sqref="A8"/>
      <selection pane="bottomRight" activeCell="C17" sqref="C17"/>
    </sheetView>
  </sheetViews>
  <sheetFormatPr defaultColWidth="19.77734375" defaultRowHeight="15" x14ac:dyDescent="0.2"/>
  <cols>
    <col min="1" max="1" width="9.21875" style="313" bestFit="1" customWidth="1"/>
    <col min="2" max="2" width="67" style="315" customWidth="1"/>
    <col min="3" max="3" width="17" style="313" customWidth="1"/>
    <col min="4" max="22" width="19.77734375" style="313"/>
    <col min="23" max="23" width="19.77734375" style="315"/>
    <col min="24" max="175" width="19.77734375" style="313"/>
    <col min="176" max="176" width="19.77734375" style="315"/>
    <col min="177" max="181" width="19.77734375" style="313"/>
    <col min="182" max="185" width="21.77734375" style="313" customWidth="1"/>
    <col min="186" max="187" width="22.21875" style="313" customWidth="1"/>
    <col min="188" max="16384" width="19.77734375" style="313"/>
  </cols>
  <sheetData>
    <row r="1" spans="1:187" x14ac:dyDescent="0.2">
      <c r="A1" s="191"/>
      <c r="B1" s="184"/>
      <c r="C1" s="192" t="s">
        <v>0</v>
      </c>
      <c r="D1" s="193" t="s">
        <v>0</v>
      </c>
      <c r="E1" s="192" t="s">
        <v>0</v>
      </c>
      <c r="F1" s="192" t="s">
        <v>0</v>
      </c>
      <c r="G1" s="192" t="s">
        <v>0</v>
      </c>
      <c r="H1" s="192" t="s">
        <v>0</v>
      </c>
      <c r="I1" s="192" t="s">
        <v>0</v>
      </c>
      <c r="J1" s="192" t="s">
        <v>1</v>
      </c>
      <c r="K1" s="192" t="s">
        <v>1</v>
      </c>
      <c r="L1" s="192" t="s">
        <v>2</v>
      </c>
      <c r="M1" s="192" t="s">
        <v>2</v>
      </c>
      <c r="N1" s="194" t="s">
        <v>2</v>
      </c>
      <c r="O1" s="192" t="s">
        <v>2</v>
      </c>
      <c r="P1" s="192" t="s">
        <v>2</v>
      </c>
      <c r="Q1" s="193" t="s">
        <v>2</v>
      </c>
      <c r="R1" s="192" t="s">
        <v>2</v>
      </c>
      <c r="S1" s="192" t="s">
        <v>3</v>
      </c>
      <c r="T1" s="192" t="s">
        <v>4</v>
      </c>
      <c r="U1" s="192" t="s">
        <v>4</v>
      </c>
      <c r="V1" s="192" t="s">
        <v>4</v>
      </c>
      <c r="W1" s="193" t="s">
        <v>4</v>
      </c>
      <c r="X1" s="192" t="s">
        <v>4</v>
      </c>
      <c r="Y1" s="192" t="s">
        <v>5</v>
      </c>
      <c r="Z1" s="192" t="s">
        <v>5</v>
      </c>
      <c r="AA1" s="192" t="s">
        <v>6</v>
      </c>
      <c r="AB1" s="192" t="s">
        <v>6</v>
      </c>
      <c r="AC1" s="192" t="s">
        <v>7</v>
      </c>
      <c r="AD1" s="192" t="s">
        <v>7</v>
      </c>
      <c r="AE1" s="192" t="s">
        <v>8</v>
      </c>
      <c r="AF1" s="192" t="s">
        <v>8</v>
      </c>
      <c r="AG1" s="192" t="s">
        <v>9</v>
      </c>
      <c r="AH1" s="193" t="s">
        <v>10</v>
      </c>
      <c r="AI1" s="192" t="s">
        <v>10</v>
      </c>
      <c r="AJ1" s="192" t="s">
        <v>10</v>
      </c>
      <c r="AK1" s="192" t="s">
        <v>11</v>
      </c>
      <c r="AL1" s="192" t="s">
        <v>11</v>
      </c>
      <c r="AM1" s="192" t="s">
        <v>12</v>
      </c>
      <c r="AN1" s="192" t="s">
        <v>13</v>
      </c>
      <c r="AO1" s="192" t="s">
        <v>14</v>
      </c>
      <c r="AP1" s="192" t="s">
        <v>15</v>
      </c>
      <c r="AQ1" s="192" t="s">
        <v>16</v>
      </c>
      <c r="AR1" s="192" t="s">
        <v>17</v>
      </c>
      <c r="AS1" s="192" t="s">
        <v>18</v>
      </c>
      <c r="AT1" s="192" t="s">
        <v>19</v>
      </c>
      <c r="AU1" s="192" t="s">
        <v>19</v>
      </c>
      <c r="AV1" s="192" t="s">
        <v>19</v>
      </c>
      <c r="AW1" s="192" t="s">
        <v>19</v>
      </c>
      <c r="AX1" s="192" t="s">
        <v>19</v>
      </c>
      <c r="AY1" s="192" t="s">
        <v>20</v>
      </c>
      <c r="AZ1" s="192" t="s">
        <v>20</v>
      </c>
      <c r="BA1" s="192" t="s">
        <v>20</v>
      </c>
      <c r="BB1" s="192" t="s">
        <v>20</v>
      </c>
      <c r="BC1" s="192" t="s">
        <v>20</v>
      </c>
      <c r="BD1" s="192" t="s">
        <v>20</v>
      </c>
      <c r="BE1" s="192" t="s">
        <v>20</v>
      </c>
      <c r="BF1" s="192" t="s">
        <v>20</v>
      </c>
      <c r="BG1" s="192" t="s">
        <v>20</v>
      </c>
      <c r="BH1" s="192" t="s">
        <v>20</v>
      </c>
      <c r="BI1" s="192" t="s">
        <v>20</v>
      </c>
      <c r="BJ1" s="192" t="s">
        <v>20</v>
      </c>
      <c r="BK1" s="193" t="s">
        <v>20</v>
      </c>
      <c r="BL1" s="192" t="s">
        <v>20</v>
      </c>
      <c r="BM1" s="192" t="s">
        <v>20</v>
      </c>
      <c r="BN1" s="192" t="s">
        <v>21</v>
      </c>
      <c r="BO1" s="192" t="s">
        <v>21</v>
      </c>
      <c r="BP1" s="192" t="s">
        <v>21</v>
      </c>
      <c r="BQ1" s="192" t="s">
        <v>22</v>
      </c>
      <c r="BR1" s="192" t="s">
        <v>22</v>
      </c>
      <c r="BS1" s="192" t="s">
        <v>22</v>
      </c>
      <c r="BT1" s="192" t="s">
        <v>23</v>
      </c>
      <c r="BU1" s="192" t="s">
        <v>24</v>
      </c>
      <c r="BV1" s="192" t="s">
        <v>24</v>
      </c>
      <c r="BW1" s="192" t="s">
        <v>25</v>
      </c>
      <c r="BX1" s="192" t="s">
        <v>26</v>
      </c>
      <c r="BY1" s="192" t="s">
        <v>27</v>
      </c>
      <c r="BZ1" s="192" t="s">
        <v>27</v>
      </c>
      <c r="CA1" s="192" t="s">
        <v>28</v>
      </c>
      <c r="CB1" s="192" t="s">
        <v>29</v>
      </c>
      <c r="CC1" s="192" t="s">
        <v>30</v>
      </c>
      <c r="CD1" s="192" t="s">
        <v>30</v>
      </c>
      <c r="CE1" s="192" t="s">
        <v>31</v>
      </c>
      <c r="CF1" s="192" t="s">
        <v>31</v>
      </c>
      <c r="CG1" s="192" t="s">
        <v>31</v>
      </c>
      <c r="CH1" s="192" t="s">
        <v>31</v>
      </c>
      <c r="CI1" s="192" t="s">
        <v>31</v>
      </c>
      <c r="CJ1" s="192" t="s">
        <v>32</v>
      </c>
      <c r="CK1" s="192" t="s">
        <v>33</v>
      </c>
      <c r="CL1" s="192" t="s">
        <v>33</v>
      </c>
      <c r="CM1" s="192" t="s">
        <v>33</v>
      </c>
      <c r="CN1" s="192" t="s">
        <v>34</v>
      </c>
      <c r="CO1" s="192" t="s">
        <v>34</v>
      </c>
      <c r="CP1" s="192" t="s">
        <v>34</v>
      </c>
      <c r="CQ1" s="192" t="s">
        <v>35</v>
      </c>
      <c r="CR1" s="192" t="s">
        <v>35</v>
      </c>
      <c r="CS1" s="192" t="s">
        <v>35</v>
      </c>
      <c r="CT1" s="192" t="s">
        <v>35</v>
      </c>
      <c r="CU1" s="192" t="s">
        <v>35</v>
      </c>
      <c r="CV1" s="192" t="s">
        <v>35</v>
      </c>
      <c r="CW1" s="192" t="s">
        <v>36</v>
      </c>
      <c r="CX1" s="192" t="s">
        <v>36</v>
      </c>
      <c r="CY1" s="192" t="s">
        <v>36</v>
      </c>
      <c r="CZ1" s="192" t="s">
        <v>37</v>
      </c>
      <c r="DA1" s="192" t="s">
        <v>37</v>
      </c>
      <c r="DB1" s="192" t="s">
        <v>37</v>
      </c>
      <c r="DC1" s="192" t="s">
        <v>37</v>
      </c>
      <c r="DD1" s="192" t="s">
        <v>38</v>
      </c>
      <c r="DE1" s="192" t="s">
        <v>38</v>
      </c>
      <c r="DF1" s="192" t="s">
        <v>38</v>
      </c>
      <c r="DG1" s="192" t="s">
        <v>39</v>
      </c>
      <c r="DH1" s="192" t="s">
        <v>40</v>
      </c>
      <c r="DI1" s="192" t="s">
        <v>41</v>
      </c>
      <c r="DJ1" s="192" t="s">
        <v>41</v>
      </c>
      <c r="DK1" s="192" t="s">
        <v>41</v>
      </c>
      <c r="DL1" s="192" t="s">
        <v>42</v>
      </c>
      <c r="DM1" s="192" t="s">
        <v>42</v>
      </c>
      <c r="DN1" s="192" t="s">
        <v>43</v>
      </c>
      <c r="DO1" s="192" t="s">
        <v>43</v>
      </c>
      <c r="DP1" s="192" t="s">
        <v>43</v>
      </c>
      <c r="DQ1" s="192" t="s">
        <v>43</v>
      </c>
      <c r="DR1" s="192" t="s">
        <v>44</v>
      </c>
      <c r="DS1" s="192" t="s">
        <v>44</v>
      </c>
      <c r="DT1" s="192" t="s">
        <v>44</v>
      </c>
      <c r="DU1" s="192" t="s">
        <v>44</v>
      </c>
      <c r="DV1" s="192" t="s">
        <v>44</v>
      </c>
      <c r="DW1" s="192" t="s">
        <v>44</v>
      </c>
      <c r="DX1" s="192" t="s">
        <v>45</v>
      </c>
      <c r="DY1" s="192" t="s">
        <v>45</v>
      </c>
      <c r="DZ1" s="192" t="s">
        <v>46</v>
      </c>
      <c r="EA1" s="192" t="s">
        <v>46</v>
      </c>
      <c r="EB1" s="193" t="s">
        <v>47</v>
      </c>
      <c r="EC1" s="192" t="s">
        <v>47</v>
      </c>
      <c r="ED1" s="192" t="s">
        <v>48</v>
      </c>
      <c r="EE1" s="192" t="s">
        <v>49</v>
      </c>
      <c r="EF1" s="192" t="s">
        <v>49</v>
      </c>
      <c r="EG1" s="192" t="s">
        <v>49</v>
      </c>
      <c r="EH1" s="192" t="s">
        <v>49</v>
      </c>
      <c r="EI1" s="192" t="s">
        <v>50</v>
      </c>
      <c r="EJ1" s="192" t="s">
        <v>50</v>
      </c>
      <c r="EK1" s="192" t="s">
        <v>51</v>
      </c>
      <c r="EL1" s="192" t="s">
        <v>51</v>
      </c>
      <c r="EM1" s="192" t="s">
        <v>52</v>
      </c>
      <c r="EN1" s="192" t="s">
        <v>52</v>
      </c>
      <c r="EO1" s="192" t="s">
        <v>52</v>
      </c>
      <c r="EP1" s="192" t="s">
        <v>53</v>
      </c>
      <c r="EQ1" s="192" t="s">
        <v>53</v>
      </c>
      <c r="ER1" s="192" t="s">
        <v>53</v>
      </c>
      <c r="ES1" s="192" t="s">
        <v>54</v>
      </c>
      <c r="ET1" s="192" t="s">
        <v>54</v>
      </c>
      <c r="EU1" s="192" t="s">
        <v>54</v>
      </c>
      <c r="EV1" s="192" t="s">
        <v>55</v>
      </c>
      <c r="EW1" s="192" t="s">
        <v>56</v>
      </c>
      <c r="EX1" s="192" t="s">
        <v>56</v>
      </c>
      <c r="EY1" s="192" t="s">
        <v>57</v>
      </c>
      <c r="EZ1" s="192" t="s">
        <v>57</v>
      </c>
      <c r="FA1" s="192" t="s">
        <v>58</v>
      </c>
      <c r="FB1" s="192" t="s">
        <v>59</v>
      </c>
      <c r="FC1" s="192" t="s">
        <v>59</v>
      </c>
      <c r="FD1" s="192" t="s">
        <v>60</v>
      </c>
      <c r="FE1" s="192" t="s">
        <v>60</v>
      </c>
      <c r="FF1" s="192" t="s">
        <v>60</v>
      </c>
      <c r="FG1" s="192" t="s">
        <v>60</v>
      </c>
      <c r="FH1" s="192" t="s">
        <v>60</v>
      </c>
      <c r="FI1" s="192" t="s">
        <v>61</v>
      </c>
      <c r="FJ1" s="192" t="s">
        <v>61</v>
      </c>
      <c r="FK1" s="192" t="s">
        <v>61</v>
      </c>
      <c r="FL1" s="192" t="s">
        <v>61</v>
      </c>
      <c r="FM1" s="192" t="s">
        <v>61</v>
      </c>
      <c r="FN1" s="192" t="s">
        <v>61</v>
      </c>
      <c r="FO1" s="192" t="s">
        <v>61</v>
      </c>
      <c r="FP1" s="192" t="s">
        <v>61</v>
      </c>
      <c r="FQ1" s="192" t="s">
        <v>61</v>
      </c>
      <c r="FR1" s="192" t="s">
        <v>61</v>
      </c>
      <c r="FS1" s="192" t="s">
        <v>61</v>
      </c>
      <c r="FT1" s="193" t="s">
        <v>61</v>
      </c>
      <c r="FU1" s="192" t="s">
        <v>62</v>
      </c>
      <c r="FV1" s="192" t="s">
        <v>62</v>
      </c>
      <c r="FW1" s="192" t="s">
        <v>62</v>
      </c>
      <c r="FX1" s="192" t="s">
        <v>62</v>
      </c>
      <c r="FY1" s="192"/>
      <c r="FZ1" s="192" t="s">
        <v>63</v>
      </c>
      <c r="GA1" s="192"/>
      <c r="GB1" s="192"/>
      <c r="GC1" s="192"/>
      <c r="GD1" s="186"/>
      <c r="GE1" s="186"/>
    </row>
    <row r="2" spans="1:187" s="314" customFormat="1" ht="45" x14ac:dyDescent="0.2">
      <c r="A2" s="195"/>
      <c r="B2" s="196"/>
      <c r="C2" s="197" t="s">
        <v>758</v>
      </c>
      <c r="D2" s="198" t="s">
        <v>759</v>
      </c>
      <c r="E2" s="197" t="s">
        <v>760</v>
      </c>
      <c r="F2" s="199" t="s">
        <v>761</v>
      </c>
      <c r="G2" s="197" t="s">
        <v>762</v>
      </c>
      <c r="H2" s="197" t="s">
        <v>763</v>
      </c>
      <c r="I2" s="197" t="s">
        <v>764</v>
      </c>
      <c r="J2" s="197" t="s">
        <v>765</v>
      </c>
      <c r="K2" s="197" t="s">
        <v>766</v>
      </c>
      <c r="L2" s="197" t="s">
        <v>767</v>
      </c>
      <c r="M2" s="197" t="s">
        <v>768</v>
      </c>
      <c r="N2" s="200" t="s">
        <v>769</v>
      </c>
      <c r="O2" s="197" t="s">
        <v>770</v>
      </c>
      <c r="P2" s="197" t="s">
        <v>771</v>
      </c>
      <c r="Q2" s="198" t="s">
        <v>772</v>
      </c>
      <c r="R2" s="197" t="s">
        <v>773</v>
      </c>
      <c r="S2" s="197" t="s">
        <v>774</v>
      </c>
      <c r="T2" s="197" t="s">
        <v>775</v>
      </c>
      <c r="U2" s="197" t="s">
        <v>776</v>
      </c>
      <c r="V2" s="197" t="s">
        <v>777</v>
      </c>
      <c r="W2" s="198" t="s">
        <v>778</v>
      </c>
      <c r="X2" s="197" t="s">
        <v>779</v>
      </c>
      <c r="Y2" s="197" t="s">
        <v>780</v>
      </c>
      <c r="Z2" s="197" t="s">
        <v>781</v>
      </c>
      <c r="AA2" s="197" t="s">
        <v>782</v>
      </c>
      <c r="AB2" s="197" t="s">
        <v>783</v>
      </c>
      <c r="AC2" s="197" t="s">
        <v>784</v>
      </c>
      <c r="AD2" s="197" t="s">
        <v>785</v>
      </c>
      <c r="AE2" s="197" t="s">
        <v>786</v>
      </c>
      <c r="AF2" s="197" t="s">
        <v>787</v>
      </c>
      <c r="AG2" s="197" t="s">
        <v>788</v>
      </c>
      <c r="AH2" s="197" t="s">
        <v>789</v>
      </c>
      <c r="AI2" s="197" t="s">
        <v>790</v>
      </c>
      <c r="AJ2" s="197" t="s">
        <v>791</v>
      </c>
      <c r="AK2" s="197" t="s">
        <v>792</v>
      </c>
      <c r="AL2" s="197" t="s">
        <v>793</v>
      </c>
      <c r="AM2" s="197" t="s">
        <v>794</v>
      </c>
      <c r="AN2" s="197" t="s">
        <v>795</v>
      </c>
      <c r="AO2" s="197" t="s">
        <v>796</v>
      </c>
      <c r="AP2" s="197" t="s">
        <v>797</v>
      </c>
      <c r="AQ2" s="197" t="s">
        <v>798</v>
      </c>
      <c r="AR2" s="197" t="s">
        <v>799</v>
      </c>
      <c r="AS2" s="197" t="s">
        <v>800</v>
      </c>
      <c r="AT2" s="197" t="s">
        <v>801</v>
      </c>
      <c r="AU2" s="197" t="s">
        <v>802</v>
      </c>
      <c r="AV2" s="197" t="s">
        <v>803</v>
      </c>
      <c r="AW2" s="197" t="s">
        <v>804</v>
      </c>
      <c r="AX2" s="197" t="s">
        <v>805</v>
      </c>
      <c r="AY2" s="197" t="s">
        <v>806</v>
      </c>
      <c r="AZ2" s="197" t="s">
        <v>807</v>
      </c>
      <c r="BA2" s="197" t="s">
        <v>808</v>
      </c>
      <c r="BB2" s="197" t="s">
        <v>809</v>
      </c>
      <c r="BC2" s="197" t="s">
        <v>810</v>
      </c>
      <c r="BD2" s="197" t="s">
        <v>811</v>
      </c>
      <c r="BE2" s="197" t="s">
        <v>812</v>
      </c>
      <c r="BF2" s="197" t="s">
        <v>813</v>
      </c>
      <c r="BG2" s="197" t="s">
        <v>814</v>
      </c>
      <c r="BH2" s="197" t="s">
        <v>815</v>
      </c>
      <c r="BI2" s="197" t="s">
        <v>816</v>
      </c>
      <c r="BJ2" s="197" t="s">
        <v>817</v>
      </c>
      <c r="BK2" s="198" t="s">
        <v>818</v>
      </c>
      <c r="BL2" s="197" t="s">
        <v>819</v>
      </c>
      <c r="BM2" s="197" t="s">
        <v>820</v>
      </c>
      <c r="BN2" s="197" t="s">
        <v>821</v>
      </c>
      <c r="BO2" s="197" t="s">
        <v>822</v>
      </c>
      <c r="BP2" s="197" t="s">
        <v>823</v>
      </c>
      <c r="BQ2" s="197" t="s">
        <v>824</v>
      </c>
      <c r="BR2" s="197" t="s">
        <v>825</v>
      </c>
      <c r="BS2" s="197" t="s">
        <v>826</v>
      </c>
      <c r="BT2" s="197" t="s">
        <v>827</v>
      </c>
      <c r="BU2" s="197" t="s">
        <v>828</v>
      </c>
      <c r="BV2" s="197" t="s">
        <v>829</v>
      </c>
      <c r="BW2" s="197" t="s">
        <v>830</v>
      </c>
      <c r="BX2" s="197" t="s">
        <v>831</v>
      </c>
      <c r="BY2" s="197" t="s">
        <v>832</v>
      </c>
      <c r="BZ2" s="197" t="s">
        <v>833</v>
      </c>
      <c r="CA2" s="197" t="s">
        <v>834</v>
      </c>
      <c r="CB2" s="197" t="s">
        <v>835</v>
      </c>
      <c r="CC2" s="197" t="s">
        <v>836</v>
      </c>
      <c r="CD2" s="197" t="s">
        <v>837</v>
      </c>
      <c r="CE2" s="197" t="s">
        <v>838</v>
      </c>
      <c r="CF2" s="197" t="s">
        <v>839</v>
      </c>
      <c r="CG2" s="197" t="s">
        <v>840</v>
      </c>
      <c r="CH2" s="197" t="s">
        <v>841</v>
      </c>
      <c r="CI2" s="197" t="s">
        <v>842</v>
      </c>
      <c r="CJ2" s="197" t="s">
        <v>843</v>
      </c>
      <c r="CK2" s="197" t="s">
        <v>844</v>
      </c>
      <c r="CL2" s="197" t="s">
        <v>845</v>
      </c>
      <c r="CM2" s="197" t="s">
        <v>846</v>
      </c>
      <c r="CN2" s="197" t="s">
        <v>847</v>
      </c>
      <c r="CO2" s="197" t="s">
        <v>848</v>
      </c>
      <c r="CP2" s="197" t="s">
        <v>849</v>
      </c>
      <c r="CQ2" s="197" t="s">
        <v>850</v>
      </c>
      <c r="CR2" s="197" t="s">
        <v>851</v>
      </c>
      <c r="CS2" s="197" t="s">
        <v>852</v>
      </c>
      <c r="CT2" s="197" t="s">
        <v>853</v>
      </c>
      <c r="CU2" s="197" t="s">
        <v>854</v>
      </c>
      <c r="CV2" s="197" t="s">
        <v>855</v>
      </c>
      <c r="CW2" s="197" t="s">
        <v>856</v>
      </c>
      <c r="CX2" s="197" t="s">
        <v>857</v>
      </c>
      <c r="CY2" s="197" t="s">
        <v>858</v>
      </c>
      <c r="CZ2" s="197" t="s">
        <v>859</v>
      </c>
      <c r="DA2" s="197" t="s">
        <v>860</v>
      </c>
      <c r="DB2" s="197" t="s">
        <v>861</v>
      </c>
      <c r="DC2" s="197" t="s">
        <v>862</v>
      </c>
      <c r="DD2" s="197" t="s">
        <v>863</v>
      </c>
      <c r="DE2" s="197" t="s">
        <v>864</v>
      </c>
      <c r="DF2" s="197" t="s">
        <v>865</v>
      </c>
      <c r="DG2" s="197" t="s">
        <v>866</v>
      </c>
      <c r="DH2" s="197" t="s">
        <v>867</v>
      </c>
      <c r="DI2" s="197" t="s">
        <v>868</v>
      </c>
      <c r="DJ2" s="197" t="s">
        <v>869</v>
      </c>
      <c r="DK2" s="197" t="s">
        <v>870</v>
      </c>
      <c r="DL2" s="197" t="s">
        <v>871</v>
      </c>
      <c r="DM2" s="197" t="s">
        <v>872</v>
      </c>
      <c r="DN2" s="197" t="s">
        <v>873</v>
      </c>
      <c r="DO2" s="197" t="s">
        <v>874</v>
      </c>
      <c r="DP2" s="197" t="s">
        <v>875</v>
      </c>
      <c r="DQ2" s="197" t="s">
        <v>876</v>
      </c>
      <c r="DR2" s="197" t="s">
        <v>877</v>
      </c>
      <c r="DS2" s="197" t="s">
        <v>878</v>
      </c>
      <c r="DT2" s="197" t="s">
        <v>879</v>
      </c>
      <c r="DU2" s="197" t="s">
        <v>880</v>
      </c>
      <c r="DV2" s="197" t="s">
        <v>881</v>
      </c>
      <c r="DW2" s="197" t="s">
        <v>882</v>
      </c>
      <c r="DX2" s="197" t="s">
        <v>883</v>
      </c>
      <c r="DY2" s="197" t="s">
        <v>884</v>
      </c>
      <c r="DZ2" s="197" t="s">
        <v>885</v>
      </c>
      <c r="EA2" s="198" t="s">
        <v>886</v>
      </c>
      <c r="EB2" s="197" t="s">
        <v>887</v>
      </c>
      <c r="EC2" s="197" t="s">
        <v>888</v>
      </c>
      <c r="ED2" s="197" t="s">
        <v>889</v>
      </c>
      <c r="EE2" s="197" t="s">
        <v>890</v>
      </c>
      <c r="EF2" s="197" t="s">
        <v>891</v>
      </c>
      <c r="EG2" s="197" t="s">
        <v>892</v>
      </c>
      <c r="EH2" s="197" t="s">
        <v>893</v>
      </c>
      <c r="EI2" s="197" t="s">
        <v>894</v>
      </c>
      <c r="EJ2" s="197" t="s">
        <v>895</v>
      </c>
      <c r="EK2" s="197" t="s">
        <v>896</v>
      </c>
      <c r="EL2" s="197" t="s">
        <v>897</v>
      </c>
      <c r="EM2" s="197" t="s">
        <v>898</v>
      </c>
      <c r="EN2" s="197" t="s">
        <v>899</v>
      </c>
      <c r="EO2" s="197" t="s">
        <v>900</v>
      </c>
      <c r="EP2" s="197" t="s">
        <v>901</v>
      </c>
      <c r="EQ2" s="197" t="s">
        <v>902</v>
      </c>
      <c r="ER2" s="197" t="s">
        <v>903</v>
      </c>
      <c r="ES2" s="197" t="s">
        <v>904</v>
      </c>
      <c r="ET2" s="197" t="s">
        <v>905</v>
      </c>
      <c r="EU2" s="197" t="s">
        <v>906</v>
      </c>
      <c r="EV2" s="197" t="s">
        <v>907</v>
      </c>
      <c r="EW2" s="197" t="s">
        <v>908</v>
      </c>
      <c r="EX2" s="197" t="s">
        <v>909</v>
      </c>
      <c r="EY2" s="197" t="s">
        <v>910</v>
      </c>
      <c r="EZ2" s="197" t="s">
        <v>911</v>
      </c>
      <c r="FA2" s="197" t="s">
        <v>912</v>
      </c>
      <c r="FB2" s="197" t="s">
        <v>913</v>
      </c>
      <c r="FC2" s="197" t="s">
        <v>914</v>
      </c>
      <c r="FD2" s="197" t="s">
        <v>915</v>
      </c>
      <c r="FE2" s="197" t="s">
        <v>916</v>
      </c>
      <c r="FF2" s="197" t="s">
        <v>917</v>
      </c>
      <c r="FG2" s="197" t="s">
        <v>918</v>
      </c>
      <c r="FH2" s="197" t="s">
        <v>919</v>
      </c>
      <c r="FI2" s="197" t="s">
        <v>920</v>
      </c>
      <c r="FJ2" s="197" t="s">
        <v>921</v>
      </c>
      <c r="FK2" s="197" t="s">
        <v>922</v>
      </c>
      <c r="FL2" s="197" t="s">
        <v>923</v>
      </c>
      <c r="FM2" s="197" t="s">
        <v>924</v>
      </c>
      <c r="FN2" s="197" t="s">
        <v>925</v>
      </c>
      <c r="FO2" s="197" t="s">
        <v>926</v>
      </c>
      <c r="FP2" s="197" t="s">
        <v>927</v>
      </c>
      <c r="FQ2" s="197" t="s">
        <v>928</v>
      </c>
      <c r="FR2" s="197" t="s">
        <v>929</v>
      </c>
      <c r="FS2" s="198" t="s">
        <v>930</v>
      </c>
      <c r="FT2" s="197" t="s">
        <v>931</v>
      </c>
      <c r="FU2" s="197" t="s">
        <v>550</v>
      </c>
      <c r="FV2" s="197" t="s">
        <v>548</v>
      </c>
      <c r="FW2" s="197" t="s">
        <v>549</v>
      </c>
      <c r="FX2" s="197" t="s">
        <v>551</v>
      </c>
      <c r="FY2" s="197" t="s">
        <v>932</v>
      </c>
      <c r="FZ2" s="197" t="s">
        <v>207</v>
      </c>
      <c r="GA2" s="197"/>
      <c r="GB2" s="197"/>
      <c r="GC2" s="197"/>
      <c r="GD2" s="201"/>
      <c r="GE2" s="201"/>
    </row>
    <row r="3" spans="1:187" x14ac:dyDescent="0.2">
      <c r="A3" s="202" t="s">
        <v>208</v>
      </c>
      <c r="B3" s="163" t="s">
        <v>936</v>
      </c>
      <c r="C3" s="164">
        <v>7961.5</v>
      </c>
      <c r="D3" s="165">
        <v>34913.5</v>
      </c>
      <c r="E3" s="165">
        <v>6269</v>
      </c>
      <c r="F3" s="165">
        <v>15819</v>
      </c>
      <c r="G3" s="165">
        <v>988</v>
      </c>
      <c r="H3" s="165">
        <v>872</v>
      </c>
      <c r="I3" s="165">
        <v>8101.5</v>
      </c>
      <c r="J3" s="165">
        <v>2137</v>
      </c>
      <c r="K3" s="165">
        <v>278</v>
      </c>
      <c r="L3" s="165">
        <v>2289</v>
      </c>
      <c r="M3" s="165">
        <v>1162</v>
      </c>
      <c r="N3" s="165">
        <v>50023</v>
      </c>
      <c r="O3" s="165">
        <v>13909</v>
      </c>
      <c r="P3" s="165">
        <v>166</v>
      </c>
      <c r="Q3" s="165">
        <v>35333</v>
      </c>
      <c r="R3" s="165">
        <v>2614.5</v>
      </c>
      <c r="S3" s="165">
        <v>1503.5</v>
      </c>
      <c r="T3" s="165">
        <v>121</v>
      </c>
      <c r="U3" s="165">
        <v>34</v>
      </c>
      <c r="V3" s="165">
        <v>265</v>
      </c>
      <c r="W3" s="165">
        <v>42</v>
      </c>
      <c r="X3" s="165">
        <v>27</v>
      </c>
      <c r="Y3" s="165">
        <v>1632</v>
      </c>
      <c r="Z3" s="165">
        <v>224</v>
      </c>
      <c r="AA3" s="165">
        <v>28324</v>
      </c>
      <c r="AB3" s="165">
        <v>28324.5</v>
      </c>
      <c r="AC3" s="165">
        <v>897.5</v>
      </c>
      <c r="AD3" s="165">
        <v>1119</v>
      </c>
      <c r="AE3" s="165">
        <v>90</v>
      </c>
      <c r="AF3" s="165">
        <v>144</v>
      </c>
      <c r="AG3" s="165">
        <v>682</v>
      </c>
      <c r="AH3" s="165">
        <v>947</v>
      </c>
      <c r="AI3" s="165">
        <v>319</v>
      </c>
      <c r="AJ3" s="165">
        <v>166</v>
      </c>
      <c r="AK3" s="165">
        <v>181</v>
      </c>
      <c r="AL3" s="165">
        <v>243.5</v>
      </c>
      <c r="AM3" s="165">
        <v>399.5</v>
      </c>
      <c r="AN3" s="165">
        <v>332</v>
      </c>
      <c r="AO3" s="165">
        <v>4348</v>
      </c>
      <c r="AP3" s="165">
        <v>79707</v>
      </c>
      <c r="AQ3" s="165">
        <v>240.5</v>
      </c>
      <c r="AR3" s="165">
        <v>60842</v>
      </c>
      <c r="AS3" s="165">
        <v>6159</v>
      </c>
      <c r="AT3" s="165">
        <v>2140.5</v>
      </c>
      <c r="AU3" s="165">
        <v>226</v>
      </c>
      <c r="AV3" s="165">
        <v>278</v>
      </c>
      <c r="AW3" s="165">
        <v>200</v>
      </c>
      <c r="AX3" s="165">
        <v>32</v>
      </c>
      <c r="AY3" s="165">
        <v>408.5</v>
      </c>
      <c r="AZ3" s="165">
        <v>10530.5</v>
      </c>
      <c r="BA3" s="165">
        <v>8428</v>
      </c>
      <c r="BB3" s="165">
        <v>7142.5</v>
      </c>
      <c r="BC3" s="165">
        <v>24298</v>
      </c>
      <c r="BD3" s="165">
        <v>4698.5</v>
      </c>
      <c r="BE3" s="165">
        <v>1287</v>
      </c>
      <c r="BF3" s="165">
        <v>23237</v>
      </c>
      <c r="BG3" s="165">
        <v>888</v>
      </c>
      <c r="BH3" s="165">
        <v>570.5</v>
      </c>
      <c r="BI3" s="165">
        <v>241</v>
      </c>
      <c r="BJ3" s="165">
        <v>6053</v>
      </c>
      <c r="BK3" s="165">
        <v>21536</v>
      </c>
      <c r="BL3" s="165">
        <v>187.5</v>
      </c>
      <c r="BM3" s="165">
        <v>264</v>
      </c>
      <c r="BN3" s="165">
        <v>3254.5</v>
      </c>
      <c r="BO3" s="165">
        <v>1239</v>
      </c>
      <c r="BP3" s="165">
        <v>186</v>
      </c>
      <c r="BQ3" s="165">
        <v>5121</v>
      </c>
      <c r="BR3" s="165">
        <v>4368</v>
      </c>
      <c r="BS3" s="165">
        <v>1008.5</v>
      </c>
      <c r="BT3" s="165">
        <v>415</v>
      </c>
      <c r="BU3" s="165">
        <v>372.5</v>
      </c>
      <c r="BV3" s="165">
        <v>1152.5</v>
      </c>
      <c r="BW3" s="165">
        <v>1833.5</v>
      </c>
      <c r="BX3" s="165">
        <v>73</v>
      </c>
      <c r="BY3" s="165">
        <v>476.5</v>
      </c>
      <c r="BZ3" s="165">
        <v>195</v>
      </c>
      <c r="CA3" s="165">
        <v>151.5</v>
      </c>
      <c r="CB3" s="165">
        <v>76129.5</v>
      </c>
      <c r="CC3" s="165">
        <v>154</v>
      </c>
      <c r="CD3" s="165">
        <v>41</v>
      </c>
      <c r="CE3" s="165">
        <v>142</v>
      </c>
      <c r="CF3" s="165">
        <v>87</v>
      </c>
      <c r="CG3" s="165">
        <v>187</v>
      </c>
      <c r="CH3" s="165">
        <v>100</v>
      </c>
      <c r="CI3" s="165">
        <v>679</v>
      </c>
      <c r="CJ3" s="165">
        <v>877</v>
      </c>
      <c r="CK3" s="165">
        <v>4614.5</v>
      </c>
      <c r="CL3" s="165">
        <v>1241.5</v>
      </c>
      <c r="CM3" s="165">
        <v>755</v>
      </c>
      <c r="CN3" s="165">
        <v>26790.5</v>
      </c>
      <c r="CO3" s="165">
        <v>14316</v>
      </c>
      <c r="CP3" s="165">
        <v>1014.5</v>
      </c>
      <c r="CQ3" s="165">
        <v>905.5</v>
      </c>
      <c r="CR3" s="165">
        <v>164.5</v>
      </c>
      <c r="CS3" s="165">
        <v>334</v>
      </c>
      <c r="CT3" s="165">
        <v>100</v>
      </c>
      <c r="CU3" s="165">
        <v>438</v>
      </c>
      <c r="CV3" s="165">
        <v>49</v>
      </c>
      <c r="CW3" s="165">
        <v>154</v>
      </c>
      <c r="CX3" s="165">
        <v>441</v>
      </c>
      <c r="CY3" s="165">
        <v>29</v>
      </c>
      <c r="CZ3" s="165">
        <v>1919.5</v>
      </c>
      <c r="DA3" s="165">
        <v>156</v>
      </c>
      <c r="DB3" s="165">
        <v>277.5</v>
      </c>
      <c r="DC3" s="165">
        <v>138</v>
      </c>
      <c r="DD3" s="165">
        <v>136</v>
      </c>
      <c r="DE3" s="165">
        <v>421</v>
      </c>
      <c r="DF3" s="165">
        <v>19661</v>
      </c>
      <c r="DG3" s="165">
        <v>71</v>
      </c>
      <c r="DH3" s="165">
        <v>1874.5</v>
      </c>
      <c r="DI3" s="165">
        <v>2458</v>
      </c>
      <c r="DJ3" s="165">
        <v>643.5</v>
      </c>
      <c r="DK3" s="165">
        <v>421</v>
      </c>
      <c r="DL3" s="165">
        <v>5477.5</v>
      </c>
      <c r="DM3" s="165">
        <v>256</v>
      </c>
      <c r="DN3" s="165">
        <v>1362.5</v>
      </c>
      <c r="DO3" s="165">
        <v>2852.5</v>
      </c>
      <c r="DP3" s="165">
        <v>189</v>
      </c>
      <c r="DQ3" s="165">
        <v>525</v>
      </c>
      <c r="DR3" s="165">
        <v>1308</v>
      </c>
      <c r="DS3" s="165">
        <v>719</v>
      </c>
      <c r="DT3" s="165">
        <v>126</v>
      </c>
      <c r="DU3" s="165">
        <v>353.5</v>
      </c>
      <c r="DV3" s="165">
        <v>179</v>
      </c>
      <c r="DW3" s="165">
        <v>339.5</v>
      </c>
      <c r="DX3" s="165">
        <v>149</v>
      </c>
      <c r="DY3" s="165">
        <v>295.5</v>
      </c>
      <c r="DZ3" s="165">
        <v>785</v>
      </c>
      <c r="EA3" s="165">
        <v>591.5</v>
      </c>
      <c r="EB3" s="165">
        <v>535</v>
      </c>
      <c r="EC3" s="165">
        <v>280</v>
      </c>
      <c r="ED3" s="165">
        <v>1547.5</v>
      </c>
      <c r="EE3" s="165">
        <v>178</v>
      </c>
      <c r="EF3" s="165">
        <v>1323.5</v>
      </c>
      <c r="EG3" s="165">
        <v>266.5</v>
      </c>
      <c r="EH3" s="165">
        <v>209</v>
      </c>
      <c r="EI3" s="165">
        <v>14704.5</v>
      </c>
      <c r="EJ3" s="165">
        <v>8949.5</v>
      </c>
      <c r="EK3" s="165">
        <v>645.5</v>
      </c>
      <c r="EL3" s="165">
        <v>445.5</v>
      </c>
      <c r="EM3" s="165">
        <v>379</v>
      </c>
      <c r="EN3" s="165">
        <v>1014</v>
      </c>
      <c r="EO3" s="165">
        <v>351</v>
      </c>
      <c r="EP3" s="165">
        <v>370</v>
      </c>
      <c r="EQ3" s="165">
        <v>2456.5</v>
      </c>
      <c r="ER3" s="165">
        <v>302.5</v>
      </c>
      <c r="ES3" s="165">
        <v>106.5</v>
      </c>
      <c r="ET3" s="165">
        <v>201</v>
      </c>
      <c r="EU3" s="165">
        <v>540</v>
      </c>
      <c r="EV3" s="165">
        <v>56.5</v>
      </c>
      <c r="EW3" s="165">
        <v>843</v>
      </c>
      <c r="EX3" s="165">
        <v>202</v>
      </c>
      <c r="EY3" s="165">
        <v>472.5</v>
      </c>
      <c r="EZ3" s="165">
        <v>106</v>
      </c>
      <c r="FA3" s="165">
        <v>3172.5</v>
      </c>
      <c r="FB3" s="165">
        <v>316.5</v>
      </c>
      <c r="FC3" s="165">
        <v>2209</v>
      </c>
      <c r="FD3" s="165">
        <v>323</v>
      </c>
      <c r="FE3" s="165">
        <v>87</v>
      </c>
      <c r="FF3" s="165">
        <v>211</v>
      </c>
      <c r="FG3" s="165">
        <v>113</v>
      </c>
      <c r="FH3" s="165">
        <v>83</v>
      </c>
      <c r="FI3" s="165">
        <v>1731</v>
      </c>
      <c r="FJ3" s="165">
        <v>1768</v>
      </c>
      <c r="FK3" s="165">
        <v>2121</v>
      </c>
      <c r="FL3" s="165">
        <v>5622.5</v>
      </c>
      <c r="FM3" s="165">
        <v>3470</v>
      </c>
      <c r="FN3" s="165">
        <v>20222.5</v>
      </c>
      <c r="FO3" s="165">
        <v>1023</v>
      </c>
      <c r="FP3" s="165">
        <v>2055.5</v>
      </c>
      <c r="FQ3" s="165">
        <v>848.5</v>
      </c>
      <c r="FR3" s="165">
        <v>153</v>
      </c>
      <c r="FS3" s="165">
        <v>179</v>
      </c>
      <c r="FT3" s="166">
        <v>77</v>
      </c>
      <c r="FU3" s="165">
        <v>707.5</v>
      </c>
      <c r="FV3" s="165">
        <v>618.5</v>
      </c>
      <c r="FW3" s="165">
        <v>189</v>
      </c>
      <c r="FX3" s="165">
        <v>54</v>
      </c>
      <c r="FY3" s="162"/>
      <c r="FZ3" s="162">
        <f>SUM(C3:FY3)</f>
        <v>789912</v>
      </c>
      <c r="GA3" s="162"/>
      <c r="GB3" s="192"/>
      <c r="GC3" s="162"/>
      <c r="GD3" s="162"/>
      <c r="GE3" s="162"/>
    </row>
    <row r="4" spans="1:187" s="164" customFormat="1" x14ac:dyDescent="0.2">
      <c r="A4" s="202" t="s">
        <v>678</v>
      </c>
      <c r="B4" s="163" t="s">
        <v>937</v>
      </c>
      <c r="C4" s="164">
        <v>248.5</v>
      </c>
      <c r="D4" s="164">
        <v>1307</v>
      </c>
      <c r="E4" s="164">
        <v>241</v>
      </c>
      <c r="F4" s="164">
        <v>686</v>
      </c>
      <c r="G4" s="164">
        <v>34</v>
      </c>
      <c r="H4" s="164">
        <v>38</v>
      </c>
      <c r="I4" s="164">
        <v>328</v>
      </c>
      <c r="J4" s="164">
        <v>87</v>
      </c>
      <c r="K4" s="164">
        <v>9</v>
      </c>
      <c r="L4" s="164">
        <v>108.5</v>
      </c>
      <c r="M4" s="164">
        <v>46</v>
      </c>
      <c r="N4" s="164">
        <v>1835</v>
      </c>
      <c r="O4" s="164">
        <v>510</v>
      </c>
      <c r="P4" s="164">
        <v>7.5</v>
      </c>
      <c r="Q4" s="164">
        <v>1492</v>
      </c>
      <c r="R4" s="164">
        <v>79</v>
      </c>
      <c r="S4" s="164">
        <v>63</v>
      </c>
      <c r="T4" s="164">
        <v>11.5</v>
      </c>
      <c r="U4" s="164">
        <v>1.5</v>
      </c>
      <c r="V4" s="164">
        <v>16</v>
      </c>
      <c r="W4" s="164">
        <v>1.5</v>
      </c>
      <c r="X4" s="164">
        <v>2</v>
      </c>
      <c r="Y4" s="164">
        <v>16.5</v>
      </c>
      <c r="Z4" s="164">
        <v>7.5</v>
      </c>
      <c r="AA4" s="164">
        <v>1114.5</v>
      </c>
      <c r="AB4" s="164">
        <v>962.5</v>
      </c>
      <c r="AC4" s="164">
        <v>34.5</v>
      </c>
      <c r="AD4" s="164">
        <v>37</v>
      </c>
      <c r="AE4" s="164">
        <v>4.5</v>
      </c>
      <c r="AF4" s="164">
        <v>10.5</v>
      </c>
      <c r="AG4" s="164">
        <v>27.5</v>
      </c>
      <c r="AH4" s="164">
        <v>41</v>
      </c>
      <c r="AI4" s="164">
        <v>16</v>
      </c>
      <c r="AJ4" s="164">
        <v>7.5</v>
      </c>
      <c r="AK4" s="164">
        <v>7.5</v>
      </c>
      <c r="AL4" s="164">
        <v>10.5</v>
      </c>
      <c r="AM4" s="164">
        <v>18.5</v>
      </c>
      <c r="AN4" s="164">
        <v>14</v>
      </c>
      <c r="AO4" s="164">
        <v>169.5</v>
      </c>
      <c r="AP4" s="164">
        <v>3377.5</v>
      </c>
      <c r="AQ4" s="164">
        <v>10.5</v>
      </c>
      <c r="AR4" s="164">
        <v>2273.5</v>
      </c>
      <c r="AS4" s="164">
        <v>237</v>
      </c>
      <c r="AT4" s="164">
        <v>79</v>
      </c>
      <c r="AU4" s="164">
        <v>7.5</v>
      </c>
      <c r="AV4" s="164">
        <v>10</v>
      </c>
      <c r="AW4" s="164">
        <v>5.5</v>
      </c>
      <c r="AX4" s="164">
        <v>1</v>
      </c>
      <c r="AY4" s="164">
        <v>9.5</v>
      </c>
      <c r="AZ4" s="164">
        <v>538.5</v>
      </c>
      <c r="BA4" s="164">
        <v>385.5</v>
      </c>
      <c r="BB4" s="164">
        <v>409.5</v>
      </c>
      <c r="BC4" s="164">
        <v>1097</v>
      </c>
      <c r="BD4" s="164">
        <v>190</v>
      </c>
      <c r="BE4" s="164">
        <v>36.5</v>
      </c>
      <c r="BF4" s="164">
        <v>844.5</v>
      </c>
      <c r="BG4" s="164">
        <v>37</v>
      </c>
      <c r="BH4" s="164">
        <v>14</v>
      </c>
      <c r="BI4" s="164">
        <v>7.5</v>
      </c>
      <c r="BJ4" s="164">
        <v>179</v>
      </c>
      <c r="BK4" s="164">
        <v>703</v>
      </c>
      <c r="BL4" s="164">
        <v>3.5</v>
      </c>
      <c r="BM4" s="164">
        <v>8.5</v>
      </c>
      <c r="BN4" s="164">
        <v>137.5</v>
      </c>
      <c r="BO4" s="164">
        <v>54</v>
      </c>
      <c r="BP4" s="164">
        <v>5.5</v>
      </c>
      <c r="BQ4" s="164">
        <v>185</v>
      </c>
      <c r="BR4" s="164">
        <v>178.5</v>
      </c>
      <c r="BS4" s="164">
        <v>33.5</v>
      </c>
      <c r="BT4" s="164">
        <v>15.5</v>
      </c>
      <c r="BU4" s="164">
        <v>17</v>
      </c>
      <c r="BV4" s="164">
        <v>42.5</v>
      </c>
      <c r="BW4" s="164">
        <v>76.5</v>
      </c>
      <c r="BX4" s="164">
        <v>5</v>
      </c>
      <c r="BY4" s="164">
        <v>21.5</v>
      </c>
      <c r="BZ4" s="164">
        <v>7.5</v>
      </c>
      <c r="CA4" s="164">
        <v>5.5</v>
      </c>
      <c r="CB4" s="164">
        <v>3014.5</v>
      </c>
      <c r="CC4" s="164">
        <v>3.5</v>
      </c>
      <c r="CD4" s="164">
        <v>2</v>
      </c>
      <c r="CE4" s="164">
        <v>7.5</v>
      </c>
      <c r="CF4" s="164">
        <v>4</v>
      </c>
      <c r="CG4" s="164">
        <v>6</v>
      </c>
      <c r="CH4" s="164">
        <v>2.5</v>
      </c>
      <c r="CI4" s="164">
        <v>19</v>
      </c>
      <c r="CJ4" s="164">
        <v>29.5</v>
      </c>
      <c r="CK4" s="164">
        <v>189.5</v>
      </c>
      <c r="CL4" s="164">
        <v>52.5</v>
      </c>
      <c r="CM4" s="164">
        <v>26</v>
      </c>
      <c r="CN4" s="164">
        <v>1107.5</v>
      </c>
      <c r="CO4" s="164">
        <v>573</v>
      </c>
      <c r="CP4" s="164">
        <v>34</v>
      </c>
      <c r="CQ4" s="164">
        <v>36</v>
      </c>
      <c r="CR4" s="164">
        <v>6.5</v>
      </c>
      <c r="CS4" s="164">
        <v>11.5</v>
      </c>
      <c r="CT4" s="164">
        <v>4.5</v>
      </c>
      <c r="CU4" s="164">
        <v>9</v>
      </c>
      <c r="CV4" s="164">
        <v>1</v>
      </c>
      <c r="CW4" s="164">
        <v>6</v>
      </c>
      <c r="CX4" s="164">
        <v>17.5</v>
      </c>
      <c r="CY4" s="164">
        <v>2</v>
      </c>
      <c r="CZ4" s="164">
        <v>88</v>
      </c>
      <c r="DA4" s="164">
        <v>7.5</v>
      </c>
      <c r="DB4" s="164">
        <v>11</v>
      </c>
      <c r="DC4" s="164">
        <v>7</v>
      </c>
      <c r="DD4" s="164">
        <v>6</v>
      </c>
      <c r="DE4" s="164">
        <v>7.5</v>
      </c>
      <c r="DF4" s="164">
        <v>744</v>
      </c>
      <c r="DG4" s="164">
        <v>4</v>
      </c>
      <c r="DH4" s="164">
        <v>69</v>
      </c>
      <c r="DI4" s="164">
        <v>106.5</v>
      </c>
      <c r="DJ4" s="164">
        <v>23</v>
      </c>
      <c r="DK4" s="164">
        <v>15</v>
      </c>
      <c r="DL4" s="164">
        <v>211.5</v>
      </c>
      <c r="DM4" s="164">
        <v>10</v>
      </c>
      <c r="DN4" s="164">
        <v>45</v>
      </c>
      <c r="DO4" s="164">
        <v>125.5</v>
      </c>
      <c r="DP4" s="164">
        <v>9.5</v>
      </c>
      <c r="DQ4" s="164">
        <v>17</v>
      </c>
      <c r="DR4" s="164">
        <v>58</v>
      </c>
      <c r="DS4" s="164">
        <v>38</v>
      </c>
      <c r="DT4" s="164">
        <v>4.5</v>
      </c>
      <c r="DU4" s="164">
        <v>14</v>
      </c>
      <c r="DV4" s="164">
        <v>6.5</v>
      </c>
      <c r="DW4" s="164">
        <v>17</v>
      </c>
      <c r="DX4" s="164">
        <v>3</v>
      </c>
      <c r="DY4" s="164">
        <v>15</v>
      </c>
      <c r="DZ4" s="164">
        <v>29.5</v>
      </c>
      <c r="EA4" s="164">
        <v>35.5</v>
      </c>
      <c r="EB4" s="164">
        <v>24</v>
      </c>
      <c r="EC4" s="164">
        <v>15.5</v>
      </c>
      <c r="ED4" s="164">
        <v>56</v>
      </c>
      <c r="EE4" s="164">
        <v>8.5</v>
      </c>
      <c r="EF4" s="164">
        <v>66.5</v>
      </c>
      <c r="EG4" s="164">
        <v>8</v>
      </c>
      <c r="EH4" s="164">
        <v>8.5</v>
      </c>
      <c r="EI4" s="164">
        <v>657</v>
      </c>
      <c r="EJ4" s="164">
        <v>295.5</v>
      </c>
      <c r="EK4" s="164">
        <v>23</v>
      </c>
      <c r="EL4" s="164">
        <v>17.5</v>
      </c>
      <c r="EM4" s="164">
        <v>16.5</v>
      </c>
      <c r="EN4" s="164">
        <v>29.5</v>
      </c>
      <c r="EO4" s="164">
        <v>9</v>
      </c>
      <c r="EP4" s="164">
        <v>17.5</v>
      </c>
      <c r="EQ4" s="164">
        <v>78</v>
      </c>
      <c r="ER4" s="164">
        <v>11</v>
      </c>
      <c r="ES4" s="164">
        <v>3</v>
      </c>
      <c r="ET4" s="164">
        <v>9</v>
      </c>
      <c r="EU4" s="164">
        <v>30</v>
      </c>
      <c r="EV4" s="164">
        <v>2.5</v>
      </c>
      <c r="EW4" s="164">
        <v>29.5</v>
      </c>
      <c r="EX4" s="164">
        <v>8.5</v>
      </c>
      <c r="EY4" s="164">
        <v>10.5</v>
      </c>
      <c r="EZ4" s="164">
        <v>5.5</v>
      </c>
      <c r="FA4" s="164">
        <v>130</v>
      </c>
      <c r="FB4" s="164">
        <v>10</v>
      </c>
      <c r="FC4" s="164">
        <v>72.5</v>
      </c>
      <c r="FD4" s="164">
        <v>18</v>
      </c>
      <c r="FE4" s="164">
        <v>1</v>
      </c>
      <c r="FF4" s="164">
        <v>8.5</v>
      </c>
      <c r="FG4" s="164">
        <v>3.5</v>
      </c>
      <c r="FH4" s="164">
        <v>3.5</v>
      </c>
      <c r="FI4" s="164">
        <v>68</v>
      </c>
      <c r="FJ4" s="164">
        <v>76</v>
      </c>
      <c r="FK4" s="164">
        <v>88.5</v>
      </c>
      <c r="FL4" s="164">
        <v>241.5</v>
      </c>
      <c r="FM4" s="164">
        <v>143</v>
      </c>
      <c r="FN4" s="164">
        <v>904</v>
      </c>
      <c r="FO4" s="164">
        <v>44</v>
      </c>
      <c r="FP4" s="164">
        <v>90</v>
      </c>
      <c r="FQ4" s="164">
        <v>33</v>
      </c>
      <c r="FR4" s="164">
        <v>6</v>
      </c>
      <c r="FS4" s="164">
        <v>8</v>
      </c>
      <c r="FT4" s="164">
        <v>0.5</v>
      </c>
      <c r="FU4" s="164">
        <v>34.5</v>
      </c>
      <c r="FV4" s="164">
        <v>26</v>
      </c>
      <c r="FW4" s="164">
        <v>6</v>
      </c>
      <c r="FX4" s="164">
        <v>2.5</v>
      </c>
      <c r="FZ4" s="164">
        <f t="shared" ref="FZ4:FZ11" si="0">SUM(C4:FX4)</f>
        <v>31253</v>
      </c>
    </row>
    <row r="5" spans="1:187" s="164" customFormat="1" x14ac:dyDescent="0.2">
      <c r="A5" s="202" t="s">
        <v>209</v>
      </c>
      <c r="B5" s="163" t="s">
        <v>938</v>
      </c>
      <c r="C5" s="164">
        <v>39</v>
      </c>
      <c r="D5" s="164">
        <v>201.5</v>
      </c>
      <c r="E5" s="164">
        <v>38</v>
      </c>
      <c r="F5" s="164">
        <v>116.5</v>
      </c>
      <c r="G5" s="164">
        <v>10</v>
      </c>
      <c r="H5" s="164">
        <v>10.5</v>
      </c>
      <c r="I5" s="164">
        <v>58.5</v>
      </c>
      <c r="J5" s="164">
        <v>8.5</v>
      </c>
      <c r="K5" s="164">
        <v>0.5</v>
      </c>
      <c r="L5" s="164">
        <v>34</v>
      </c>
      <c r="M5" s="164">
        <v>9</v>
      </c>
      <c r="N5" s="164">
        <v>324.5</v>
      </c>
      <c r="O5" s="164">
        <v>72</v>
      </c>
      <c r="P5" s="164">
        <v>3</v>
      </c>
      <c r="Q5" s="164">
        <v>226.5</v>
      </c>
      <c r="R5" s="164">
        <v>5.5</v>
      </c>
      <c r="S5" s="164">
        <v>5.5</v>
      </c>
      <c r="T5" s="164">
        <v>1</v>
      </c>
      <c r="U5" s="164">
        <v>0</v>
      </c>
      <c r="V5" s="164">
        <v>8</v>
      </c>
      <c r="W5" s="164">
        <v>0</v>
      </c>
      <c r="X5" s="164">
        <v>0.5</v>
      </c>
      <c r="Y5" s="164">
        <v>3</v>
      </c>
      <c r="Z5" s="164">
        <v>1</v>
      </c>
      <c r="AA5" s="164">
        <v>200.5</v>
      </c>
      <c r="AB5" s="164">
        <v>148.5</v>
      </c>
      <c r="AC5" s="164">
        <v>9</v>
      </c>
      <c r="AD5" s="164">
        <v>7</v>
      </c>
      <c r="AE5" s="164">
        <v>0</v>
      </c>
      <c r="AF5" s="164">
        <v>0.5</v>
      </c>
      <c r="AG5" s="164">
        <v>1</v>
      </c>
      <c r="AH5" s="164">
        <v>3</v>
      </c>
      <c r="AI5" s="164">
        <v>1.5</v>
      </c>
      <c r="AJ5" s="164">
        <v>0</v>
      </c>
      <c r="AK5" s="164">
        <v>0</v>
      </c>
      <c r="AL5" s="164">
        <v>0.5</v>
      </c>
      <c r="AM5" s="164">
        <v>2</v>
      </c>
      <c r="AN5" s="164">
        <v>1</v>
      </c>
      <c r="AO5" s="164">
        <v>22</v>
      </c>
      <c r="AP5" s="164">
        <v>324.5</v>
      </c>
      <c r="AQ5" s="164">
        <v>0</v>
      </c>
      <c r="AR5" s="164">
        <v>362</v>
      </c>
      <c r="AS5" s="164">
        <v>44.5</v>
      </c>
      <c r="AT5" s="164">
        <v>9</v>
      </c>
      <c r="AU5" s="164">
        <v>3</v>
      </c>
      <c r="AV5" s="164">
        <v>2.5</v>
      </c>
      <c r="AW5" s="164">
        <v>0.5</v>
      </c>
      <c r="AX5" s="164">
        <v>0</v>
      </c>
      <c r="AY5" s="164">
        <v>1</v>
      </c>
      <c r="AZ5" s="164">
        <v>49</v>
      </c>
      <c r="BA5" s="164">
        <v>85</v>
      </c>
      <c r="BB5" s="164">
        <v>78</v>
      </c>
      <c r="BC5" s="164">
        <v>97</v>
      </c>
      <c r="BD5" s="164">
        <v>21</v>
      </c>
      <c r="BE5" s="164">
        <v>0</v>
      </c>
      <c r="BF5" s="164">
        <v>75</v>
      </c>
      <c r="BG5" s="164">
        <v>3</v>
      </c>
      <c r="BH5" s="164">
        <v>0.5</v>
      </c>
      <c r="BI5" s="164">
        <v>1.5</v>
      </c>
      <c r="BJ5" s="164">
        <v>15</v>
      </c>
      <c r="BK5" s="164">
        <v>87.5</v>
      </c>
      <c r="BL5" s="164">
        <v>0.5</v>
      </c>
      <c r="BM5" s="164">
        <v>1.5</v>
      </c>
      <c r="BN5" s="164">
        <v>56</v>
      </c>
      <c r="BO5" s="164">
        <v>3.5</v>
      </c>
      <c r="BP5" s="164">
        <v>0.5</v>
      </c>
      <c r="BQ5" s="164">
        <v>13.5</v>
      </c>
      <c r="BR5" s="164">
        <v>28</v>
      </c>
      <c r="BS5" s="164">
        <v>6.5</v>
      </c>
      <c r="BT5" s="164">
        <v>3.5</v>
      </c>
      <c r="BU5" s="164">
        <v>2</v>
      </c>
      <c r="BV5" s="164">
        <v>5</v>
      </c>
      <c r="BW5" s="164">
        <v>6.5</v>
      </c>
      <c r="BX5" s="164">
        <v>0.5</v>
      </c>
      <c r="BY5" s="164">
        <v>1.5</v>
      </c>
      <c r="BZ5" s="164">
        <v>1.5</v>
      </c>
      <c r="CA5" s="164">
        <v>3.5</v>
      </c>
      <c r="CB5" s="164">
        <v>297.5</v>
      </c>
      <c r="CC5" s="164">
        <v>1</v>
      </c>
      <c r="CD5" s="164">
        <v>1</v>
      </c>
      <c r="CE5" s="164">
        <v>5.5</v>
      </c>
      <c r="CF5" s="164">
        <v>0.5</v>
      </c>
      <c r="CG5" s="164">
        <v>1.5</v>
      </c>
      <c r="CH5" s="164">
        <v>0</v>
      </c>
      <c r="CI5" s="164">
        <v>6.5</v>
      </c>
      <c r="CJ5" s="164">
        <v>5</v>
      </c>
      <c r="CK5" s="164">
        <v>27.5</v>
      </c>
      <c r="CL5" s="164">
        <v>7</v>
      </c>
      <c r="CM5" s="164">
        <v>3.5</v>
      </c>
      <c r="CN5" s="164">
        <v>95</v>
      </c>
      <c r="CO5" s="164">
        <v>114.5</v>
      </c>
      <c r="CP5" s="164">
        <v>3</v>
      </c>
      <c r="CQ5" s="164">
        <v>8.5</v>
      </c>
      <c r="CR5" s="164">
        <v>0.5</v>
      </c>
      <c r="CS5" s="164">
        <v>1</v>
      </c>
      <c r="CT5" s="164">
        <v>2</v>
      </c>
      <c r="CU5" s="164">
        <v>0</v>
      </c>
      <c r="CV5" s="164">
        <v>0</v>
      </c>
      <c r="CW5" s="164">
        <v>2.5</v>
      </c>
      <c r="CX5" s="164">
        <v>9.5</v>
      </c>
      <c r="CY5" s="164">
        <v>0</v>
      </c>
      <c r="CZ5" s="164">
        <v>20</v>
      </c>
      <c r="DA5" s="164">
        <v>3</v>
      </c>
      <c r="DB5" s="164">
        <v>1</v>
      </c>
      <c r="DC5" s="164">
        <v>4</v>
      </c>
      <c r="DD5" s="164">
        <v>2.5</v>
      </c>
      <c r="DE5" s="164">
        <v>0.5</v>
      </c>
      <c r="DF5" s="164">
        <v>131</v>
      </c>
      <c r="DG5" s="164">
        <v>0</v>
      </c>
      <c r="DH5" s="164">
        <v>27.5</v>
      </c>
      <c r="DI5" s="164">
        <v>12</v>
      </c>
      <c r="DJ5" s="164">
        <v>2</v>
      </c>
      <c r="DK5" s="164">
        <v>1</v>
      </c>
      <c r="DL5" s="164">
        <v>29</v>
      </c>
      <c r="DM5" s="164">
        <v>2</v>
      </c>
      <c r="DN5" s="164">
        <v>12.5</v>
      </c>
      <c r="DO5" s="164">
        <v>10.5</v>
      </c>
      <c r="DP5" s="164">
        <v>1.5</v>
      </c>
      <c r="DQ5" s="164">
        <v>5.5</v>
      </c>
      <c r="DR5" s="164">
        <v>8.5</v>
      </c>
      <c r="DS5" s="164">
        <v>6</v>
      </c>
      <c r="DT5" s="164">
        <v>2</v>
      </c>
      <c r="DU5" s="164">
        <v>0.5</v>
      </c>
      <c r="DV5" s="164">
        <v>0</v>
      </c>
      <c r="DW5" s="164">
        <v>0</v>
      </c>
      <c r="DX5" s="164">
        <v>2</v>
      </c>
      <c r="DY5" s="164">
        <v>3</v>
      </c>
      <c r="DZ5" s="164">
        <v>8.5</v>
      </c>
      <c r="EA5" s="164">
        <v>2</v>
      </c>
      <c r="EB5" s="164">
        <v>6.5</v>
      </c>
      <c r="EC5" s="164">
        <v>5.5</v>
      </c>
      <c r="ED5" s="164">
        <v>6.5</v>
      </c>
      <c r="EE5" s="164">
        <v>0</v>
      </c>
      <c r="EF5" s="164">
        <v>13.5</v>
      </c>
      <c r="EG5" s="164">
        <v>2.5</v>
      </c>
      <c r="EH5" s="164">
        <v>0.5</v>
      </c>
      <c r="EI5" s="164">
        <v>37.5</v>
      </c>
      <c r="EJ5" s="164">
        <v>47</v>
      </c>
      <c r="EK5" s="164">
        <v>3</v>
      </c>
      <c r="EL5" s="164">
        <v>1.5</v>
      </c>
      <c r="EM5" s="164">
        <v>3.5</v>
      </c>
      <c r="EN5" s="164">
        <v>5</v>
      </c>
      <c r="EO5" s="164">
        <v>2.5</v>
      </c>
      <c r="EP5" s="164">
        <v>4</v>
      </c>
      <c r="EQ5" s="164">
        <v>5</v>
      </c>
      <c r="ER5" s="164">
        <v>1</v>
      </c>
      <c r="ES5" s="164">
        <v>0.5</v>
      </c>
      <c r="ET5" s="164">
        <v>0</v>
      </c>
      <c r="EU5" s="164">
        <v>6</v>
      </c>
      <c r="EV5" s="164">
        <v>0</v>
      </c>
      <c r="EW5" s="164">
        <v>4.5</v>
      </c>
      <c r="EX5" s="164">
        <v>1</v>
      </c>
      <c r="EY5" s="164">
        <v>3</v>
      </c>
      <c r="EZ5" s="164">
        <v>3</v>
      </c>
      <c r="FA5" s="164">
        <v>14</v>
      </c>
      <c r="FB5" s="164">
        <v>0</v>
      </c>
      <c r="FC5" s="164">
        <v>7.5</v>
      </c>
      <c r="FD5" s="164">
        <v>3.5</v>
      </c>
      <c r="FE5" s="164">
        <v>0</v>
      </c>
      <c r="FF5" s="164">
        <v>1</v>
      </c>
      <c r="FG5" s="164">
        <v>0</v>
      </c>
      <c r="FH5" s="164">
        <v>1</v>
      </c>
      <c r="FI5" s="164">
        <v>7.5</v>
      </c>
      <c r="FJ5" s="164">
        <v>13.5</v>
      </c>
      <c r="FK5" s="164">
        <v>16</v>
      </c>
      <c r="FL5" s="164">
        <v>39.5</v>
      </c>
      <c r="FM5" s="164">
        <v>21</v>
      </c>
      <c r="FN5" s="164">
        <v>83.5</v>
      </c>
      <c r="FO5" s="164">
        <v>6.5</v>
      </c>
      <c r="FP5" s="164">
        <v>13</v>
      </c>
      <c r="FQ5" s="164">
        <v>3</v>
      </c>
      <c r="FR5" s="164">
        <v>0.5</v>
      </c>
      <c r="FS5" s="164">
        <v>0</v>
      </c>
      <c r="FT5" s="164">
        <v>0</v>
      </c>
      <c r="FU5" s="164">
        <v>8</v>
      </c>
      <c r="FV5" s="164">
        <v>10</v>
      </c>
      <c r="FW5" s="164">
        <v>1.5</v>
      </c>
      <c r="FX5" s="164">
        <v>0.5</v>
      </c>
      <c r="FZ5" s="164">
        <f t="shared" si="0"/>
        <v>4271.5</v>
      </c>
    </row>
    <row r="6" spans="1:187" s="164" customFormat="1" x14ac:dyDescent="0.2">
      <c r="A6" s="202" t="s">
        <v>210</v>
      </c>
      <c r="B6" s="163" t="s">
        <v>939</v>
      </c>
      <c r="C6" s="164">
        <f>SUM(C3:C5)</f>
        <v>8249</v>
      </c>
      <c r="D6" s="164">
        <f t="shared" ref="D6:BO6" si="1">SUM(D3:D5)</f>
        <v>36422</v>
      </c>
      <c r="E6" s="164">
        <f t="shared" si="1"/>
        <v>6548</v>
      </c>
      <c r="F6" s="164">
        <f t="shared" si="1"/>
        <v>16621.5</v>
      </c>
      <c r="G6" s="164">
        <f t="shared" si="1"/>
        <v>1032</v>
      </c>
      <c r="H6" s="164">
        <f t="shared" si="1"/>
        <v>920.5</v>
      </c>
      <c r="I6" s="164">
        <f t="shared" si="1"/>
        <v>8488</v>
      </c>
      <c r="J6" s="164">
        <f t="shared" si="1"/>
        <v>2232.5</v>
      </c>
      <c r="K6" s="164">
        <f t="shared" si="1"/>
        <v>287.5</v>
      </c>
      <c r="L6" s="164">
        <f t="shared" si="1"/>
        <v>2431.5</v>
      </c>
      <c r="M6" s="164">
        <f t="shared" si="1"/>
        <v>1217</v>
      </c>
      <c r="N6" s="164">
        <f t="shared" si="1"/>
        <v>52182.5</v>
      </c>
      <c r="O6" s="164">
        <f t="shared" si="1"/>
        <v>14491</v>
      </c>
      <c r="P6" s="164">
        <f t="shared" si="1"/>
        <v>176.5</v>
      </c>
      <c r="Q6" s="164">
        <f t="shared" si="1"/>
        <v>37051.5</v>
      </c>
      <c r="R6" s="164">
        <f t="shared" si="1"/>
        <v>2699</v>
      </c>
      <c r="S6" s="164">
        <f t="shared" si="1"/>
        <v>1572</v>
      </c>
      <c r="T6" s="164">
        <f t="shared" si="1"/>
        <v>133.5</v>
      </c>
      <c r="U6" s="164">
        <f t="shared" si="1"/>
        <v>35.5</v>
      </c>
      <c r="V6" s="164">
        <f t="shared" si="1"/>
        <v>289</v>
      </c>
      <c r="W6" s="164">
        <f t="shared" si="1"/>
        <v>43.5</v>
      </c>
      <c r="X6" s="164">
        <f t="shared" si="1"/>
        <v>29.5</v>
      </c>
      <c r="Y6" s="164">
        <f t="shared" si="1"/>
        <v>1651.5</v>
      </c>
      <c r="Z6" s="164">
        <f t="shared" si="1"/>
        <v>232.5</v>
      </c>
      <c r="AA6" s="164">
        <f t="shared" si="1"/>
        <v>29639</v>
      </c>
      <c r="AB6" s="164">
        <f t="shared" si="1"/>
        <v>29435.5</v>
      </c>
      <c r="AC6" s="164">
        <f t="shared" si="1"/>
        <v>941</v>
      </c>
      <c r="AD6" s="164">
        <f t="shared" si="1"/>
        <v>1163</v>
      </c>
      <c r="AE6" s="164">
        <f t="shared" si="1"/>
        <v>94.5</v>
      </c>
      <c r="AF6" s="164">
        <f t="shared" si="1"/>
        <v>155</v>
      </c>
      <c r="AG6" s="164">
        <f t="shared" si="1"/>
        <v>710.5</v>
      </c>
      <c r="AH6" s="164">
        <f t="shared" si="1"/>
        <v>991</v>
      </c>
      <c r="AI6" s="164">
        <f t="shared" si="1"/>
        <v>336.5</v>
      </c>
      <c r="AJ6" s="164">
        <f t="shared" si="1"/>
        <v>173.5</v>
      </c>
      <c r="AK6" s="164">
        <f t="shared" si="1"/>
        <v>188.5</v>
      </c>
      <c r="AL6" s="164">
        <f t="shared" si="1"/>
        <v>254.5</v>
      </c>
      <c r="AM6" s="164">
        <f t="shared" si="1"/>
        <v>420</v>
      </c>
      <c r="AN6" s="164">
        <f t="shared" si="1"/>
        <v>347</v>
      </c>
      <c r="AO6" s="164">
        <f t="shared" si="1"/>
        <v>4539.5</v>
      </c>
      <c r="AP6" s="164">
        <f t="shared" si="1"/>
        <v>83409</v>
      </c>
      <c r="AQ6" s="164">
        <f t="shared" si="1"/>
        <v>251</v>
      </c>
      <c r="AR6" s="164">
        <f t="shared" si="1"/>
        <v>63477.5</v>
      </c>
      <c r="AS6" s="164">
        <f t="shared" si="1"/>
        <v>6440.5</v>
      </c>
      <c r="AT6" s="164">
        <f t="shared" si="1"/>
        <v>2228.5</v>
      </c>
      <c r="AU6" s="164">
        <f t="shared" si="1"/>
        <v>236.5</v>
      </c>
      <c r="AV6" s="164">
        <f t="shared" si="1"/>
        <v>290.5</v>
      </c>
      <c r="AW6" s="164">
        <f t="shared" si="1"/>
        <v>206</v>
      </c>
      <c r="AX6" s="164">
        <f t="shared" si="1"/>
        <v>33</v>
      </c>
      <c r="AY6" s="164">
        <f t="shared" si="1"/>
        <v>419</v>
      </c>
      <c r="AZ6" s="164">
        <f t="shared" si="1"/>
        <v>11118</v>
      </c>
      <c r="BA6" s="164">
        <f t="shared" si="1"/>
        <v>8898.5</v>
      </c>
      <c r="BB6" s="164">
        <f t="shared" si="1"/>
        <v>7630</v>
      </c>
      <c r="BC6" s="164">
        <f t="shared" si="1"/>
        <v>25492</v>
      </c>
      <c r="BD6" s="164">
        <f t="shared" si="1"/>
        <v>4909.5</v>
      </c>
      <c r="BE6" s="164">
        <f t="shared" si="1"/>
        <v>1323.5</v>
      </c>
      <c r="BF6" s="164">
        <f t="shared" si="1"/>
        <v>24156.5</v>
      </c>
      <c r="BG6" s="164">
        <f t="shared" si="1"/>
        <v>928</v>
      </c>
      <c r="BH6" s="164">
        <f t="shared" si="1"/>
        <v>585</v>
      </c>
      <c r="BI6" s="164">
        <f t="shared" si="1"/>
        <v>250</v>
      </c>
      <c r="BJ6" s="164">
        <f t="shared" si="1"/>
        <v>6247</v>
      </c>
      <c r="BK6" s="164">
        <f t="shared" si="1"/>
        <v>22326.5</v>
      </c>
      <c r="BL6" s="164">
        <f t="shared" si="1"/>
        <v>191.5</v>
      </c>
      <c r="BM6" s="164">
        <f t="shared" si="1"/>
        <v>274</v>
      </c>
      <c r="BN6" s="164">
        <f t="shared" si="1"/>
        <v>3448</v>
      </c>
      <c r="BO6" s="164">
        <f t="shared" si="1"/>
        <v>1296.5</v>
      </c>
      <c r="BP6" s="164">
        <f t="shared" ref="BP6:EA6" si="2">SUM(BP3:BP5)</f>
        <v>192</v>
      </c>
      <c r="BQ6" s="164">
        <f t="shared" si="2"/>
        <v>5319.5</v>
      </c>
      <c r="BR6" s="164">
        <f t="shared" si="2"/>
        <v>4574.5</v>
      </c>
      <c r="BS6" s="164">
        <f t="shared" si="2"/>
        <v>1048.5</v>
      </c>
      <c r="BT6" s="164">
        <f t="shared" si="2"/>
        <v>434</v>
      </c>
      <c r="BU6" s="164">
        <f t="shared" si="2"/>
        <v>391.5</v>
      </c>
      <c r="BV6" s="164">
        <f t="shared" si="2"/>
        <v>1200</v>
      </c>
      <c r="BW6" s="164">
        <f t="shared" si="2"/>
        <v>1916.5</v>
      </c>
      <c r="BX6" s="164">
        <f t="shared" si="2"/>
        <v>78.5</v>
      </c>
      <c r="BY6" s="164">
        <f t="shared" si="2"/>
        <v>499.5</v>
      </c>
      <c r="BZ6" s="164">
        <f t="shared" si="2"/>
        <v>204</v>
      </c>
      <c r="CA6" s="164">
        <f t="shared" si="2"/>
        <v>160.5</v>
      </c>
      <c r="CB6" s="164">
        <f t="shared" si="2"/>
        <v>79441.5</v>
      </c>
      <c r="CC6" s="164">
        <f t="shared" si="2"/>
        <v>158.5</v>
      </c>
      <c r="CD6" s="164">
        <f t="shared" si="2"/>
        <v>44</v>
      </c>
      <c r="CE6" s="164">
        <f t="shared" si="2"/>
        <v>155</v>
      </c>
      <c r="CF6" s="164">
        <f t="shared" si="2"/>
        <v>91.5</v>
      </c>
      <c r="CG6" s="164">
        <f t="shared" si="2"/>
        <v>194.5</v>
      </c>
      <c r="CH6" s="164">
        <f t="shared" si="2"/>
        <v>102.5</v>
      </c>
      <c r="CI6" s="164">
        <f t="shared" si="2"/>
        <v>704.5</v>
      </c>
      <c r="CJ6" s="164">
        <f t="shared" si="2"/>
        <v>911.5</v>
      </c>
      <c r="CK6" s="164">
        <f t="shared" si="2"/>
        <v>4831.5</v>
      </c>
      <c r="CL6" s="164">
        <f t="shared" si="2"/>
        <v>1301</v>
      </c>
      <c r="CM6" s="164">
        <f t="shared" si="2"/>
        <v>784.5</v>
      </c>
      <c r="CN6" s="164">
        <f t="shared" si="2"/>
        <v>27993</v>
      </c>
      <c r="CO6" s="164">
        <f t="shared" si="2"/>
        <v>15003.5</v>
      </c>
      <c r="CP6" s="164">
        <f t="shared" si="2"/>
        <v>1051.5</v>
      </c>
      <c r="CQ6" s="164">
        <f t="shared" si="2"/>
        <v>950</v>
      </c>
      <c r="CR6" s="164">
        <f t="shared" si="2"/>
        <v>171.5</v>
      </c>
      <c r="CS6" s="164">
        <f t="shared" si="2"/>
        <v>346.5</v>
      </c>
      <c r="CT6" s="164">
        <f t="shared" si="2"/>
        <v>106.5</v>
      </c>
      <c r="CU6" s="164">
        <f t="shared" si="2"/>
        <v>447</v>
      </c>
      <c r="CV6" s="164">
        <f t="shared" si="2"/>
        <v>50</v>
      </c>
      <c r="CW6" s="164">
        <f t="shared" si="2"/>
        <v>162.5</v>
      </c>
      <c r="CX6" s="164">
        <f t="shared" si="2"/>
        <v>468</v>
      </c>
      <c r="CY6" s="164">
        <f t="shared" si="2"/>
        <v>31</v>
      </c>
      <c r="CZ6" s="164">
        <f t="shared" si="2"/>
        <v>2027.5</v>
      </c>
      <c r="DA6" s="164">
        <f t="shared" si="2"/>
        <v>166.5</v>
      </c>
      <c r="DB6" s="164">
        <f t="shared" si="2"/>
        <v>289.5</v>
      </c>
      <c r="DC6" s="164">
        <f t="shared" si="2"/>
        <v>149</v>
      </c>
      <c r="DD6" s="164">
        <f t="shared" si="2"/>
        <v>144.5</v>
      </c>
      <c r="DE6" s="164">
        <f t="shared" si="2"/>
        <v>429</v>
      </c>
      <c r="DF6" s="164">
        <f t="shared" si="2"/>
        <v>20536</v>
      </c>
      <c r="DG6" s="164">
        <f t="shared" si="2"/>
        <v>75</v>
      </c>
      <c r="DH6" s="164">
        <f t="shared" si="2"/>
        <v>1971</v>
      </c>
      <c r="DI6" s="164">
        <f t="shared" si="2"/>
        <v>2576.5</v>
      </c>
      <c r="DJ6" s="164">
        <f t="shared" si="2"/>
        <v>668.5</v>
      </c>
      <c r="DK6" s="164">
        <f t="shared" si="2"/>
        <v>437</v>
      </c>
      <c r="DL6" s="164">
        <f t="shared" si="2"/>
        <v>5718</v>
      </c>
      <c r="DM6" s="164">
        <f t="shared" si="2"/>
        <v>268</v>
      </c>
      <c r="DN6" s="164">
        <f t="shared" si="2"/>
        <v>1420</v>
      </c>
      <c r="DO6" s="164">
        <f t="shared" si="2"/>
        <v>2988.5</v>
      </c>
      <c r="DP6" s="164">
        <f t="shared" si="2"/>
        <v>200</v>
      </c>
      <c r="DQ6" s="164">
        <f t="shared" si="2"/>
        <v>547.5</v>
      </c>
      <c r="DR6" s="164">
        <f t="shared" si="2"/>
        <v>1374.5</v>
      </c>
      <c r="DS6" s="164">
        <f t="shared" si="2"/>
        <v>763</v>
      </c>
      <c r="DT6" s="164">
        <f t="shared" si="2"/>
        <v>132.5</v>
      </c>
      <c r="DU6" s="164">
        <f t="shared" si="2"/>
        <v>368</v>
      </c>
      <c r="DV6" s="164">
        <f t="shared" si="2"/>
        <v>185.5</v>
      </c>
      <c r="DW6" s="164">
        <f t="shared" si="2"/>
        <v>356.5</v>
      </c>
      <c r="DX6" s="164">
        <f t="shared" si="2"/>
        <v>154</v>
      </c>
      <c r="DY6" s="164">
        <f t="shared" si="2"/>
        <v>313.5</v>
      </c>
      <c r="DZ6" s="164">
        <f t="shared" si="2"/>
        <v>823</v>
      </c>
      <c r="EA6" s="164">
        <f t="shared" si="2"/>
        <v>629</v>
      </c>
      <c r="EB6" s="164">
        <f t="shared" ref="EB6:FX6" si="3">SUM(EB3:EB5)</f>
        <v>565.5</v>
      </c>
      <c r="EC6" s="164">
        <f t="shared" si="3"/>
        <v>301</v>
      </c>
      <c r="ED6" s="164">
        <f t="shared" si="3"/>
        <v>1610</v>
      </c>
      <c r="EE6" s="164">
        <f t="shared" si="3"/>
        <v>186.5</v>
      </c>
      <c r="EF6" s="164">
        <f t="shared" si="3"/>
        <v>1403.5</v>
      </c>
      <c r="EG6" s="164">
        <f t="shared" si="3"/>
        <v>277</v>
      </c>
      <c r="EH6" s="164">
        <f t="shared" si="3"/>
        <v>218</v>
      </c>
      <c r="EI6" s="164">
        <f t="shared" si="3"/>
        <v>15399</v>
      </c>
      <c r="EJ6" s="164">
        <f t="shared" si="3"/>
        <v>9292</v>
      </c>
      <c r="EK6" s="164">
        <f t="shared" si="3"/>
        <v>671.5</v>
      </c>
      <c r="EL6" s="164">
        <f t="shared" si="3"/>
        <v>464.5</v>
      </c>
      <c r="EM6" s="164">
        <f t="shared" si="3"/>
        <v>399</v>
      </c>
      <c r="EN6" s="164">
        <f t="shared" si="3"/>
        <v>1048.5</v>
      </c>
      <c r="EO6" s="164">
        <f t="shared" si="3"/>
        <v>362.5</v>
      </c>
      <c r="EP6" s="164">
        <f t="shared" si="3"/>
        <v>391.5</v>
      </c>
      <c r="EQ6" s="164">
        <f t="shared" si="3"/>
        <v>2539.5</v>
      </c>
      <c r="ER6" s="164">
        <f t="shared" si="3"/>
        <v>314.5</v>
      </c>
      <c r="ES6" s="164">
        <f t="shared" si="3"/>
        <v>110</v>
      </c>
      <c r="ET6" s="164">
        <f t="shared" si="3"/>
        <v>210</v>
      </c>
      <c r="EU6" s="164">
        <f t="shared" si="3"/>
        <v>576</v>
      </c>
      <c r="EV6" s="164">
        <f t="shared" si="3"/>
        <v>59</v>
      </c>
      <c r="EW6" s="164">
        <f t="shared" si="3"/>
        <v>877</v>
      </c>
      <c r="EX6" s="164">
        <f t="shared" si="3"/>
        <v>211.5</v>
      </c>
      <c r="EY6" s="164">
        <f t="shared" si="3"/>
        <v>486</v>
      </c>
      <c r="EZ6" s="164">
        <f t="shared" si="3"/>
        <v>114.5</v>
      </c>
      <c r="FA6" s="164">
        <f t="shared" si="3"/>
        <v>3316.5</v>
      </c>
      <c r="FB6" s="164">
        <f t="shared" si="3"/>
        <v>326.5</v>
      </c>
      <c r="FC6" s="164">
        <f t="shared" si="3"/>
        <v>2289</v>
      </c>
      <c r="FD6" s="164">
        <f t="shared" si="3"/>
        <v>344.5</v>
      </c>
      <c r="FE6" s="164">
        <f t="shared" si="3"/>
        <v>88</v>
      </c>
      <c r="FF6" s="164">
        <f t="shared" si="3"/>
        <v>220.5</v>
      </c>
      <c r="FG6" s="164">
        <f t="shared" si="3"/>
        <v>116.5</v>
      </c>
      <c r="FH6" s="164">
        <f t="shared" si="3"/>
        <v>87.5</v>
      </c>
      <c r="FI6" s="164">
        <f t="shared" si="3"/>
        <v>1806.5</v>
      </c>
      <c r="FJ6" s="164">
        <f t="shared" si="3"/>
        <v>1857.5</v>
      </c>
      <c r="FK6" s="164">
        <f t="shared" si="3"/>
        <v>2225.5</v>
      </c>
      <c r="FL6" s="164">
        <f t="shared" si="3"/>
        <v>5903.5</v>
      </c>
      <c r="FM6" s="164">
        <f t="shared" si="3"/>
        <v>3634</v>
      </c>
      <c r="FN6" s="164">
        <f t="shared" si="3"/>
        <v>21210</v>
      </c>
      <c r="FO6" s="164">
        <f t="shared" si="3"/>
        <v>1073.5</v>
      </c>
      <c r="FP6" s="164">
        <f t="shared" si="3"/>
        <v>2158.5</v>
      </c>
      <c r="FQ6" s="164">
        <f t="shared" si="3"/>
        <v>884.5</v>
      </c>
      <c r="FR6" s="164">
        <f t="shared" si="3"/>
        <v>159.5</v>
      </c>
      <c r="FS6" s="164">
        <f t="shared" si="3"/>
        <v>187</v>
      </c>
      <c r="FT6" s="164">
        <f t="shared" si="3"/>
        <v>77.5</v>
      </c>
      <c r="FU6" s="164">
        <f t="shared" si="3"/>
        <v>750</v>
      </c>
      <c r="FV6" s="164">
        <f t="shared" si="3"/>
        <v>654.5</v>
      </c>
      <c r="FW6" s="164">
        <f t="shared" si="3"/>
        <v>196.5</v>
      </c>
      <c r="FX6" s="164">
        <f t="shared" si="3"/>
        <v>57</v>
      </c>
      <c r="FZ6" s="164">
        <f>SUM(C6:FX6)</f>
        <v>825436.5</v>
      </c>
    </row>
    <row r="7" spans="1:187" s="164" customFormat="1" x14ac:dyDescent="0.2">
      <c r="A7" s="202" t="s">
        <v>211</v>
      </c>
      <c r="B7" s="163" t="s">
        <v>940</v>
      </c>
      <c r="C7" s="164">
        <v>2313</v>
      </c>
      <c r="D7" s="164">
        <v>0</v>
      </c>
      <c r="E7" s="164">
        <v>1</v>
      </c>
      <c r="F7" s="164">
        <v>0</v>
      </c>
      <c r="G7" s="164">
        <v>0</v>
      </c>
      <c r="H7" s="164">
        <v>0</v>
      </c>
      <c r="I7" s="164">
        <v>0</v>
      </c>
      <c r="J7" s="164">
        <v>0</v>
      </c>
      <c r="K7" s="164">
        <v>0</v>
      </c>
      <c r="L7" s="164">
        <v>0</v>
      </c>
      <c r="M7" s="164">
        <v>0</v>
      </c>
      <c r="N7" s="164">
        <v>0</v>
      </c>
      <c r="O7" s="164">
        <v>0</v>
      </c>
      <c r="P7" s="164">
        <v>0</v>
      </c>
      <c r="Q7" s="164">
        <v>0</v>
      </c>
      <c r="R7" s="164">
        <v>2231.5</v>
      </c>
      <c r="S7" s="164">
        <v>0</v>
      </c>
      <c r="T7" s="164">
        <v>0</v>
      </c>
      <c r="U7" s="164">
        <v>0</v>
      </c>
      <c r="V7" s="164">
        <v>0</v>
      </c>
      <c r="W7" s="164">
        <v>0</v>
      </c>
      <c r="X7" s="164">
        <v>0</v>
      </c>
      <c r="Y7" s="164">
        <v>1193</v>
      </c>
      <c r="Z7" s="164">
        <v>0</v>
      </c>
      <c r="AA7" s="164">
        <v>0</v>
      </c>
      <c r="AB7" s="164">
        <v>83.5</v>
      </c>
      <c r="AC7" s="164">
        <v>0</v>
      </c>
      <c r="AD7" s="164">
        <v>0</v>
      </c>
      <c r="AE7" s="164">
        <v>0</v>
      </c>
      <c r="AF7" s="164">
        <v>0</v>
      </c>
      <c r="AG7" s="164">
        <v>0</v>
      </c>
      <c r="AH7" s="164">
        <v>0</v>
      </c>
      <c r="AI7" s="164">
        <v>0</v>
      </c>
      <c r="AJ7" s="164">
        <v>0</v>
      </c>
      <c r="AK7" s="164">
        <v>0</v>
      </c>
      <c r="AL7" s="164">
        <v>0</v>
      </c>
      <c r="AM7" s="164">
        <v>0</v>
      </c>
      <c r="AN7" s="164">
        <v>0</v>
      </c>
      <c r="AO7" s="164">
        <v>0</v>
      </c>
      <c r="AP7" s="164">
        <v>232</v>
      </c>
      <c r="AQ7" s="164">
        <v>37.5</v>
      </c>
      <c r="AR7" s="164">
        <v>2157.5</v>
      </c>
      <c r="AS7" s="164">
        <v>0</v>
      </c>
      <c r="AT7" s="164">
        <v>0</v>
      </c>
      <c r="AU7" s="164">
        <v>0</v>
      </c>
      <c r="AV7" s="164">
        <v>0</v>
      </c>
      <c r="AW7" s="164">
        <v>0</v>
      </c>
      <c r="AX7" s="164">
        <v>0</v>
      </c>
      <c r="AY7" s="164">
        <v>0</v>
      </c>
      <c r="AZ7" s="164">
        <v>0</v>
      </c>
      <c r="BA7" s="164">
        <v>0</v>
      </c>
      <c r="BB7" s="164">
        <v>0</v>
      </c>
      <c r="BC7" s="164">
        <v>240</v>
      </c>
      <c r="BD7" s="164">
        <v>0</v>
      </c>
      <c r="BE7" s="164">
        <v>0</v>
      </c>
      <c r="BF7" s="164">
        <v>688</v>
      </c>
      <c r="BG7" s="164">
        <v>0</v>
      </c>
      <c r="BH7" s="164">
        <v>25.5</v>
      </c>
      <c r="BI7" s="164">
        <v>2</v>
      </c>
      <c r="BJ7" s="164">
        <v>0</v>
      </c>
      <c r="BK7" s="164">
        <v>6558.5</v>
      </c>
      <c r="BL7" s="164">
        <v>0</v>
      </c>
      <c r="BM7" s="164">
        <v>0</v>
      </c>
      <c r="BN7" s="164">
        <v>0</v>
      </c>
      <c r="BO7" s="164">
        <v>0</v>
      </c>
      <c r="BP7" s="164">
        <v>0</v>
      </c>
      <c r="BQ7" s="164">
        <v>0</v>
      </c>
      <c r="BR7" s="164">
        <v>0</v>
      </c>
      <c r="BS7" s="164">
        <v>0</v>
      </c>
      <c r="BT7" s="164">
        <v>0</v>
      </c>
      <c r="BU7" s="164">
        <v>0</v>
      </c>
      <c r="BV7" s="164">
        <v>0</v>
      </c>
      <c r="BW7" s="164">
        <v>0</v>
      </c>
      <c r="BX7" s="164">
        <v>0</v>
      </c>
      <c r="BY7" s="164">
        <v>0</v>
      </c>
      <c r="BZ7" s="164">
        <v>0</v>
      </c>
      <c r="CA7" s="164">
        <v>0</v>
      </c>
      <c r="CB7" s="164">
        <v>236.5</v>
      </c>
      <c r="CC7" s="164">
        <v>0</v>
      </c>
      <c r="CD7" s="164">
        <v>0</v>
      </c>
      <c r="CE7" s="164">
        <v>0</v>
      </c>
      <c r="CF7" s="164">
        <v>0</v>
      </c>
      <c r="CG7" s="164">
        <v>0</v>
      </c>
      <c r="CH7" s="164">
        <v>0</v>
      </c>
      <c r="CI7" s="164">
        <v>0</v>
      </c>
      <c r="CJ7" s="164">
        <v>0</v>
      </c>
      <c r="CK7" s="164">
        <v>526</v>
      </c>
      <c r="CL7" s="164">
        <v>5</v>
      </c>
      <c r="CM7" s="164">
        <v>4</v>
      </c>
      <c r="CN7" s="164">
        <v>205</v>
      </c>
      <c r="CO7" s="164">
        <v>0</v>
      </c>
      <c r="CP7" s="164">
        <v>0</v>
      </c>
      <c r="CQ7" s="164">
        <v>0</v>
      </c>
      <c r="CR7" s="164">
        <v>0</v>
      </c>
      <c r="CS7" s="164">
        <v>0</v>
      </c>
      <c r="CT7" s="164">
        <v>0</v>
      </c>
      <c r="CU7" s="164">
        <v>365.5</v>
      </c>
      <c r="CV7" s="164">
        <v>0</v>
      </c>
      <c r="CW7" s="164">
        <v>0</v>
      </c>
      <c r="CX7" s="164">
        <v>0</v>
      </c>
      <c r="CY7" s="164">
        <v>0</v>
      </c>
      <c r="CZ7" s="164">
        <v>0</v>
      </c>
      <c r="DA7" s="164">
        <v>0</v>
      </c>
      <c r="DB7" s="164">
        <v>0</v>
      </c>
      <c r="DC7" s="164">
        <v>0</v>
      </c>
      <c r="DD7" s="164">
        <v>0</v>
      </c>
      <c r="DE7" s="164">
        <v>0</v>
      </c>
      <c r="DF7" s="164">
        <v>0</v>
      </c>
      <c r="DG7" s="164">
        <v>0</v>
      </c>
      <c r="DH7" s="164">
        <v>0</v>
      </c>
      <c r="DI7" s="164">
        <v>2</v>
      </c>
      <c r="DJ7" s="164">
        <v>3.5</v>
      </c>
      <c r="DK7" s="164">
        <v>0</v>
      </c>
      <c r="DL7" s="164">
        <v>0</v>
      </c>
      <c r="DM7" s="164">
        <v>0</v>
      </c>
      <c r="DN7" s="164">
        <v>0</v>
      </c>
      <c r="DO7" s="164">
        <v>0</v>
      </c>
      <c r="DP7" s="164">
        <v>0</v>
      </c>
      <c r="DQ7" s="164">
        <v>0</v>
      </c>
      <c r="DR7" s="164">
        <v>0</v>
      </c>
      <c r="DS7" s="164">
        <v>0</v>
      </c>
      <c r="DT7" s="164">
        <v>0</v>
      </c>
      <c r="DU7" s="164">
        <v>0</v>
      </c>
      <c r="DV7" s="164">
        <v>0</v>
      </c>
      <c r="DW7" s="164">
        <v>0</v>
      </c>
      <c r="DX7" s="164">
        <v>0</v>
      </c>
      <c r="DY7" s="164">
        <v>0</v>
      </c>
      <c r="DZ7" s="164">
        <v>0</v>
      </c>
      <c r="EA7" s="164">
        <v>0</v>
      </c>
      <c r="EB7" s="164">
        <v>0</v>
      </c>
      <c r="EC7" s="164">
        <v>0</v>
      </c>
      <c r="ED7" s="164">
        <v>0</v>
      </c>
      <c r="EE7" s="164">
        <v>0</v>
      </c>
      <c r="EF7" s="164">
        <v>0</v>
      </c>
      <c r="EG7" s="164">
        <v>0</v>
      </c>
      <c r="EH7" s="164">
        <v>0</v>
      </c>
      <c r="EI7" s="164">
        <v>0</v>
      </c>
      <c r="EJ7" s="164">
        <v>0</v>
      </c>
      <c r="EK7" s="164">
        <v>0</v>
      </c>
      <c r="EL7" s="164">
        <v>0</v>
      </c>
      <c r="EM7" s="164">
        <v>0</v>
      </c>
      <c r="EN7" s="164">
        <v>121.5</v>
      </c>
      <c r="EO7" s="164">
        <v>0</v>
      </c>
      <c r="EP7" s="164">
        <v>0</v>
      </c>
      <c r="EQ7" s="164">
        <v>0</v>
      </c>
      <c r="ER7" s="164">
        <v>0</v>
      </c>
      <c r="ES7" s="164">
        <v>0</v>
      </c>
      <c r="ET7" s="164">
        <v>0</v>
      </c>
      <c r="EU7" s="164">
        <v>4</v>
      </c>
      <c r="EV7" s="164">
        <v>0</v>
      </c>
      <c r="EW7" s="164">
        <v>0</v>
      </c>
      <c r="EX7" s="164">
        <v>0</v>
      </c>
      <c r="EY7" s="164">
        <v>250</v>
      </c>
      <c r="EZ7" s="164">
        <v>0</v>
      </c>
      <c r="FA7" s="164">
        <v>0</v>
      </c>
      <c r="FB7" s="164">
        <v>0</v>
      </c>
      <c r="FC7" s="164">
        <v>0</v>
      </c>
      <c r="FD7" s="164">
        <v>0</v>
      </c>
      <c r="FE7" s="164">
        <v>0</v>
      </c>
      <c r="FF7" s="164">
        <v>0</v>
      </c>
      <c r="FG7" s="164">
        <v>0</v>
      </c>
      <c r="FH7" s="164">
        <v>0</v>
      </c>
      <c r="FI7" s="164">
        <v>0</v>
      </c>
      <c r="FJ7" s="164">
        <v>0</v>
      </c>
      <c r="FK7" s="164">
        <v>0</v>
      </c>
      <c r="FL7" s="164">
        <v>0</v>
      </c>
      <c r="FM7" s="164">
        <v>0</v>
      </c>
      <c r="FN7" s="164">
        <v>0</v>
      </c>
      <c r="FO7" s="164">
        <v>0</v>
      </c>
      <c r="FP7" s="164">
        <v>0</v>
      </c>
      <c r="FQ7" s="164">
        <v>0</v>
      </c>
      <c r="FR7" s="164">
        <v>0</v>
      </c>
      <c r="FS7" s="164">
        <v>0</v>
      </c>
      <c r="FT7" s="164">
        <v>0</v>
      </c>
      <c r="FU7" s="164">
        <v>0</v>
      </c>
      <c r="FV7" s="164">
        <v>0</v>
      </c>
      <c r="FW7" s="164">
        <v>0</v>
      </c>
      <c r="FX7" s="164">
        <v>0</v>
      </c>
      <c r="FY7" s="164">
        <v>0</v>
      </c>
      <c r="FZ7" s="164">
        <f t="shared" si="0"/>
        <v>17486</v>
      </c>
    </row>
    <row r="8" spans="1:187" s="164" customFormat="1" x14ac:dyDescent="0.2">
      <c r="A8" s="202" t="s">
        <v>713</v>
      </c>
      <c r="B8" s="163" t="s">
        <v>941</v>
      </c>
      <c r="C8" s="164">
        <v>1</v>
      </c>
      <c r="D8" s="164">
        <v>2.5</v>
      </c>
      <c r="E8" s="164">
        <v>0</v>
      </c>
      <c r="F8" s="164">
        <v>2</v>
      </c>
      <c r="G8" s="164">
        <v>0</v>
      </c>
      <c r="H8" s="164">
        <v>4</v>
      </c>
      <c r="I8" s="164">
        <v>2</v>
      </c>
      <c r="J8" s="164">
        <v>0</v>
      </c>
      <c r="K8" s="164">
        <v>0</v>
      </c>
      <c r="L8" s="164">
        <v>2</v>
      </c>
      <c r="M8" s="164">
        <v>0</v>
      </c>
      <c r="N8" s="164">
        <v>17</v>
      </c>
      <c r="O8" s="164">
        <v>0</v>
      </c>
      <c r="P8" s="164">
        <v>0</v>
      </c>
      <c r="Q8" s="164">
        <v>132</v>
      </c>
      <c r="R8" s="164">
        <v>0</v>
      </c>
      <c r="S8" s="164">
        <v>0</v>
      </c>
      <c r="T8" s="164">
        <v>0</v>
      </c>
      <c r="U8" s="164">
        <v>0</v>
      </c>
      <c r="V8" s="164">
        <v>0</v>
      </c>
      <c r="W8" s="164">
        <v>0</v>
      </c>
      <c r="X8" s="164">
        <v>0</v>
      </c>
      <c r="Y8" s="164">
        <v>0</v>
      </c>
      <c r="Z8" s="164">
        <v>0</v>
      </c>
      <c r="AA8" s="164">
        <v>0</v>
      </c>
      <c r="AB8" s="164">
        <v>0</v>
      </c>
      <c r="AC8" s="164">
        <v>0</v>
      </c>
      <c r="AD8" s="164">
        <v>0</v>
      </c>
      <c r="AE8" s="164">
        <v>0</v>
      </c>
      <c r="AF8" s="164">
        <v>0</v>
      </c>
      <c r="AG8" s="164">
        <v>0</v>
      </c>
      <c r="AH8" s="164">
        <v>0</v>
      </c>
      <c r="AI8" s="164">
        <v>0</v>
      </c>
      <c r="AJ8" s="164">
        <v>0</v>
      </c>
      <c r="AK8" s="164">
        <v>0</v>
      </c>
      <c r="AL8" s="164">
        <v>0</v>
      </c>
      <c r="AM8" s="164">
        <v>0</v>
      </c>
      <c r="AN8" s="164">
        <v>0</v>
      </c>
      <c r="AO8" s="164">
        <v>0</v>
      </c>
      <c r="AP8" s="164">
        <v>51.5</v>
      </c>
      <c r="AQ8" s="164">
        <v>0</v>
      </c>
      <c r="AR8" s="164">
        <v>2</v>
      </c>
      <c r="AS8" s="164">
        <v>0</v>
      </c>
      <c r="AT8" s="164">
        <v>2</v>
      </c>
      <c r="AU8" s="164">
        <v>0</v>
      </c>
      <c r="AV8" s="164">
        <v>0</v>
      </c>
      <c r="AW8" s="164">
        <v>0</v>
      </c>
      <c r="AX8" s="164">
        <v>0</v>
      </c>
      <c r="AY8" s="164">
        <v>0</v>
      </c>
      <c r="AZ8" s="164">
        <v>0</v>
      </c>
      <c r="BA8" s="164">
        <v>0</v>
      </c>
      <c r="BB8" s="164">
        <v>0</v>
      </c>
      <c r="BC8" s="164">
        <v>3.5</v>
      </c>
      <c r="BD8" s="164">
        <v>0</v>
      </c>
      <c r="BE8" s="164">
        <v>0</v>
      </c>
      <c r="BF8" s="164">
        <v>20.5</v>
      </c>
      <c r="BG8" s="164">
        <v>0</v>
      </c>
      <c r="BH8" s="164">
        <v>0</v>
      </c>
      <c r="BI8" s="164">
        <v>0</v>
      </c>
      <c r="BJ8" s="164">
        <v>0</v>
      </c>
      <c r="BK8" s="164">
        <v>16</v>
      </c>
      <c r="BL8" s="164">
        <v>9</v>
      </c>
      <c r="BM8" s="164">
        <v>0</v>
      </c>
      <c r="BN8" s="164">
        <v>0</v>
      </c>
      <c r="BO8" s="164">
        <v>0</v>
      </c>
      <c r="BP8" s="164">
        <v>0</v>
      </c>
      <c r="BQ8" s="164">
        <v>0</v>
      </c>
      <c r="BR8" s="164">
        <v>0</v>
      </c>
      <c r="BS8" s="164">
        <v>0</v>
      </c>
      <c r="BT8" s="164">
        <v>0</v>
      </c>
      <c r="BU8" s="164">
        <v>0</v>
      </c>
      <c r="BV8" s="164">
        <v>0</v>
      </c>
      <c r="BW8" s="164">
        <v>0</v>
      </c>
      <c r="BX8" s="164">
        <v>0</v>
      </c>
      <c r="BY8" s="164">
        <v>0</v>
      </c>
      <c r="BZ8" s="164">
        <v>0</v>
      </c>
      <c r="CA8" s="164">
        <v>0</v>
      </c>
      <c r="CB8" s="164">
        <v>22.5</v>
      </c>
      <c r="CC8" s="164">
        <v>0</v>
      </c>
      <c r="CD8" s="164">
        <v>0</v>
      </c>
      <c r="CE8" s="164">
        <v>0</v>
      </c>
      <c r="CF8" s="164">
        <v>0</v>
      </c>
      <c r="CG8" s="164">
        <v>0</v>
      </c>
      <c r="CH8" s="164">
        <v>0</v>
      </c>
      <c r="CI8" s="164">
        <v>0</v>
      </c>
      <c r="CJ8" s="164">
        <v>5</v>
      </c>
      <c r="CK8" s="164">
        <v>0</v>
      </c>
      <c r="CL8" s="164">
        <v>0</v>
      </c>
      <c r="CM8" s="164">
        <v>0</v>
      </c>
      <c r="CN8" s="164">
        <v>36.5</v>
      </c>
      <c r="CO8" s="164">
        <v>15.5</v>
      </c>
      <c r="CP8" s="164">
        <v>0</v>
      </c>
      <c r="CQ8" s="164">
        <v>0</v>
      </c>
      <c r="CR8" s="164">
        <v>0</v>
      </c>
      <c r="CS8" s="164">
        <v>0</v>
      </c>
      <c r="CT8" s="164">
        <v>0</v>
      </c>
      <c r="CU8" s="164">
        <v>6</v>
      </c>
      <c r="CV8" s="164">
        <v>0</v>
      </c>
      <c r="CW8" s="164">
        <v>0</v>
      </c>
      <c r="CX8" s="164">
        <v>0</v>
      </c>
      <c r="CY8" s="164">
        <v>0</v>
      </c>
      <c r="CZ8" s="164">
        <v>0</v>
      </c>
      <c r="DA8" s="164">
        <v>0</v>
      </c>
      <c r="DB8" s="164">
        <v>0</v>
      </c>
      <c r="DC8" s="164">
        <v>0</v>
      </c>
      <c r="DD8" s="164">
        <v>0</v>
      </c>
      <c r="DE8" s="164">
        <v>0</v>
      </c>
      <c r="DF8" s="164">
        <v>15.5</v>
      </c>
      <c r="DG8" s="164">
        <v>0</v>
      </c>
      <c r="DH8" s="164">
        <v>0</v>
      </c>
      <c r="DI8" s="164">
        <v>2</v>
      </c>
      <c r="DJ8" s="164">
        <v>0</v>
      </c>
      <c r="DK8" s="164">
        <v>0</v>
      </c>
      <c r="DL8" s="164">
        <v>0</v>
      </c>
      <c r="DM8" s="164">
        <v>0</v>
      </c>
      <c r="DN8" s="164">
        <v>0</v>
      </c>
      <c r="DO8" s="164">
        <v>0</v>
      </c>
      <c r="DP8" s="164">
        <v>0</v>
      </c>
      <c r="DQ8" s="164">
        <v>0</v>
      </c>
      <c r="DR8" s="164">
        <v>0</v>
      </c>
      <c r="DS8" s="164">
        <v>0</v>
      </c>
      <c r="DT8" s="164">
        <v>0</v>
      </c>
      <c r="DU8" s="164">
        <v>0</v>
      </c>
      <c r="DV8" s="164">
        <v>0</v>
      </c>
      <c r="DW8" s="164">
        <v>0</v>
      </c>
      <c r="DX8" s="164">
        <v>0</v>
      </c>
      <c r="DY8" s="164">
        <v>0</v>
      </c>
      <c r="DZ8" s="164">
        <v>0</v>
      </c>
      <c r="EA8" s="164">
        <v>0</v>
      </c>
      <c r="EB8" s="164">
        <v>0</v>
      </c>
      <c r="EC8" s="164">
        <v>0</v>
      </c>
      <c r="ED8" s="164">
        <v>0</v>
      </c>
      <c r="EE8" s="164">
        <v>4</v>
      </c>
      <c r="EF8" s="164">
        <v>0</v>
      </c>
      <c r="EG8" s="164">
        <v>0</v>
      </c>
      <c r="EH8" s="164">
        <v>0</v>
      </c>
      <c r="EI8" s="164">
        <v>3</v>
      </c>
      <c r="EJ8" s="164">
        <v>17</v>
      </c>
      <c r="EK8" s="164">
        <v>0</v>
      </c>
      <c r="EL8" s="164">
        <v>0</v>
      </c>
      <c r="EM8" s="164">
        <v>0.5</v>
      </c>
      <c r="EN8" s="164">
        <v>1</v>
      </c>
      <c r="EO8" s="164">
        <v>0</v>
      </c>
      <c r="EP8" s="164">
        <v>0</v>
      </c>
      <c r="EQ8" s="164">
        <v>0</v>
      </c>
      <c r="ER8" s="164">
        <v>0</v>
      </c>
      <c r="ES8" s="164">
        <v>0</v>
      </c>
      <c r="ET8" s="164">
        <v>0</v>
      </c>
      <c r="EU8" s="164">
        <v>1</v>
      </c>
      <c r="EV8" s="164">
        <v>1</v>
      </c>
      <c r="EW8" s="164">
        <v>0</v>
      </c>
      <c r="EX8" s="164">
        <v>0</v>
      </c>
      <c r="EY8" s="164">
        <v>0</v>
      </c>
      <c r="EZ8" s="164">
        <v>0</v>
      </c>
      <c r="FA8" s="164">
        <v>1</v>
      </c>
      <c r="FB8" s="164">
        <v>0</v>
      </c>
      <c r="FC8" s="164">
        <v>1</v>
      </c>
      <c r="FD8" s="164">
        <v>0</v>
      </c>
      <c r="FE8" s="164">
        <v>0</v>
      </c>
      <c r="FF8" s="164">
        <v>0</v>
      </c>
      <c r="FG8" s="164">
        <v>0</v>
      </c>
      <c r="FH8" s="164">
        <v>0</v>
      </c>
      <c r="FI8" s="164">
        <v>1</v>
      </c>
      <c r="FJ8" s="164">
        <v>0</v>
      </c>
      <c r="FK8" s="164">
        <v>0</v>
      </c>
      <c r="FL8" s="164">
        <v>0</v>
      </c>
      <c r="FM8" s="164">
        <v>0</v>
      </c>
      <c r="FN8" s="164">
        <v>5</v>
      </c>
      <c r="FO8" s="164">
        <v>0</v>
      </c>
      <c r="FP8" s="164">
        <v>0</v>
      </c>
      <c r="FQ8" s="164">
        <v>0</v>
      </c>
      <c r="FR8" s="164">
        <v>0</v>
      </c>
      <c r="FS8" s="164">
        <v>0</v>
      </c>
      <c r="FT8" s="164">
        <v>0</v>
      </c>
      <c r="FU8" s="164">
        <v>0</v>
      </c>
      <c r="FV8" s="164">
        <v>0</v>
      </c>
      <c r="FW8" s="164">
        <v>0</v>
      </c>
      <c r="FX8" s="164">
        <v>0</v>
      </c>
      <c r="FY8" s="164">
        <v>0</v>
      </c>
      <c r="FZ8" s="164">
        <f>SUM(C8:FY8)+FZ28</f>
        <v>411.5</v>
      </c>
    </row>
    <row r="9" spans="1:187" s="164" customFormat="1" x14ac:dyDescent="0.2">
      <c r="A9" s="202" t="s">
        <v>212</v>
      </c>
      <c r="B9" s="163" t="s">
        <v>942</v>
      </c>
      <c r="C9" s="164">
        <f>C6-C7-C8</f>
        <v>5935</v>
      </c>
      <c r="D9" s="164">
        <f t="shared" ref="D9:BO9" si="4">D6-D7-D8</f>
        <v>36419.5</v>
      </c>
      <c r="E9" s="164">
        <f t="shared" si="4"/>
        <v>6547</v>
      </c>
      <c r="F9" s="164">
        <f t="shared" si="4"/>
        <v>16619.5</v>
      </c>
      <c r="G9" s="164">
        <f t="shared" si="4"/>
        <v>1032</v>
      </c>
      <c r="H9" s="164">
        <f t="shared" si="4"/>
        <v>916.5</v>
      </c>
      <c r="I9" s="164">
        <f t="shared" si="4"/>
        <v>8486</v>
      </c>
      <c r="J9" s="164">
        <f t="shared" si="4"/>
        <v>2232.5</v>
      </c>
      <c r="K9" s="164">
        <f t="shared" si="4"/>
        <v>287.5</v>
      </c>
      <c r="L9" s="164">
        <f t="shared" si="4"/>
        <v>2429.5</v>
      </c>
      <c r="M9" s="164">
        <f t="shared" si="4"/>
        <v>1217</v>
      </c>
      <c r="N9" s="164">
        <f t="shared" si="4"/>
        <v>52165.5</v>
      </c>
      <c r="O9" s="164">
        <f t="shared" si="4"/>
        <v>14491</v>
      </c>
      <c r="P9" s="164">
        <f t="shared" si="4"/>
        <v>176.5</v>
      </c>
      <c r="Q9" s="164">
        <f t="shared" si="4"/>
        <v>36919.5</v>
      </c>
      <c r="R9" s="164">
        <f t="shared" si="4"/>
        <v>467.5</v>
      </c>
      <c r="S9" s="164">
        <f t="shared" si="4"/>
        <v>1572</v>
      </c>
      <c r="T9" s="164">
        <f t="shared" si="4"/>
        <v>133.5</v>
      </c>
      <c r="U9" s="164">
        <f t="shared" si="4"/>
        <v>35.5</v>
      </c>
      <c r="V9" s="164">
        <f t="shared" si="4"/>
        <v>289</v>
      </c>
      <c r="W9" s="164">
        <f t="shared" si="4"/>
        <v>43.5</v>
      </c>
      <c r="X9" s="164">
        <f t="shared" si="4"/>
        <v>29.5</v>
      </c>
      <c r="Y9" s="164">
        <f t="shared" si="4"/>
        <v>458.5</v>
      </c>
      <c r="Z9" s="164">
        <f t="shared" si="4"/>
        <v>232.5</v>
      </c>
      <c r="AA9" s="164">
        <f t="shared" si="4"/>
        <v>29639</v>
      </c>
      <c r="AB9" s="164">
        <f t="shared" si="4"/>
        <v>29352</v>
      </c>
      <c r="AC9" s="164">
        <f t="shared" si="4"/>
        <v>941</v>
      </c>
      <c r="AD9" s="164">
        <f t="shared" si="4"/>
        <v>1163</v>
      </c>
      <c r="AE9" s="164">
        <f t="shared" si="4"/>
        <v>94.5</v>
      </c>
      <c r="AF9" s="164">
        <f t="shared" si="4"/>
        <v>155</v>
      </c>
      <c r="AG9" s="164">
        <f t="shared" si="4"/>
        <v>710.5</v>
      </c>
      <c r="AH9" s="164">
        <f t="shared" si="4"/>
        <v>991</v>
      </c>
      <c r="AI9" s="164">
        <f t="shared" si="4"/>
        <v>336.5</v>
      </c>
      <c r="AJ9" s="164">
        <f t="shared" si="4"/>
        <v>173.5</v>
      </c>
      <c r="AK9" s="164">
        <f t="shared" si="4"/>
        <v>188.5</v>
      </c>
      <c r="AL9" s="164">
        <f t="shared" si="4"/>
        <v>254.5</v>
      </c>
      <c r="AM9" s="164">
        <f t="shared" si="4"/>
        <v>420</v>
      </c>
      <c r="AN9" s="164">
        <f t="shared" si="4"/>
        <v>347</v>
      </c>
      <c r="AO9" s="164">
        <f t="shared" si="4"/>
        <v>4539.5</v>
      </c>
      <c r="AP9" s="164">
        <f t="shared" si="4"/>
        <v>83125.5</v>
      </c>
      <c r="AQ9" s="164">
        <f t="shared" si="4"/>
        <v>213.5</v>
      </c>
      <c r="AR9" s="164">
        <f t="shared" si="4"/>
        <v>61318</v>
      </c>
      <c r="AS9" s="164">
        <f t="shared" si="4"/>
        <v>6440.5</v>
      </c>
      <c r="AT9" s="164">
        <f t="shared" si="4"/>
        <v>2226.5</v>
      </c>
      <c r="AU9" s="164">
        <f t="shared" si="4"/>
        <v>236.5</v>
      </c>
      <c r="AV9" s="164">
        <f t="shared" si="4"/>
        <v>290.5</v>
      </c>
      <c r="AW9" s="164">
        <f t="shared" si="4"/>
        <v>206</v>
      </c>
      <c r="AX9" s="164">
        <f t="shared" si="4"/>
        <v>33</v>
      </c>
      <c r="AY9" s="164">
        <f t="shared" si="4"/>
        <v>419</v>
      </c>
      <c r="AZ9" s="164">
        <f t="shared" si="4"/>
        <v>11118</v>
      </c>
      <c r="BA9" s="164">
        <f t="shared" si="4"/>
        <v>8898.5</v>
      </c>
      <c r="BB9" s="164">
        <f t="shared" si="4"/>
        <v>7630</v>
      </c>
      <c r="BC9" s="164">
        <f t="shared" si="4"/>
        <v>25248.5</v>
      </c>
      <c r="BD9" s="164">
        <f t="shared" si="4"/>
        <v>4909.5</v>
      </c>
      <c r="BE9" s="164">
        <f t="shared" si="4"/>
        <v>1323.5</v>
      </c>
      <c r="BF9" s="164">
        <f t="shared" si="4"/>
        <v>23448</v>
      </c>
      <c r="BG9" s="164">
        <f t="shared" si="4"/>
        <v>928</v>
      </c>
      <c r="BH9" s="164">
        <f t="shared" si="4"/>
        <v>559.5</v>
      </c>
      <c r="BI9" s="164">
        <f t="shared" si="4"/>
        <v>248</v>
      </c>
      <c r="BJ9" s="164">
        <f t="shared" si="4"/>
        <v>6247</v>
      </c>
      <c r="BK9" s="164">
        <f t="shared" si="4"/>
        <v>15752</v>
      </c>
      <c r="BL9" s="164">
        <f t="shared" si="4"/>
        <v>182.5</v>
      </c>
      <c r="BM9" s="164">
        <f t="shared" si="4"/>
        <v>274</v>
      </c>
      <c r="BN9" s="164">
        <f t="shared" si="4"/>
        <v>3448</v>
      </c>
      <c r="BO9" s="164">
        <f t="shared" si="4"/>
        <v>1296.5</v>
      </c>
      <c r="BP9" s="164">
        <f t="shared" ref="BP9:EA9" si="5">BP6-BP7-BP8</f>
        <v>192</v>
      </c>
      <c r="BQ9" s="164">
        <f t="shared" si="5"/>
        <v>5319.5</v>
      </c>
      <c r="BR9" s="164">
        <f t="shared" si="5"/>
        <v>4574.5</v>
      </c>
      <c r="BS9" s="164">
        <f t="shared" si="5"/>
        <v>1048.5</v>
      </c>
      <c r="BT9" s="164">
        <f t="shared" si="5"/>
        <v>434</v>
      </c>
      <c r="BU9" s="164">
        <f t="shared" si="5"/>
        <v>391.5</v>
      </c>
      <c r="BV9" s="164">
        <f t="shared" si="5"/>
        <v>1200</v>
      </c>
      <c r="BW9" s="164">
        <f t="shared" si="5"/>
        <v>1916.5</v>
      </c>
      <c r="BX9" s="164">
        <f t="shared" si="5"/>
        <v>78.5</v>
      </c>
      <c r="BY9" s="164">
        <f t="shared" si="5"/>
        <v>499.5</v>
      </c>
      <c r="BZ9" s="164">
        <f t="shared" si="5"/>
        <v>204</v>
      </c>
      <c r="CA9" s="164">
        <f t="shared" si="5"/>
        <v>160.5</v>
      </c>
      <c r="CB9" s="164">
        <f t="shared" si="5"/>
        <v>79182.5</v>
      </c>
      <c r="CC9" s="164">
        <f t="shared" si="5"/>
        <v>158.5</v>
      </c>
      <c r="CD9" s="164">
        <f t="shared" si="5"/>
        <v>44</v>
      </c>
      <c r="CE9" s="164">
        <f t="shared" si="5"/>
        <v>155</v>
      </c>
      <c r="CF9" s="164">
        <f t="shared" si="5"/>
        <v>91.5</v>
      </c>
      <c r="CG9" s="164">
        <f t="shared" si="5"/>
        <v>194.5</v>
      </c>
      <c r="CH9" s="164">
        <f t="shared" si="5"/>
        <v>102.5</v>
      </c>
      <c r="CI9" s="164">
        <f t="shared" si="5"/>
        <v>704.5</v>
      </c>
      <c r="CJ9" s="164">
        <f t="shared" si="5"/>
        <v>906.5</v>
      </c>
      <c r="CK9" s="164">
        <f t="shared" si="5"/>
        <v>4305.5</v>
      </c>
      <c r="CL9" s="164">
        <f t="shared" si="5"/>
        <v>1296</v>
      </c>
      <c r="CM9" s="164">
        <f t="shared" si="5"/>
        <v>780.5</v>
      </c>
      <c r="CN9" s="164">
        <f t="shared" si="5"/>
        <v>27751.5</v>
      </c>
      <c r="CO9" s="164">
        <f t="shared" si="5"/>
        <v>14988</v>
      </c>
      <c r="CP9" s="164">
        <f t="shared" si="5"/>
        <v>1051.5</v>
      </c>
      <c r="CQ9" s="164">
        <f t="shared" si="5"/>
        <v>950</v>
      </c>
      <c r="CR9" s="164">
        <f t="shared" si="5"/>
        <v>171.5</v>
      </c>
      <c r="CS9" s="164">
        <f t="shared" si="5"/>
        <v>346.5</v>
      </c>
      <c r="CT9" s="164">
        <f t="shared" si="5"/>
        <v>106.5</v>
      </c>
      <c r="CU9" s="164">
        <f t="shared" si="5"/>
        <v>75.5</v>
      </c>
      <c r="CV9" s="164">
        <f t="shared" si="5"/>
        <v>50</v>
      </c>
      <c r="CW9" s="164">
        <f t="shared" si="5"/>
        <v>162.5</v>
      </c>
      <c r="CX9" s="164">
        <f t="shared" si="5"/>
        <v>468</v>
      </c>
      <c r="CY9" s="164">
        <f t="shared" si="5"/>
        <v>31</v>
      </c>
      <c r="CZ9" s="164">
        <f t="shared" si="5"/>
        <v>2027.5</v>
      </c>
      <c r="DA9" s="164">
        <f t="shared" si="5"/>
        <v>166.5</v>
      </c>
      <c r="DB9" s="164">
        <f t="shared" si="5"/>
        <v>289.5</v>
      </c>
      <c r="DC9" s="164">
        <f t="shared" si="5"/>
        <v>149</v>
      </c>
      <c r="DD9" s="164">
        <f t="shared" si="5"/>
        <v>144.5</v>
      </c>
      <c r="DE9" s="164">
        <f t="shared" si="5"/>
        <v>429</v>
      </c>
      <c r="DF9" s="164">
        <f t="shared" si="5"/>
        <v>20520.5</v>
      </c>
      <c r="DG9" s="164">
        <f t="shared" si="5"/>
        <v>75</v>
      </c>
      <c r="DH9" s="164">
        <f t="shared" si="5"/>
        <v>1971</v>
      </c>
      <c r="DI9" s="164">
        <f t="shared" si="5"/>
        <v>2572.5</v>
      </c>
      <c r="DJ9" s="164">
        <f t="shared" si="5"/>
        <v>665</v>
      </c>
      <c r="DK9" s="164">
        <f t="shared" si="5"/>
        <v>437</v>
      </c>
      <c r="DL9" s="164">
        <f t="shared" si="5"/>
        <v>5718</v>
      </c>
      <c r="DM9" s="164">
        <f t="shared" si="5"/>
        <v>268</v>
      </c>
      <c r="DN9" s="164">
        <f t="shared" si="5"/>
        <v>1420</v>
      </c>
      <c r="DO9" s="164">
        <f t="shared" si="5"/>
        <v>2988.5</v>
      </c>
      <c r="DP9" s="164">
        <f t="shared" si="5"/>
        <v>200</v>
      </c>
      <c r="DQ9" s="164">
        <f t="shared" si="5"/>
        <v>547.5</v>
      </c>
      <c r="DR9" s="164">
        <f t="shared" si="5"/>
        <v>1374.5</v>
      </c>
      <c r="DS9" s="164">
        <f t="shared" si="5"/>
        <v>763</v>
      </c>
      <c r="DT9" s="164">
        <f t="shared" si="5"/>
        <v>132.5</v>
      </c>
      <c r="DU9" s="164">
        <f t="shared" si="5"/>
        <v>368</v>
      </c>
      <c r="DV9" s="164">
        <f t="shared" si="5"/>
        <v>185.5</v>
      </c>
      <c r="DW9" s="164">
        <f t="shared" si="5"/>
        <v>356.5</v>
      </c>
      <c r="DX9" s="164">
        <f t="shared" si="5"/>
        <v>154</v>
      </c>
      <c r="DY9" s="164">
        <f t="shared" si="5"/>
        <v>313.5</v>
      </c>
      <c r="DZ9" s="164">
        <f t="shared" si="5"/>
        <v>823</v>
      </c>
      <c r="EA9" s="164">
        <f t="shared" si="5"/>
        <v>629</v>
      </c>
      <c r="EB9" s="164">
        <f t="shared" ref="EB9:FX9" si="6">EB6-EB7-EB8</f>
        <v>565.5</v>
      </c>
      <c r="EC9" s="164">
        <f t="shared" si="6"/>
        <v>301</v>
      </c>
      <c r="ED9" s="164">
        <f t="shared" si="6"/>
        <v>1610</v>
      </c>
      <c r="EE9" s="164">
        <f t="shared" si="6"/>
        <v>182.5</v>
      </c>
      <c r="EF9" s="164">
        <f t="shared" si="6"/>
        <v>1403.5</v>
      </c>
      <c r="EG9" s="164">
        <f t="shared" si="6"/>
        <v>277</v>
      </c>
      <c r="EH9" s="164">
        <f t="shared" si="6"/>
        <v>218</v>
      </c>
      <c r="EI9" s="164">
        <f t="shared" si="6"/>
        <v>15396</v>
      </c>
      <c r="EJ9" s="164">
        <f t="shared" si="6"/>
        <v>9275</v>
      </c>
      <c r="EK9" s="164">
        <f t="shared" si="6"/>
        <v>671.5</v>
      </c>
      <c r="EL9" s="164">
        <f t="shared" si="6"/>
        <v>464.5</v>
      </c>
      <c r="EM9" s="164">
        <f t="shared" si="6"/>
        <v>398.5</v>
      </c>
      <c r="EN9" s="164">
        <f t="shared" si="6"/>
        <v>926</v>
      </c>
      <c r="EO9" s="164">
        <f t="shared" si="6"/>
        <v>362.5</v>
      </c>
      <c r="EP9" s="164">
        <f t="shared" si="6"/>
        <v>391.5</v>
      </c>
      <c r="EQ9" s="164">
        <f t="shared" si="6"/>
        <v>2539.5</v>
      </c>
      <c r="ER9" s="164">
        <f t="shared" si="6"/>
        <v>314.5</v>
      </c>
      <c r="ES9" s="164">
        <f t="shared" si="6"/>
        <v>110</v>
      </c>
      <c r="ET9" s="164">
        <f t="shared" si="6"/>
        <v>210</v>
      </c>
      <c r="EU9" s="164">
        <f t="shared" si="6"/>
        <v>571</v>
      </c>
      <c r="EV9" s="164">
        <f t="shared" si="6"/>
        <v>58</v>
      </c>
      <c r="EW9" s="164">
        <f t="shared" si="6"/>
        <v>877</v>
      </c>
      <c r="EX9" s="164">
        <f t="shared" si="6"/>
        <v>211.5</v>
      </c>
      <c r="EY9" s="164">
        <f t="shared" si="6"/>
        <v>236</v>
      </c>
      <c r="EZ9" s="164">
        <f t="shared" si="6"/>
        <v>114.5</v>
      </c>
      <c r="FA9" s="164">
        <f t="shared" si="6"/>
        <v>3315.5</v>
      </c>
      <c r="FB9" s="164">
        <f t="shared" si="6"/>
        <v>326.5</v>
      </c>
      <c r="FC9" s="164">
        <f t="shared" si="6"/>
        <v>2288</v>
      </c>
      <c r="FD9" s="164">
        <f t="shared" si="6"/>
        <v>344.5</v>
      </c>
      <c r="FE9" s="164">
        <f t="shared" si="6"/>
        <v>88</v>
      </c>
      <c r="FF9" s="164">
        <f t="shared" si="6"/>
        <v>220.5</v>
      </c>
      <c r="FG9" s="164">
        <f t="shared" si="6"/>
        <v>116.5</v>
      </c>
      <c r="FH9" s="164">
        <f t="shared" si="6"/>
        <v>87.5</v>
      </c>
      <c r="FI9" s="164">
        <f t="shared" si="6"/>
        <v>1805.5</v>
      </c>
      <c r="FJ9" s="164">
        <f t="shared" si="6"/>
        <v>1857.5</v>
      </c>
      <c r="FK9" s="164">
        <f t="shared" si="6"/>
        <v>2225.5</v>
      </c>
      <c r="FL9" s="164">
        <f t="shared" si="6"/>
        <v>5903.5</v>
      </c>
      <c r="FM9" s="164">
        <f t="shared" si="6"/>
        <v>3634</v>
      </c>
      <c r="FN9" s="164">
        <f t="shared" si="6"/>
        <v>21205</v>
      </c>
      <c r="FO9" s="164">
        <f t="shared" si="6"/>
        <v>1073.5</v>
      </c>
      <c r="FP9" s="164">
        <f t="shared" si="6"/>
        <v>2158.5</v>
      </c>
      <c r="FQ9" s="164">
        <f t="shared" si="6"/>
        <v>884.5</v>
      </c>
      <c r="FR9" s="164">
        <f t="shared" si="6"/>
        <v>159.5</v>
      </c>
      <c r="FS9" s="164">
        <f t="shared" si="6"/>
        <v>187</v>
      </c>
      <c r="FT9" s="164">
        <f t="shared" si="6"/>
        <v>77.5</v>
      </c>
      <c r="FU9" s="164">
        <f t="shared" si="6"/>
        <v>750</v>
      </c>
      <c r="FV9" s="164">
        <f t="shared" si="6"/>
        <v>654.5</v>
      </c>
      <c r="FW9" s="164">
        <f t="shared" si="6"/>
        <v>196.5</v>
      </c>
      <c r="FX9" s="164">
        <f t="shared" si="6"/>
        <v>57</v>
      </c>
      <c r="FZ9" s="164">
        <f t="shared" si="0"/>
        <v>807545</v>
      </c>
    </row>
    <row r="10" spans="1:187" x14ac:dyDescent="0.2">
      <c r="A10" s="192" t="s">
        <v>213</v>
      </c>
      <c r="B10" s="163" t="s">
        <v>943</v>
      </c>
      <c r="C10" s="167">
        <v>2519</v>
      </c>
      <c r="D10" s="167">
        <v>9122</v>
      </c>
      <c r="E10" s="167">
        <v>3698</v>
      </c>
      <c r="F10" s="167">
        <v>3586</v>
      </c>
      <c r="G10" s="167">
        <v>169</v>
      </c>
      <c r="H10" s="167">
        <v>101</v>
      </c>
      <c r="I10" s="167">
        <v>4475</v>
      </c>
      <c r="J10" s="167">
        <v>691</v>
      </c>
      <c r="K10" s="167">
        <v>90</v>
      </c>
      <c r="L10" s="167">
        <v>859</v>
      </c>
      <c r="M10" s="167">
        <v>602</v>
      </c>
      <c r="N10" s="167">
        <v>7858</v>
      </c>
      <c r="O10" s="167">
        <v>1329</v>
      </c>
      <c r="P10" s="167">
        <v>61</v>
      </c>
      <c r="Q10" s="167">
        <v>15480</v>
      </c>
      <c r="R10" s="167">
        <v>693</v>
      </c>
      <c r="S10" s="167">
        <v>452</v>
      </c>
      <c r="T10" s="167">
        <v>38</v>
      </c>
      <c r="U10" s="167">
        <v>14</v>
      </c>
      <c r="V10" s="167">
        <v>103</v>
      </c>
      <c r="W10" s="168">
        <v>20</v>
      </c>
      <c r="X10" s="167">
        <v>9</v>
      </c>
      <c r="Y10" s="167">
        <v>417</v>
      </c>
      <c r="Z10" s="167">
        <v>71</v>
      </c>
      <c r="AA10" s="167">
        <v>4843</v>
      </c>
      <c r="AB10" s="167">
        <v>3030</v>
      </c>
      <c r="AC10" s="169">
        <v>154</v>
      </c>
      <c r="AD10" s="169">
        <v>244</v>
      </c>
      <c r="AE10" s="169">
        <v>25</v>
      </c>
      <c r="AF10" s="169">
        <v>46</v>
      </c>
      <c r="AG10" s="169">
        <v>112</v>
      </c>
      <c r="AH10" s="167">
        <v>311</v>
      </c>
      <c r="AI10" s="167">
        <v>97</v>
      </c>
      <c r="AJ10" s="167">
        <v>66</v>
      </c>
      <c r="AK10" s="167">
        <v>96</v>
      </c>
      <c r="AL10" s="167">
        <v>143</v>
      </c>
      <c r="AM10" s="167">
        <v>153</v>
      </c>
      <c r="AN10" s="167">
        <v>87</v>
      </c>
      <c r="AO10" s="167">
        <v>1417</v>
      </c>
      <c r="AP10" s="167">
        <v>32009</v>
      </c>
      <c r="AQ10" s="167">
        <v>62</v>
      </c>
      <c r="AR10" s="167">
        <v>3928</v>
      </c>
      <c r="AS10" s="167">
        <v>1179</v>
      </c>
      <c r="AT10" s="167">
        <v>208</v>
      </c>
      <c r="AU10" s="167">
        <v>51</v>
      </c>
      <c r="AV10" s="167">
        <v>75</v>
      </c>
      <c r="AW10" s="167">
        <v>24</v>
      </c>
      <c r="AX10" s="167">
        <v>9</v>
      </c>
      <c r="AY10" s="167">
        <v>111</v>
      </c>
      <c r="AZ10" s="167">
        <v>5086</v>
      </c>
      <c r="BA10" s="167">
        <v>2113</v>
      </c>
      <c r="BB10" s="167">
        <v>1820</v>
      </c>
      <c r="BC10" s="167">
        <v>9355</v>
      </c>
      <c r="BD10" s="167">
        <v>416</v>
      </c>
      <c r="BE10" s="167">
        <v>211</v>
      </c>
      <c r="BF10" s="167">
        <v>1513</v>
      </c>
      <c r="BG10" s="167">
        <v>304</v>
      </c>
      <c r="BH10" s="167">
        <v>64</v>
      </c>
      <c r="BI10" s="167">
        <v>94</v>
      </c>
      <c r="BJ10" s="167">
        <v>244</v>
      </c>
      <c r="BK10" s="167">
        <v>2677</v>
      </c>
      <c r="BL10" s="167">
        <v>32</v>
      </c>
      <c r="BM10" s="167">
        <v>74</v>
      </c>
      <c r="BN10" s="167">
        <v>1104</v>
      </c>
      <c r="BO10" s="167">
        <v>438</v>
      </c>
      <c r="BP10" s="167">
        <v>54</v>
      </c>
      <c r="BQ10" s="167">
        <v>1197</v>
      </c>
      <c r="BR10" s="167">
        <v>1129</v>
      </c>
      <c r="BS10" s="167">
        <v>346</v>
      </c>
      <c r="BT10" s="167">
        <v>85</v>
      </c>
      <c r="BU10" s="167">
        <v>84</v>
      </c>
      <c r="BV10" s="167">
        <v>170</v>
      </c>
      <c r="BW10" s="167">
        <v>246</v>
      </c>
      <c r="BX10" s="167">
        <v>8</v>
      </c>
      <c r="BY10" s="167">
        <v>246</v>
      </c>
      <c r="BZ10" s="167">
        <v>67</v>
      </c>
      <c r="CA10" s="167">
        <v>37</v>
      </c>
      <c r="CB10" s="167">
        <v>13070</v>
      </c>
      <c r="CC10" s="167">
        <v>45</v>
      </c>
      <c r="CD10" s="167">
        <v>13</v>
      </c>
      <c r="CE10" s="167">
        <v>39</v>
      </c>
      <c r="CF10" s="167">
        <v>25</v>
      </c>
      <c r="CG10" s="167">
        <v>53</v>
      </c>
      <c r="CH10" s="167">
        <v>37</v>
      </c>
      <c r="CI10" s="167">
        <v>251</v>
      </c>
      <c r="CJ10" s="167">
        <v>243</v>
      </c>
      <c r="CK10" s="167">
        <v>879</v>
      </c>
      <c r="CL10" s="167">
        <v>199</v>
      </c>
      <c r="CM10" s="167">
        <v>282</v>
      </c>
      <c r="CN10" s="167">
        <v>4620</v>
      </c>
      <c r="CO10" s="167">
        <v>2999</v>
      </c>
      <c r="CP10" s="169">
        <v>235</v>
      </c>
      <c r="CQ10" s="169">
        <v>444</v>
      </c>
      <c r="CR10" s="169">
        <v>57</v>
      </c>
      <c r="CS10" s="169">
        <v>61</v>
      </c>
      <c r="CT10" s="167">
        <v>41</v>
      </c>
      <c r="CU10" s="167">
        <v>44</v>
      </c>
      <c r="CV10" s="167">
        <v>4</v>
      </c>
      <c r="CW10" s="167">
        <v>30</v>
      </c>
      <c r="CX10" s="167">
        <v>132</v>
      </c>
      <c r="CY10" s="167">
        <v>16</v>
      </c>
      <c r="CZ10" s="167">
        <v>571</v>
      </c>
      <c r="DA10" s="167">
        <v>32</v>
      </c>
      <c r="DB10" s="167">
        <v>62</v>
      </c>
      <c r="DC10" s="167">
        <v>19</v>
      </c>
      <c r="DD10" s="167">
        <v>27</v>
      </c>
      <c r="DE10" s="167">
        <v>69</v>
      </c>
      <c r="DF10" s="167">
        <v>5404</v>
      </c>
      <c r="DG10" s="167">
        <v>10</v>
      </c>
      <c r="DH10" s="167">
        <v>440</v>
      </c>
      <c r="DI10" s="167">
        <v>962</v>
      </c>
      <c r="DJ10" s="167">
        <v>159</v>
      </c>
      <c r="DK10" s="167">
        <v>149</v>
      </c>
      <c r="DL10" s="167">
        <v>1594</v>
      </c>
      <c r="DM10" s="169">
        <v>100</v>
      </c>
      <c r="DN10" s="169">
        <v>450</v>
      </c>
      <c r="DO10" s="167">
        <v>1180</v>
      </c>
      <c r="DP10" s="167">
        <v>34</v>
      </c>
      <c r="DQ10" s="167">
        <v>108</v>
      </c>
      <c r="DR10" s="167">
        <v>652</v>
      </c>
      <c r="DS10" s="167">
        <v>351</v>
      </c>
      <c r="DT10" s="167">
        <v>51</v>
      </c>
      <c r="DU10" s="167">
        <v>118</v>
      </c>
      <c r="DV10" s="167">
        <v>53</v>
      </c>
      <c r="DW10" s="167">
        <v>73</v>
      </c>
      <c r="DX10" s="167">
        <v>25</v>
      </c>
      <c r="DY10" s="167">
        <v>47</v>
      </c>
      <c r="DZ10" s="167">
        <v>127</v>
      </c>
      <c r="EA10" s="167">
        <v>167</v>
      </c>
      <c r="EB10" s="169">
        <v>140</v>
      </c>
      <c r="EC10" s="169">
        <v>47</v>
      </c>
      <c r="ED10" s="169">
        <v>31</v>
      </c>
      <c r="EE10" s="167">
        <v>68</v>
      </c>
      <c r="EF10" s="167">
        <v>516</v>
      </c>
      <c r="EG10" s="167">
        <v>96</v>
      </c>
      <c r="EH10" s="167">
        <v>51</v>
      </c>
      <c r="EI10" s="167">
        <v>8107</v>
      </c>
      <c r="EJ10" s="167">
        <v>2466</v>
      </c>
      <c r="EK10" s="167">
        <v>144</v>
      </c>
      <c r="EL10" s="167">
        <v>101</v>
      </c>
      <c r="EM10" s="167">
        <v>137</v>
      </c>
      <c r="EN10" s="167">
        <v>375</v>
      </c>
      <c r="EO10" s="167">
        <v>74</v>
      </c>
      <c r="EP10" s="167">
        <v>61</v>
      </c>
      <c r="EQ10" s="167">
        <v>226</v>
      </c>
      <c r="ER10" s="167">
        <v>88</v>
      </c>
      <c r="ES10" s="167">
        <v>52</v>
      </c>
      <c r="ET10" s="167">
        <v>104</v>
      </c>
      <c r="EU10" s="167">
        <v>350</v>
      </c>
      <c r="EV10" s="167">
        <v>21</v>
      </c>
      <c r="EW10" s="167">
        <v>93</v>
      </c>
      <c r="EX10" s="167">
        <v>42</v>
      </c>
      <c r="EY10" s="167">
        <v>91</v>
      </c>
      <c r="EZ10" s="167">
        <v>31</v>
      </c>
      <c r="FA10" s="167">
        <v>495</v>
      </c>
      <c r="FB10" s="167">
        <v>131</v>
      </c>
      <c r="FC10" s="167">
        <v>347</v>
      </c>
      <c r="FD10" s="167">
        <v>113</v>
      </c>
      <c r="FE10" s="167">
        <v>29</v>
      </c>
      <c r="FF10" s="167">
        <v>63</v>
      </c>
      <c r="FG10" s="167">
        <v>21</v>
      </c>
      <c r="FH10" s="167">
        <v>38</v>
      </c>
      <c r="FI10" s="167">
        <v>482</v>
      </c>
      <c r="FJ10" s="167">
        <v>333</v>
      </c>
      <c r="FK10" s="167">
        <v>433</v>
      </c>
      <c r="FL10" s="167">
        <v>424</v>
      </c>
      <c r="FM10" s="167">
        <v>511</v>
      </c>
      <c r="FN10" s="167">
        <v>8002</v>
      </c>
      <c r="FO10" s="167">
        <v>198</v>
      </c>
      <c r="FP10" s="167">
        <v>856</v>
      </c>
      <c r="FQ10" s="167">
        <v>196</v>
      </c>
      <c r="FR10" s="167">
        <v>32</v>
      </c>
      <c r="FS10" s="167">
        <v>21</v>
      </c>
      <c r="FT10" s="168">
        <v>20</v>
      </c>
      <c r="FU10" s="167">
        <v>264</v>
      </c>
      <c r="FV10" s="167">
        <v>198</v>
      </c>
      <c r="FW10" s="167">
        <v>57</v>
      </c>
      <c r="FX10" s="167">
        <v>6</v>
      </c>
      <c r="FY10" s="167"/>
      <c r="FZ10" s="162">
        <f t="shared" si="0"/>
        <v>193786</v>
      </c>
      <c r="GA10" s="162"/>
      <c r="GB10" s="162"/>
      <c r="GC10" s="162"/>
      <c r="GD10" s="163"/>
      <c r="GE10" s="163"/>
    </row>
    <row r="11" spans="1:187" s="315" customFormat="1" x14ac:dyDescent="0.2">
      <c r="A11" s="202" t="s">
        <v>214</v>
      </c>
      <c r="B11" s="163" t="s">
        <v>944</v>
      </c>
      <c r="C11" s="170">
        <v>3820.5</v>
      </c>
      <c r="D11" s="170">
        <v>12966</v>
      </c>
      <c r="E11" s="170">
        <v>5406</v>
      </c>
      <c r="F11" s="170">
        <v>5006.5</v>
      </c>
      <c r="G11" s="170">
        <v>229.5</v>
      </c>
      <c r="H11" s="170">
        <v>152</v>
      </c>
      <c r="I11" s="170">
        <v>6693.5</v>
      </c>
      <c r="J11" s="170">
        <v>949.5</v>
      </c>
      <c r="K11" s="170">
        <v>133.5</v>
      </c>
      <c r="L11" s="170">
        <v>1338.5</v>
      </c>
      <c r="M11" s="170">
        <v>993.5</v>
      </c>
      <c r="N11" s="170">
        <v>11883</v>
      </c>
      <c r="O11" s="170">
        <v>1884</v>
      </c>
      <c r="P11" s="170">
        <v>85.5</v>
      </c>
      <c r="Q11" s="170">
        <v>22676.5</v>
      </c>
      <c r="R11" s="170">
        <v>964</v>
      </c>
      <c r="S11" s="170">
        <v>637</v>
      </c>
      <c r="T11" s="170">
        <v>55</v>
      </c>
      <c r="U11" s="170">
        <v>21</v>
      </c>
      <c r="V11" s="170">
        <v>144.5</v>
      </c>
      <c r="W11" s="171">
        <v>28</v>
      </c>
      <c r="X11" s="170">
        <v>14</v>
      </c>
      <c r="Y11" s="170">
        <v>1391</v>
      </c>
      <c r="Z11" s="170">
        <v>101</v>
      </c>
      <c r="AA11" s="170">
        <v>7040</v>
      </c>
      <c r="AB11" s="170">
        <v>4591.5</v>
      </c>
      <c r="AC11" s="170">
        <v>219</v>
      </c>
      <c r="AD11" s="170">
        <v>346</v>
      </c>
      <c r="AE11" s="170">
        <v>37</v>
      </c>
      <c r="AF11" s="170">
        <v>64</v>
      </c>
      <c r="AG11" s="170">
        <v>152.5</v>
      </c>
      <c r="AH11" s="170">
        <v>493</v>
      </c>
      <c r="AI11" s="170">
        <v>134.5</v>
      </c>
      <c r="AJ11" s="170">
        <v>97.5</v>
      </c>
      <c r="AK11" s="170">
        <v>152</v>
      </c>
      <c r="AL11" s="170">
        <v>201.5</v>
      </c>
      <c r="AM11" s="170">
        <v>210</v>
      </c>
      <c r="AN11" s="170">
        <v>133</v>
      </c>
      <c r="AO11" s="170">
        <v>2023</v>
      </c>
      <c r="AP11" s="170">
        <v>47708.5</v>
      </c>
      <c r="AQ11" s="170">
        <v>99.5</v>
      </c>
      <c r="AR11" s="170">
        <v>5654.5</v>
      </c>
      <c r="AS11" s="170">
        <v>1766.5</v>
      </c>
      <c r="AT11" s="170">
        <v>314</v>
      </c>
      <c r="AU11" s="170">
        <v>67.5</v>
      </c>
      <c r="AV11" s="170">
        <v>104.5</v>
      </c>
      <c r="AW11" s="170">
        <v>36</v>
      </c>
      <c r="AX11" s="170">
        <v>10.5</v>
      </c>
      <c r="AY11" s="170">
        <v>178.5</v>
      </c>
      <c r="AZ11" s="170">
        <v>7025.5</v>
      </c>
      <c r="BA11" s="170">
        <v>3043</v>
      </c>
      <c r="BB11" s="170">
        <v>2603.5</v>
      </c>
      <c r="BC11" s="170">
        <v>13560</v>
      </c>
      <c r="BD11" s="170">
        <v>587.5</v>
      </c>
      <c r="BE11" s="170">
        <v>317</v>
      </c>
      <c r="BF11" s="170">
        <v>2204</v>
      </c>
      <c r="BG11" s="170">
        <v>441.5</v>
      </c>
      <c r="BH11" s="170">
        <v>124.5</v>
      </c>
      <c r="BI11" s="170">
        <v>132.5</v>
      </c>
      <c r="BJ11" s="170">
        <v>348.5</v>
      </c>
      <c r="BK11" s="170">
        <v>5510</v>
      </c>
      <c r="BL11" s="170">
        <v>64</v>
      </c>
      <c r="BM11" s="170">
        <v>118.5</v>
      </c>
      <c r="BN11" s="170">
        <v>1548</v>
      </c>
      <c r="BO11" s="170">
        <v>607</v>
      </c>
      <c r="BP11" s="170">
        <v>83</v>
      </c>
      <c r="BQ11" s="170">
        <v>1788</v>
      </c>
      <c r="BR11" s="170">
        <v>1585.5</v>
      </c>
      <c r="BS11" s="170">
        <v>495</v>
      </c>
      <c r="BT11" s="170">
        <v>114.5</v>
      </c>
      <c r="BU11" s="170">
        <v>127</v>
      </c>
      <c r="BV11" s="170">
        <v>227</v>
      </c>
      <c r="BW11" s="170">
        <v>347</v>
      </c>
      <c r="BX11" s="170">
        <v>14</v>
      </c>
      <c r="BY11" s="170">
        <v>362</v>
      </c>
      <c r="BZ11" s="170">
        <v>102.5</v>
      </c>
      <c r="CA11" s="170">
        <v>52</v>
      </c>
      <c r="CB11" s="170">
        <v>19508</v>
      </c>
      <c r="CC11" s="170">
        <v>58.5</v>
      </c>
      <c r="CD11" s="170">
        <v>19.5</v>
      </c>
      <c r="CE11" s="170">
        <v>59</v>
      </c>
      <c r="CF11" s="170">
        <v>36</v>
      </c>
      <c r="CG11" s="170">
        <v>68.5</v>
      </c>
      <c r="CH11" s="170">
        <v>60.5</v>
      </c>
      <c r="CI11" s="170">
        <v>352.5</v>
      </c>
      <c r="CJ11" s="170">
        <v>380</v>
      </c>
      <c r="CK11" s="170">
        <v>1210</v>
      </c>
      <c r="CL11" s="170">
        <v>274</v>
      </c>
      <c r="CM11" s="170">
        <v>424.5</v>
      </c>
      <c r="CN11" s="170">
        <v>6780.5</v>
      </c>
      <c r="CO11" s="170">
        <v>4522.5</v>
      </c>
      <c r="CP11" s="170">
        <v>359.5</v>
      </c>
      <c r="CQ11" s="170">
        <v>602</v>
      </c>
      <c r="CR11" s="170">
        <v>90</v>
      </c>
      <c r="CS11" s="170">
        <v>89</v>
      </c>
      <c r="CT11" s="170">
        <v>64</v>
      </c>
      <c r="CU11" s="170">
        <v>72</v>
      </c>
      <c r="CV11" s="170">
        <v>14.5</v>
      </c>
      <c r="CW11" s="170">
        <v>47</v>
      </c>
      <c r="CX11" s="170">
        <v>169.5</v>
      </c>
      <c r="CY11" s="170">
        <v>21</v>
      </c>
      <c r="CZ11" s="170">
        <v>770.5</v>
      </c>
      <c r="DA11" s="170">
        <v>41</v>
      </c>
      <c r="DB11" s="170">
        <v>82</v>
      </c>
      <c r="DC11" s="170">
        <v>29</v>
      </c>
      <c r="DD11" s="170">
        <v>41</v>
      </c>
      <c r="DE11" s="170">
        <v>101</v>
      </c>
      <c r="DF11" s="170">
        <v>7642</v>
      </c>
      <c r="DG11" s="170">
        <v>21</v>
      </c>
      <c r="DH11" s="170">
        <v>581</v>
      </c>
      <c r="DI11" s="170">
        <v>1320.5</v>
      </c>
      <c r="DJ11" s="170">
        <v>205</v>
      </c>
      <c r="DK11" s="170">
        <v>207.5</v>
      </c>
      <c r="DL11" s="170">
        <v>2308.5</v>
      </c>
      <c r="DM11" s="170">
        <v>130</v>
      </c>
      <c r="DN11" s="170">
        <v>654.5</v>
      </c>
      <c r="DO11" s="170">
        <v>1715</v>
      </c>
      <c r="DP11" s="170">
        <v>55</v>
      </c>
      <c r="DQ11" s="170">
        <v>154.5</v>
      </c>
      <c r="DR11" s="170">
        <v>896</v>
      </c>
      <c r="DS11" s="170">
        <v>514.5</v>
      </c>
      <c r="DT11" s="170">
        <v>70.5</v>
      </c>
      <c r="DU11" s="170">
        <v>161</v>
      </c>
      <c r="DV11" s="170">
        <v>72</v>
      </c>
      <c r="DW11" s="170">
        <v>117.5</v>
      </c>
      <c r="DX11" s="170">
        <v>32</v>
      </c>
      <c r="DY11" s="170">
        <v>64.5</v>
      </c>
      <c r="DZ11" s="170">
        <v>192.5</v>
      </c>
      <c r="EA11" s="170">
        <v>223.5</v>
      </c>
      <c r="EB11" s="170">
        <v>211</v>
      </c>
      <c r="EC11" s="170">
        <v>62</v>
      </c>
      <c r="ED11" s="170">
        <v>48</v>
      </c>
      <c r="EE11" s="170">
        <v>96</v>
      </c>
      <c r="EF11" s="170">
        <v>747.5</v>
      </c>
      <c r="EG11" s="170">
        <v>157</v>
      </c>
      <c r="EH11" s="170">
        <v>68</v>
      </c>
      <c r="EI11" s="170">
        <v>11343.5</v>
      </c>
      <c r="EJ11" s="170">
        <v>3509.5</v>
      </c>
      <c r="EK11" s="170">
        <v>197</v>
      </c>
      <c r="EL11" s="170">
        <v>128.5</v>
      </c>
      <c r="EM11" s="170">
        <v>198.5</v>
      </c>
      <c r="EN11" s="170">
        <v>563.5</v>
      </c>
      <c r="EO11" s="170">
        <v>113.5</v>
      </c>
      <c r="EP11" s="170">
        <v>95</v>
      </c>
      <c r="EQ11" s="170">
        <v>334.5</v>
      </c>
      <c r="ER11" s="170">
        <v>116.5</v>
      </c>
      <c r="ES11" s="170">
        <v>80</v>
      </c>
      <c r="ET11" s="170">
        <v>149</v>
      </c>
      <c r="EU11" s="170">
        <v>524.5</v>
      </c>
      <c r="EV11" s="170">
        <v>25.5</v>
      </c>
      <c r="EW11" s="170">
        <v>141.5</v>
      </c>
      <c r="EX11" s="170">
        <v>74.5</v>
      </c>
      <c r="EY11" s="170">
        <v>198.5</v>
      </c>
      <c r="EZ11" s="170">
        <v>44</v>
      </c>
      <c r="FA11" s="170">
        <v>710.5</v>
      </c>
      <c r="FB11" s="170">
        <v>178</v>
      </c>
      <c r="FC11" s="170">
        <v>530</v>
      </c>
      <c r="FD11" s="170">
        <v>147</v>
      </c>
      <c r="FE11" s="170">
        <v>42</v>
      </c>
      <c r="FF11" s="170">
        <v>94.5</v>
      </c>
      <c r="FG11" s="170">
        <v>24</v>
      </c>
      <c r="FH11" s="170">
        <v>51.5</v>
      </c>
      <c r="FI11" s="170">
        <v>737</v>
      </c>
      <c r="FJ11" s="170">
        <v>451</v>
      </c>
      <c r="FK11" s="170">
        <v>623.5</v>
      </c>
      <c r="FL11" s="170">
        <v>585.5</v>
      </c>
      <c r="FM11" s="170">
        <v>691</v>
      </c>
      <c r="FN11" s="170">
        <v>11606.5</v>
      </c>
      <c r="FO11" s="170">
        <v>295</v>
      </c>
      <c r="FP11" s="170">
        <v>1248</v>
      </c>
      <c r="FQ11" s="170">
        <v>291</v>
      </c>
      <c r="FR11" s="170">
        <v>49</v>
      </c>
      <c r="FS11" s="170">
        <v>28.5</v>
      </c>
      <c r="FT11" s="171">
        <v>28.5</v>
      </c>
      <c r="FU11" s="170">
        <v>372.5</v>
      </c>
      <c r="FV11" s="170">
        <v>267.5</v>
      </c>
      <c r="FW11" s="170">
        <v>79</v>
      </c>
      <c r="FX11" s="170">
        <v>11</v>
      </c>
      <c r="FY11" s="162"/>
      <c r="FZ11" s="162">
        <f t="shared" si="0"/>
        <v>284995</v>
      </c>
      <c r="GA11" s="162"/>
      <c r="GB11" s="162"/>
      <c r="GC11" s="162"/>
      <c r="GD11" s="163"/>
      <c r="GE11" s="163"/>
    </row>
    <row r="12" spans="1:187" s="315" customFormat="1" x14ac:dyDescent="0.2">
      <c r="A12" s="202" t="s">
        <v>215</v>
      </c>
      <c r="B12" s="184" t="s">
        <v>945</v>
      </c>
      <c r="C12" s="172">
        <f>ROUND(FZ130/FZ14,4)</f>
        <v>0.35930000000000001</v>
      </c>
      <c r="D12" s="172">
        <v>0.35930000000000001</v>
      </c>
      <c r="E12" s="172">
        <v>0.35930000000000001</v>
      </c>
      <c r="F12" s="172">
        <v>0.35930000000000001</v>
      </c>
      <c r="G12" s="172">
        <v>0.35930000000000001</v>
      </c>
      <c r="H12" s="172">
        <v>0.35930000000000001</v>
      </c>
      <c r="I12" s="172">
        <v>0.35930000000000001</v>
      </c>
      <c r="J12" s="172">
        <v>0.35930000000000001</v>
      </c>
      <c r="K12" s="172">
        <v>0.35930000000000001</v>
      </c>
      <c r="L12" s="172">
        <v>0.35930000000000001</v>
      </c>
      <c r="M12" s="172">
        <v>0.35930000000000001</v>
      </c>
      <c r="N12" s="172">
        <v>0.35930000000000001</v>
      </c>
      <c r="O12" s="172">
        <v>0.35930000000000001</v>
      </c>
      <c r="P12" s="172">
        <v>0.35930000000000001</v>
      </c>
      <c r="Q12" s="172">
        <v>0.35930000000000001</v>
      </c>
      <c r="R12" s="172">
        <v>0.35930000000000001</v>
      </c>
      <c r="S12" s="172">
        <v>0.35930000000000001</v>
      </c>
      <c r="T12" s="172">
        <v>0.35930000000000001</v>
      </c>
      <c r="U12" s="172">
        <v>0.35930000000000001</v>
      </c>
      <c r="V12" s="172">
        <v>0.35930000000000001</v>
      </c>
      <c r="W12" s="172">
        <v>0.35930000000000001</v>
      </c>
      <c r="X12" s="172">
        <v>0.35930000000000001</v>
      </c>
      <c r="Y12" s="172">
        <v>0.35930000000000001</v>
      </c>
      <c r="Z12" s="172">
        <v>0.35930000000000001</v>
      </c>
      <c r="AA12" s="172">
        <v>0.35930000000000001</v>
      </c>
      <c r="AB12" s="172">
        <v>0.35930000000000001</v>
      </c>
      <c r="AC12" s="172">
        <v>0.35930000000000001</v>
      </c>
      <c r="AD12" s="172">
        <v>0.35930000000000001</v>
      </c>
      <c r="AE12" s="172">
        <v>0.35930000000000001</v>
      </c>
      <c r="AF12" s="172">
        <v>0.35930000000000001</v>
      </c>
      <c r="AG12" s="172">
        <v>0.35930000000000001</v>
      </c>
      <c r="AH12" s="172">
        <v>0.35930000000000001</v>
      </c>
      <c r="AI12" s="172">
        <v>0.35930000000000001</v>
      </c>
      <c r="AJ12" s="172">
        <v>0.35930000000000001</v>
      </c>
      <c r="AK12" s="172">
        <v>0.35930000000000001</v>
      </c>
      <c r="AL12" s="172">
        <v>0.35930000000000001</v>
      </c>
      <c r="AM12" s="172">
        <v>0.35930000000000001</v>
      </c>
      <c r="AN12" s="172">
        <v>0.35930000000000001</v>
      </c>
      <c r="AO12" s="172">
        <v>0.35930000000000001</v>
      </c>
      <c r="AP12" s="172">
        <v>0.35930000000000001</v>
      </c>
      <c r="AQ12" s="172">
        <v>0.35930000000000001</v>
      </c>
      <c r="AR12" s="172">
        <v>0.35930000000000001</v>
      </c>
      <c r="AS12" s="172">
        <v>0.35930000000000001</v>
      </c>
      <c r="AT12" s="172">
        <v>0.35930000000000001</v>
      </c>
      <c r="AU12" s="172">
        <v>0.35930000000000001</v>
      </c>
      <c r="AV12" s="172">
        <v>0.35930000000000001</v>
      </c>
      <c r="AW12" s="172">
        <v>0.35930000000000001</v>
      </c>
      <c r="AX12" s="172">
        <v>0.35930000000000001</v>
      </c>
      <c r="AY12" s="172">
        <v>0.35930000000000001</v>
      </c>
      <c r="AZ12" s="172">
        <v>0.35930000000000001</v>
      </c>
      <c r="BA12" s="172">
        <v>0.35930000000000001</v>
      </c>
      <c r="BB12" s="172">
        <v>0.35930000000000001</v>
      </c>
      <c r="BC12" s="172">
        <v>0.35930000000000001</v>
      </c>
      <c r="BD12" s="172">
        <v>0.35930000000000001</v>
      </c>
      <c r="BE12" s="172">
        <v>0.35930000000000001</v>
      </c>
      <c r="BF12" s="172">
        <v>0.35930000000000001</v>
      </c>
      <c r="BG12" s="172">
        <v>0.35930000000000001</v>
      </c>
      <c r="BH12" s="172">
        <v>0.35930000000000001</v>
      </c>
      <c r="BI12" s="172">
        <v>0.35930000000000001</v>
      </c>
      <c r="BJ12" s="172">
        <v>0.35930000000000001</v>
      </c>
      <c r="BK12" s="172">
        <v>0.35930000000000001</v>
      </c>
      <c r="BL12" s="172">
        <v>0.35930000000000001</v>
      </c>
      <c r="BM12" s="172">
        <v>0.35930000000000001</v>
      </c>
      <c r="BN12" s="172">
        <v>0.35930000000000001</v>
      </c>
      <c r="BO12" s="172">
        <v>0.35930000000000001</v>
      </c>
      <c r="BP12" s="172">
        <v>0.35930000000000001</v>
      </c>
      <c r="BQ12" s="172">
        <v>0.35930000000000001</v>
      </c>
      <c r="BR12" s="172">
        <v>0.35930000000000001</v>
      </c>
      <c r="BS12" s="172">
        <v>0.35930000000000001</v>
      </c>
      <c r="BT12" s="172">
        <v>0.35930000000000001</v>
      </c>
      <c r="BU12" s="172">
        <v>0.35930000000000001</v>
      </c>
      <c r="BV12" s="172">
        <v>0.35930000000000001</v>
      </c>
      <c r="BW12" s="172">
        <v>0.35930000000000001</v>
      </c>
      <c r="BX12" s="172">
        <v>0.35930000000000001</v>
      </c>
      <c r="BY12" s="172">
        <v>0.35930000000000001</v>
      </c>
      <c r="BZ12" s="172">
        <v>0.35930000000000001</v>
      </c>
      <c r="CA12" s="172">
        <v>0.35930000000000001</v>
      </c>
      <c r="CB12" s="172">
        <v>0.35930000000000001</v>
      </c>
      <c r="CC12" s="172">
        <v>0.35930000000000001</v>
      </c>
      <c r="CD12" s="172">
        <v>0.35930000000000001</v>
      </c>
      <c r="CE12" s="172">
        <v>0.35930000000000001</v>
      </c>
      <c r="CF12" s="172">
        <v>0.35930000000000001</v>
      </c>
      <c r="CG12" s="172">
        <v>0.35930000000000001</v>
      </c>
      <c r="CH12" s="172">
        <v>0.35930000000000001</v>
      </c>
      <c r="CI12" s="172">
        <v>0.35930000000000001</v>
      </c>
      <c r="CJ12" s="172">
        <v>0.35930000000000001</v>
      </c>
      <c r="CK12" s="172">
        <v>0.35930000000000001</v>
      </c>
      <c r="CL12" s="172">
        <v>0.35930000000000001</v>
      </c>
      <c r="CM12" s="172">
        <v>0.35930000000000001</v>
      </c>
      <c r="CN12" s="172">
        <v>0.35930000000000001</v>
      </c>
      <c r="CO12" s="172">
        <v>0.35930000000000001</v>
      </c>
      <c r="CP12" s="172">
        <v>0.35930000000000001</v>
      </c>
      <c r="CQ12" s="172">
        <v>0.35930000000000001</v>
      </c>
      <c r="CR12" s="172">
        <v>0.35930000000000001</v>
      </c>
      <c r="CS12" s="172">
        <v>0.35930000000000001</v>
      </c>
      <c r="CT12" s="172">
        <v>0.35930000000000001</v>
      </c>
      <c r="CU12" s="172">
        <v>0.35930000000000001</v>
      </c>
      <c r="CV12" s="172">
        <v>0.35930000000000001</v>
      </c>
      <c r="CW12" s="172">
        <v>0.35930000000000001</v>
      </c>
      <c r="CX12" s="172">
        <v>0.35930000000000001</v>
      </c>
      <c r="CY12" s="172">
        <v>0.35930000000000001</v>
      </c>
      <c r="CZ12" s="172">
        <v>0.35930000000000001</v>
      </c>
      <c r="DA12" s="172">
        <v>0.35930000000000001</v>
      </c>
      <c r="DB12" s="172">
        <v>0.35930000000000001</v>
      </c>
      <c r="DC12" s="172">
        <v>0.35930000000000001</v>
      </c>
      <c r="DD12" s="172">
        <v>0.35930000000000001</v>
      </c>
      <c r="DE12" s="172">
        <v>0.35930000000000001</v>
      </c>
      <c r="DF12" s="172">
        <v>0.35930000000000001</v>
      </c>
      <c r="DG12" s="172">
        <v>0.35930000000000001</v>
      </c>
      <c r="DH12" s="172">
        <v>0.35930000000000001</v>
      </c>
      <c r="DI12" s="172">
        <v>0.35930000000000001</v>
      </c>
      <c r="DJ12" s="172">
        <v>0.35930000000000001</v>
      </c>
      <c r="DK12" s="172">
        <v>0.35930000000000001</v>
      </c>
      <c r="DL12" s="172">
        <v>0.35930000000000001</v>
      </c>
      <c r="DM12" s="172">
        <v>0.35930000000000001</v>
      </c>
      <c r="DN12" s="172">
        <v>0.35930000000000001</v>
      </c>
      <c r="DO12" s="172">
        <v>0.35930000000000001</v>
      </c>
      <c r="DP12" s="172">
        <v>0.35930000000000001</v>
      </c>
      <c r="DQ12" s="172">
        <v>0.35930000000000001</v>
      </c>
      <c r="DR12" s="172">
        <v>0.35930000000000001</v>
      </c>
      <c r="DS12" s="172">
        <v>0.35930000000000001</v>
      </c>
      <c r="DT12" s="172">
        <v>0.35930000000000001</v>
      </c>
      <c r="DU12" s="172">
        <v>0.35930000000000001</v>
      </c>
      <c r="DV12" s="172">
        <v>0.35930000000000001</v>
      </c>
      <c r="DW12" s="172">
        <v>0.35930000000000001</v>
      </c>
      <c r="DX12" s="172">
        <v>0.35930000000000001</v>
      </c>
      <c r="DY12" s="172">
        <v>0.35930000000000001</v>
      </c>
      <c r="DZ12" s="172">
        <v>0.35930000000000001</v>
      </c>
      <c r="EA12" s="172">
        <v>0.35930000000000001</v>
      </c>
      <c r="EB12" s="172">
        <v>0.35930000000000001</v>
      </c>
      <c r="EC12" s="172">
        <v>0.35930000000000001</v>
      </c>
      <c r="ED12" s="172">
        <v>0.35930000000000001</v>
      </c>
      <c r="EE12" s="172">
        <v>0.35930000000000001</v>
      </c>
      <c r="EF12" s="172">
        <v>0.35930000000000001</v>
      </c>
      <c r="EG12" s="172">
        <v>0.35930000000000001</v>
      </c>
      <c r="EH12" s="172">
        <v>0.35930000000000001</v>
      </c>
      <c r="EI12" s="172">
        <v>0.35930000000000001</v>
      </c>
      <c r="EJ12" s="172">
        <v>0.35930000000000001</v>
      </c>
      <c r="EK12" s="172">
        <v>0.35930000000000001</v>
      </c>
      <c r="EL12" s="172">
        <v>0.35930000000000001</v>
      </c>
      <c r="EM12" s="172">
        <v>0.35930000000000001</v>
      </c>
      <c r="EN12" s="172">
        <v>0.35930000000000001</v>
      </c>
      <c r="EO12" s="172">
        <v>0.35930000000000001</v>
      </c>
      <c r="EP12" s="172">
        <v>0.35930000000000001</v>
      </c>
      <c r="EQ12" s="172">
        <v>0.35930000000000001</v>
      </c>
      <c r="ER12" s="172">
        <v>0.35930000000000001</v>
      </c>
      <c r="ES12" s="172">
        <v>0.35930000000000001</v>
      </c>
      <c r="ET12" s="172">
        <v>0.35930000000000001</v>
      </c>
      <c r="EU12" s="172">
        <v>0.35930000000000001</v>
      </c>
      <c r="EV12" s="172">
        <v>0.35930000000000001</v>
      </c>
      <c r="EW12" s="172">
        <v>0.35930000000000001</v>
      </c>
      <c r="EX12" s="172">
        <v>0.35930000000000001</v>
      </c>
      <c r="EY12" s="172">
        <v>0.35930000000000001</v>
      </c>
      <c r="EZ12" s="172">
        <v>0.35930000000000001</v>
      </c>
      <c r="FA12" s="172">
        <v>0.35930000000000001</v>
      </c>
      <c r="FB12" s="172">
        <v>0.35930000000000001</v>
      </c>
      <c r="FC12" s="172">
        <v>0.35930000000000001</v>
      </c>
      <c r="FD12" s="172">
        <v>0.35930000000000001</v>
      </c>
      <c r="FE12" s="172">
        <v>0.35930000000000001</v>
      </c>
      <c r="FF12" s="172">
        <v>0.35930000000000001</v>
      </c>
      <c r="FG12" s="172">
        <v>0.35930000000000001</v>
      </c>
      <c r="FH12" s="172">
        <v>0.35930000000000001</v>
      </c>
      <c r="FI12" s="172">
        <v>0.35930000000000001</v>
      </c>
      <c r="FJ12" s="172">
        <v>0.35930000000000001</v>
      </c>
      <c r="FK12" s="172">
        <v>0.35930000000000001</v>
      </c>
      <c r="FL12" s="172">
        <v>0.35930000000000001</v>
      </c>
      <c r="FM12" s="172">
        <v>0.35930000000000001</v>
      </c>
      <c r="FN12" s="172">
        <v>0.35930000000000001</v>
      </c>
      <c r="FO12" s="172">
        <v>0.35930000000000001</v>
      </c>
      <c r="FP12" s="172">
        <v>0.35930000000000001</v>
      </c>
      <c r="FQ12" s="172">
        <v>0.35930000000000001</v>
      </c>
      <c r="FR12" s="172">
        <v>0.35930000000000001</v>
      </c>
      <c r="FS12" s="172">
        <v>0.35930000000000001</v>
      </c>
      <c r="FT12" s="172">
        <v>0.35930000000000001</v>
      </c>
      <c r="FU12" s="172">
        <v>0.35930000000000001</v>
      </c>
      <c r="FV12" s="172">
        <v>0.35930000000000001</v>
      </c>
      <c r="FW12" s="172">
        <v>0.35930000000000001</v>
      </c>
      <c r="FX12" s="172">
        <v>0.35930000000000001</v>
      </c>
      <c r="FY12" s="172"/>
      <c r="FZ12" s="172">
        <f>FX12</f>
        <v>0.35930000000000001</v>
      </c>
      <c r="GA12" s="172"/>
      <c r="GB12" s="172"/>
      <c r="GC12" s="172"/>
      <c r="GD12" s="203"/>
      <c r="GE12" s="203"/>
    </row>
    <row r="13" spans="1:187" s="315" customFormat="1" x14ac:dyDescent="0.2">
      <c r="A13" s="193" t="s">
        <v>216</v>
      </c>
      <c r="B13" s="163" t="s">
        <v>946</v>
      </c>
      <c r="C13" s="173">
        <v>4964</v>
      </c>
      <c r="D13" s="173">
        <v>26823</v>
      </c>
      <c r="E13" s="173">
        <v>4984</v>
      </c>
      <c r="F13" s="173">
        <v>11720</v>
      </c>
      <c r="G13" s="173">
        <v>629</v>
      </c>
      <c r="H13" s="173">
        <v>555</v>
      </c>
      <c r="I13" s="173">
        <v>6205</v>
      </c>
      <c r="J13" s="173">
        <v>1503</v>
      </c>
      <c r="K13" s="173">
        <v>195</v>
      </c>
      <c r="L13" s="173">
        <v>1469</v>
      </c>
      <c r="M13" s="173">
        <v>728</v>
      </c>
      <c r="N13" s="173">
        <v>33284</v>
      </c>
      <c r="O13" s="173">
        <v>8763</v>
      </c>
      <c r="P13" s="173">
        <v>115</v>
      </c>
      <c r="Q13" s="173">
        <v>25282</v>
      </c>
      <c r="R13" s="173">
        <v>1686</v>
      </c>
      <c r="S13" s="173">
        <v>1086</v>
      </c>
      <c r="T13" s="173">
        <v>81</v>
      </c>
      <c r="U13" s="173">
        <v>19</v>
      </c>
      <c r="V13" s="173">
        <v>180</v>
      </c>
      <c r="W13" s="174">
        <v>28</v>
      </c>
      <c r="X13" s="173">
        <v>21</v>
      </c>
      <c r="Y13" s="173">
        <v>547</v>
      </c>
      <c r="Z13" s="173">
        <v>157</v>
      </c>
      <c r="AA13" s="173">
        <v>19366</v>
      </c>
      <c r="AB13" s="173">
        <v>18255</v>
      </c>
      <c r="AC13" s="173">
        <v>585</v>
      </c>
      <c r="AD13" s="173">
        <v>812</v>
      </c>
      <c r="AE13" s="173">
        <v>57</v>
      </c>
      <c r="AF13" s="173">
        <v>104</v>
      </c>
      <c r="AG13" s="173">
        <v>451</v>
      </c>
      <c r="AH13" s="173">
        <v>609</v>
      </c>
      <c r="AI13" s="173">
        <v>221</v>
      </c>
      <c r="AJ13" s="173">
        <v>109</v>
      </c>
      <c r="AK13" s="173">
        <v>117</v>
      </c>
      <c r="AL13" s="173">
        <v>169</v>
      </c>
      <c r="AM13" s="173">
        <v>282</v>
      </c>
      <c r="AN13" s="173">
        <v>211</v>
      </c>
      <c r="AO13" s="173">
        <v>2952</v>
      </c>
      <c r="AP13" s="173">
        <v>55508</v>
      </c>
      <c r="AQ13" s="173">
        <v>134</v>
      </c>
      <c r="AR13" s="173">
        <v>41277</v>
      </c>
      <c r="AS13" s="173">
        <v>4276</v>
      </c>
      <c r="AT13" s="173">
        <v>1446</v>
      </c>
      <c r="AU13" s="173">
        <v>157</v>
      </c>
      <c r="AV13" s="173">
        <v>188</v>
      </c>
      <c r="AW13" s="173">
        <v>122</v>
      </c>
      <c r="AX13" s="173">
        <v>4</v>
      </c>
      <c r="AY13" s="173">
        <v>276</v>
      </c>
      <c r="AZ13" s="173">
        <v>7947</v>
      </c>
      <c r="BA13" s="173">
        <v>5767</v>
      </c>
      <c r="BB13" s="173">
        <v>5171</v>
      </c>
      <c r="BC13" s="173">
        <v>18772</v>
      </c>
      <c r="BD13" s="173">
        <v>3139</v>
      </c>
      <c r="BE13" s="173">
        <v>840</v>
      </c>
      <c r="BF13" s="173">
        <v>15032</v>
      </c>
      <c r="BG13" s="173">
        <v>602</v>
      </c>
      <c r="BH13" s="173">
        <v>304</v>
      </c>
      <c r="BI13" s="173">
        <v>162</v>
      </c>
      <c r="BJ13" s="173">
        <v>3862</v>
      </c>
      <c r="BK13" s="173">
        <v>11239</v>
      </c>
      <c r="BL13" s="173">
        <v>66</v>
      </c>
      <c r="BM13" s="173">
        <v>170</v>
      </c>
      <c r="BN13" s="173">
        <v>2209</v>
      </c>
      <c r="BO13" s="173">
        <v>894</v>
      </c>
      <c r="BP13" s="173">
        <v>116</v>
      </c>
      <c r="BQ13" s="173">
        <v>3739</v>
      </c>
      <c r="BR13" s="173">
        <v>2967</v>
      </c>
      <c r="BS13" s="173">
        <v>681</v>
      </c>
      <c r="BT13" s="173">
        <v>296</v>
      </c>
      <c r="BU13" s="173">
        <v>234</v>
      </c>
      <c r="BV13" s="173">
        <v>813</v>
      </c>
      <c r="BW13" s="173">
        <v>1239</v>
      </c>
      <c r="BX13" s="173">
        <v>47</v>
      </c>
      <c r="BY13" s="173">
        <v>317</v>
      </c>
      <c r="BZ13" s="173">
        <v>129</v>
      </c>
      <c r="CA13" s="173">
        <v>108</v>
      </c>
      <c r="CB13" s="173">
        <v>50800</v>
      </c>
      <c r="CC13" s="173">
        <v>107</v>
      </c>
      <c r="CD13" s="173">
        <v>26</v>
      </c>
      <c r="CE13" s="173">
        <v>98</v>
      </c>
      <c r="CF13" s="173">
        <v>62</v>
      </c>
      <c r="CG13" s="173">
        <v>143</v>
      </c>
      <c r="CH13" s="173">
        <v>65</v>
      </c>
      <c r="CI13" s="173">
        <v>453</v>
      </c>
      <c r="CJ13" s="173">
        <v>574</v>
      </c>
      <c r="CK13" s="173">
        <v>3483</v>
      </c>
      <c r="CL13" s="173">
        <v>858</v>
      </c>
      <c r="CM13" s="173">
        <v>479</v>
      </c>
      <c r="CN13" s="173">
        <v>19001</v>
      </c>
      <c r="CO13" s="173">
        <v>9599</v>
      </c>
      <c r="CP13" s="173">
        <v>695</v>
      </c>
      <c r="CQ13" s="173">
        <v>640</v>
      </c>
      <c r="CR13" s="173">
        <v>113</v>
      </c>
      <c r="CS13" s="173">
        <v>220</v>
      </c>
      <c r="CT13" s="173">
        <v>70</v>
      </c>
      <c r="CU13" s="173">
        <v>265</v>
      </c>
      <c r="CV13" s="173">
        <v>28</v>
      </c>
      <c r="CW13" s="173">
        <v>106</v>
      </c>
      <c r="CX13" s="173">
        <v>306</v>
      </c>
      <c r="CY13" s="173">
        <v>27</v>
      </c>
      <c r="CZ13" s="173">
        <v>1333</v>
      </c>
      <c r="DA13" s="173">
        <v>114</v>
      </c>
      <c r="DB13" s="173">
        <v>195</v>
      </c>
      <c r="DC13" s="173">
        <v>78</v>
      </c>
      <c r="DD13" s="173">
        <v>92</v>
      </c>
      <c r="DE13" s="173">
        <v>181</v>
      </c>
      <c r="DF13" s="173">
        <v>13872</v>
      </c>
      <c r="DG13" s="173">
        <v>40</v>
      </c>
      <c r="DH13" s="173">
        <v>1330</v>
      </c>
      <c r="DI13" s="173">
        <v>1687</v>
      </c>
      <c r="DJ13" s="173">
        <v>458</v>
      </c>
      <c r="DK13" s="173">
        <v>309</v>
      </c>
      <c r="DL13" s="173">
        <v>3620</v>
      </c>
      <c r="DM13" s="173">
        <v>185</v>
      </c>
      <c r="DN13" s="173">
        <v>896</v>
      </c>
      <c r="DO13" s="173">
        <v>1920</v>
      </c>
      <c r="DP13" s="173">
        <v>132</v>
      </c>
      <c r="DQ13" s="173">
        <v>365</v>
      </c>
      <c r="DR13" s="173">
        <v>928</v>
      </c>
      <c r="DS13" s="173">
        <v>490</v>
      </c>
      <c r="DT13" s="173">
        <v>83</v>
      </c>
      <c r="DU13" s="173">
        <v>236</v>
      </c>
      <c r="DV13" s="173">
        <v>137</v>
      </c>
      <c r="DW13" s="173">
        <v>222</v>
      </c>
      <c r="DX13" s="173">
        <v>89</v>
      </c>
      <c r="DY13" s="173">
        <v>197</v>
      </c>
      <c r="DZ13" s="173">
        <v>526</v>
      </c>
      <c r="EA13" s="173">
        <v>452</v>
      </c>
      <c r="EB13" s="173">
        <v>362</v>
      </c>
      <c r="EC13" s="173">
        <v>200</v>
      </c>
      <c r="ED13" s="173">
        <v>999</v>
      </c>
      <c r="EE13" s="173">
        <v>124</v>
      </c>
      <c r="EF13" s="173">
        <v>884</v>
      </c>
      <c r="EG13" s="173">
        <v>172</v>
      </c>
      <c r="EH13" s="173">
        <v>138</v>
      </c>
      <c r="EI13" s="173">
        <v>10349</v>
      </c>
      <c r="EJ13" s="173">
        <v>6073</v>
      </c>
      <c r="EK13" s="173">
        <v>447</v>
      </c>
      <c r="EL13" s="173">
        <v>326</v>
      </c>
      <c r="EM13" s="173">
        <v>247</v>
      </c>
      <c r="EN13" s="173">
        <v>642</v>
      </c>
      <c r="EO13" s="173">
        <v>234</v>
      </c>
      <c r="EP13" s="173">
        <v>240</v>
      </c>
      <c r="EQ13" s="173">
        <v>1740</v>
      </c>
      <c r="ER13" s="173">
        <v>206</v>
      </c>
      <c r="ES13" s="173">
        <v>70</v>
      </c>
      <c r="ET13" s="173">
        <v>147</v>
      </c>
      <c r="EU13" s="173">
        <v>362</v>
      </c>
      <c r="EV13" s="173">
        <v>43</v>
      </c>
      <c r="EW13" s="173">
        <v>591</v>
      </c>
      <c r="EX13" s="173">
        <v>125</v>
      </c>
      <c r="EY13" s="173">
        <v>149</v>
      </c>
      <c r="EZ13" s="173">
        <v>76</v>
      </c>
      <c r="FA13" s="173">
        <v>2199</v>
      </c>
      <c r="FB13" s="173">
        <v>231</v>
      </c>
      <c r="FC13" s="173">
        <v>1469</v>
      </c>
      <c r="FD13" s="173">
        <v>233</v>
      </c>
      <c r="FE13" s="173">
        <v>58</v>
      </c>
      <c r="FF13" s="173">
        <v>143</v>
      </c>
      <c r="FG13" s="173">
        <v>84</v>
      </c>
      <c r="FH13" s="173">
        <v>62</v>
      </c>
      <c r="FI13" s="173">
        <v>1146</v>
      </c>
      <c r="FJ13" s="173">
        <v>1220</v>
      </c>
      <c r="FK13" s="173">
        <v>1451</v>
      </c>
      <c r="FL13" s="173">
        <v>3969</v>
      </c>
      <c r="FM13" s="173">
        <v>2470</v>
      </c>
      <c r="FN13" s="173">
        <v>14090</v>
      </c>
      <c r="FO13" s="173">
        <v>662</v>
      </c>
      <c r="FP13" s="173">
        <v>1445</v>
      </c>
      <c r="FQ13" s="173">
        <v>577</v>
      </c>
      <c r="FR13" s="173">
        <v>88</v>
      </c>
      <c r="FS13" s="173">
        <v>128</v>
      </c>
      <c r="FT13" s="174">
        <v>51</v>
      </c>
      <c r="FU13" s="173">
        <v>484</v>
      </c>
      <c r="FV13" s="173">
        <v>449</v>
      </c>
      <c r="FW13" s="173">
        <v>138</v>
      </c>
      <c r="FX13" s="173">
        <v>36</v>
      </c>
      <c r="FY13" s="173"/>
      <c r="FZ13" s="162">
        <f>SUM(C13:FX13)</f>
        <v>541788</v>
      </c>
      <c r="GA13" s="162"/>
      <c r="GB13" s="162"/>
      <c r="GC13" s="162"/>
      <c r="GD13" s="163"/>
      <c r="GE13" s="163"/>
    </row>
    <row r="14" spans="1:187" s="187" customFormat="1" x14ac:dyDescent="0.2">
      <c r="A14" s="193" t="s">
        <v>217</v>
      </c>
      <c r="B14" s="163" t="s">
        <v>947</v>
      </c>
      <c r="C14" s="175">
        <v>8244</v>
      </c>
      <c r="D14" s="147">
        <v>41341.5</v>
      </c>
      <c r="E14" s="147">
        <v>7435.5</v>
      </c>
      <c r="F14" s="147">
        <v>17193.5</v>
      </c>
      <c r="G14" s="175">
        <v>1027</v>
      </c>
      <c r="H14" s="175">
        <v>906.5</v>
      </c>
      <c r="I14" s="175">
        <v>9498.5</v>
      </c>
      <c r="J14" s="175">
        <v>2247.5</v>
      </c>
      <c r="K14" s="175">
        <v>287</v>
      </c>
      <c r="L14" s="175">
        <v>2420.5</v>
      </c>
      <c r="M14" s="175">
        <v>1212.5</v>
      </c>
      <c r="N14" s="175">
        <v>52168.5</v>
      </c>
      <c r="O14" s="175">
        <v>14455.5</v>
      </c>
      <c r="P14" s="175">
        <v>173.5</v>
      </c>
      <c r="Q14" s="147">
        <v>38589.5</v>
      </c>
      <c r="R14" s="175">
        <v>2749.5</v>
      </c>
      <c r="S14" s="175">
        <v>1598</v>
      </c>
      <c r="T14" s="175">
        <v>131</v>
      </c>
      <c r="U14" s="175">
        <v>35.5</v>
      </c>
      <c r="V14" s="175">
        <v>280</v>
      </c>
      <c r="W14" s="175">
        <v>43.5</v>
      </c>
      <c r="X14" s="175">
        <v>29</v>
      </c>
      <c r="Y14" s="175">
        <v>1670.5</v>
      </c>
      <c r="Z14" s="175">
        <v>231.5</v>
      </c>
      <c r="AA14" s="175">
        <v>29866</v>
      </c>
      <c r="AB14" s="175">
        <v>29428</v>
      </c>
      <c r="AC14" s="175">
        <v>936.5</v>
      </c>
      <c r="AD14" s="175">
        <v>1243</v>
      </c>
      <c r="AE14" s="175">
        <v>95.5</v>
      </c>
      <c r="AF14" s="175">
        <v>154.5</v>
      </c>
      <c r="AG14" s="175">
        <v>709.5</v>
      </c>
      <c r="AH14" s="175">
        <v>987.5</v>
      </c>
      <c r="AI14" s="175">
        <v>330.5</v>
      </c>
      <c r="AJ14" s="175">
        <v>173</v>
      </c>
      <c r="AK14" s="175">
        <v>188.5</v>
      </c>
      <c r="AL14" s="175">
        <v>253.5</v>
      </c>
      <c r="AM14" s="175">
        <v>421.5</v>
      </c>
      <c r="AN14" s="175">
        <v>357</v>
      </c>
      <c r="AO14" s="175">
        <v>4566</v>
      </c>
      <c r="AP14" s="175">
        <v>83499</v>
      </c>
      <c r="AQ14" s="175">
        <v>214.5</v>
      </c>
      <c r="AR14" s="175">
        <v>64063.5</v>
      </c>
      <c r="AS14" s="175">
        <v>6723.5</v>
      </c>
      <c r="AT14" s="175">
        <v>2256</v>
      </c>
      <c r="AU14" s="175">
        <v>232.5</v>
      </c>
      <c r="AV14" s="175">
        <v>287</v>
      </c>
      <c r="AW14" s="175">
        <v>206.5</v>
      </c>
      <c r="AX14" s="175">
        <v>4</v>
      </c>
      <c r="AY14" s="175">
        <v>457</v>
      </c>
      <c r="AZ14" s="175">
        <v>11239</v>
      </c>
      <c r="BA14" s="175">
        <v>8872</v>
      </c>
      <c r="BB14" s="175">
        <v>7572.5</v>
      </c>
      <c r="BC14" s="175">
        <v>29188.5</v>
      </c>
      <c r="BD14" s="175">
        <v>4896</v>
      </c>
      <c r="BE14" s="175">
        <v>1324.5</v>
      </c>
      <c r="BF14" s="175">
        <v>24610.5</v>
      </c>
      <c r="BG14" s="175">
        <v>927</v>
      </c>
      <c r="BH14" s="175">
        <v>589</v>
      </c>
      <c r="BI14" s="175">
        <v>247.5</v>
      </c>
      <c r="BJ14" s="175">
        <v>6284</v>
      </c>
      <c r="BK14" s="175">
        <v>20426.5</v>
      </c>
      <c r="BL14" s="175">
        <v>216.5</v>
      </c>
      <c r="BM14" s="175">
        <v>270.5</v>
      </c>
      <c r="BN14" s="175">
        <v>3421.5</v>
      </c>
      <c r="BO14" s="175">
        <v>1293</v>
      </c>
      <c r="BP14" s="175">
        <v>191.5</v>
      </c>
      <c r="BQ14" s="175">
        <v>5823.5</v>
      </c>
      <c r="BR14" s="175">
        <v>4468.5</v>
      </c>
      <c r="BS14" s="175">
        <v>1042</v>
      </c>
      <c r="BT14" s="175">
        <v>431.5</v>
      </c>
      <c r="BU14" s="175">
        <v>389.5</v>
      </c>
      <c r="BV14" s="175">
        <v>1234.5</v>
      </c>
      <c r="BW14" s="175">
        <v>1921</v>
      </c>
      <c r="BX14" s="175">
        <v>80</v>
      </c>
      <c r="BY14" s="175">
        <v>498.5</v>
      </c>
      <c r="BZ14" s="175">
        <v>202.5</v>
      </c>
      <c r="CA14" s="175">
        <v>157.5</v>
      </c>
      <c r="CB14" s="175">
        <v>80197.5</v>
      </c>
      <c r="CC14" s="175">
        <v>157.5</v>
      </c>
      <c r="CD14" s="175">
        <v>42.5</v>
      </c>
      <c r="CE14" s="175">
        <v>149.5</v>
      </c>
      <c r="CF14" s="175">
        <v>90</v>
      </c>
      <c r="CG14" s="175">
        <v>193</v>
      </c>
      <c r="CH14" s="175">
        <v>102.5</v>
      </c>
      <c r="CI14" s="175">
        <v>700</v>
      </c>
      <c r="CJ14" s="175">
        <v>910.5</v>
      </c>
      <c r="CK14" s="175">
        <v>5403.5</v>
      </c>
      <c r="CL14" s="175">
        <v>1290</v>
      </c>
      <c r="CM14" s="175">
        <v>762</v>
      </c>
      <c r="CN14" s="175">
        <v>29643</v>
      </c>
      <c r="CO14" s="175">
        <v>15151.5</v>
      </c>
      <c r="CP14" s="175">
        <v>1069</v>
      </c>
      <c r="CQ14" s="175">
        <v>946</v>
      </c>
      <c r="CR14" s="175">
        <v>173.5</v>
      </c>
      <c r="CS14" s="175">
        <v>347.5</v>
      </c>
      <c r="CT14" s="175">
        <v>104.5</v>
      </c>
      <c r="CU14" s="175">
        <v>453</v>
      </c>
      <c r="CV14" s="175">
        <v>50</v>
      </c>
      <c r="CW14" s="175">
        <v>160</v>
      </c>
      <c r="CX14" s="175">
        <v>458.5</v>
      </c>
      <c r="CY14" s="175">
        <v>36</v>
      </c>
      <c r="CZ14" s="175">
        <v>2021</v>
      </c>
      <c r="DA14" s="175">
        <v>163.5</v>
      </c>
      <c r="DB14" s="175">
        <v>290</v>
      </c>
      <c r="DC14" s="175">
        <v>145</v>
      </c>
      <c r="DD14" s="175">
        <v>141.5</v>
      </c>
      <c r="DE14" s="175">
        <v>429.5</v>
      </c>
      <c r="DF14" s="175">
        <v>21352.5</v>
      </c>
      <c r="DG14" s="175">
        <v>76</v>
      </c>
      <c r="DH14" s="175">
        <v>1981.5</v>
      </c>
      <c r="DI14" s="175">
        <v>2588.5</v>
      </c>
      <c r="DJ14" s="175">
        <v>662</v>
      </c>
      <c r="DK14" s="175">
        <v>438</v>
      </c>
      <c r="DL14" s="175">
        <v>5766.5</v>
      </c>
      <c r="DM14" s="175">
        <v>266</v>
      </c>
      <c r="DN14" s="175">
        <v>1383</v>
      </c>
      <c r="DO14" s="175">
        <v>2967.5</v>
      </c>
      <c r="DP14" s="175">
        <v>198.5</v>
      </c>
      <c r="DQ14" s="175">
        <v>530.5</v>
      </c>
      <c r="DR14" s="175">
        <v>1365.5</v>
      </c>
      <c r="DS14" s="175">
        <v>758</v>
      </c>
      <c r="DT14" s="175">
        <v>131.5</v>
      </c>
      <c r="DU14" s="175">
        <v>369.5</v>
      </c>
      <c r="DV14" s="175">
        <v>185.5</v>
      </c>
      <c r="DW14" s="175">
        <v>356</v>
      </c>
      <c r="DX14" s="175">
        <v>152</v>
      </c>
      <c r="DY14" s="175">
        <v>310.5</v>
      </c>
      <c r="DZ14" s="175">
        <v>813</v>
      </c>
      <c r="EA14" s="175">
        <v>627</v>
      </c>
      <c r="EB14" s="175">
        <v>559</v>
      </c>
      <c r="EC14" s="175">
        <v>295.5</v>
      </c>
      <c r="ED14" s="175">
        <v>1598</v>
      </c>
      <c r="EE14" s="175">
        <v>186.5</v>
      </c>
      <c r="EF14" s="175">
        <v>1393</v>
      </c>
      <c r="EG14" s="175">
        <v>275</v>
      </c>
      <c r="EH14" s="175">
        <v>217.5</v>
      </c>
      <c r="EI14" s="175">
        <v>15416.5</v>
      </c>
      <c r="EJ14" s="175">
        <v>9261.5</v>
      </c>
      <c r="EK14" s="175">
        <v>671.5</v>
      </c>
      <c r="EL14" s="175">
        <v>465.5</v>
      </c>
      <c r="EM14" s="175">
        <v>394.5</v>
      </c>
      <c r="EN14" s="175">
        <v>1050</v>
      </c>
      <c r="EO14" s="175">
        <v>361</v>
      </c>
      <c r="EP14" s="175">
        <v>390.5</v>
      </c>
      <c r="EQ14" s="175">
        <v>2681</v>
      </c>
      <c r="ER14" s="175">
        <v>315.5</v>
      </c>
      <c r="ES14" s="175">
        <v>110</v>
      </c>
      <c r="ET14" s="175">
        <v>209.5</v>
      </c>
      <c r="EU14" s="175">
        <v>557</v>
      </c>
      <c r="EV14" s="175">
        <v>59.5</v>
      </c>
      <c r="EW14" s="175">
        <v>872.5</v>
      </c>
      <c r="EX14" s="175">
        <v>210.5</v>
      </c>
      <c r="EY14" s="175">
        <v>483.5</v>
      </c>
      <c r="EZ14" s="175">
        <v>111.5</v>
      </c>
      <c r="FA14" s="175">
        <v>3314</v>
      </c>
      <c r="FB14" s="175">
        <v>328</v>
      </c>
      <c r="FC14" s="175">
        <v>2315.5</v>
      </c>
      <c r="FD14" s="175">
        <v>340.5</v>
      </c>
      <c r="FE14" s="175">
        <v>88.5</v>
      </c>
      <c r="FF14" s="175">
        <v>219</v>
      </c>
      <c r="FG14" s="175">
        <v>116</v>
      </c>
      <c r="FH14" s="175">
        <v>87.5</v>
      </c>
      <c r="FI14" s="175">
        <v>1747.5</v>
      </c>
      <c r="FJ14" s="175">
        <v>1838.5</v>
      </c>
      <c r="FK14" s="175">
        <v>2208.5</v>
      </c>
      <c r="FL14" s="175">
        <v>5880.5</v>
      </c>
      <c r="FM14" s="175">
        <v>3613</v>
      </c>
      <c r="FN14" s="175">
        <v>21403</v>
      </c>
      <c r="FO14" s="175">
        <v>1052.5</v>
      </c>
      <c r="FP14" s="175">
        <v>2162</v>
      </c>
      <c r="FQ14" s="175">
        <v>879</v>
      </c>
      <c r="FR14" s="175">
        <v>155</v>
      </c>
      <c r="FS14" s="175">
        <v>187</v>
      </c>
      <c r="FT14" s="175">
        <v>77.5</v>
      </c>
      <c r="FU14" s="175">
        <v>739.5</v>
      </c>
      <c r="FV14" s="175">
        <v>645</v>
      </c>
      <c r="FW14" s="175">
        <v>195</v>
      </c>
      <c r="FX14" s="175">
        <v>56.5</v>
      </c>
      <c r="FY14" s="163"/>
      <c r="FZ14" s="163">
        <f>SUM(C14:FX14)</f>
        <v>842298</v>
      </c>
      <c r="GA14" s="163"/>
      <c r="GB14" s="163"/>
      <c r="GC14" s="163"/>
      <c r="GD14" s="204"/>
      <c r="GE14" s="204"/>
    </row>
    <row r="15" spans="1:187" x14ac:dyDescent="0.2">
      <c r="A15" s="202" t="s">
        <v>218</v>
      </c>
      <c r="B15" s="184" t="s">
        <v>948</v>
      </c>
      <c r="C15" s="163">
        <v>0</v>
      </c>
      <c r="D15" s="163">
        <v>3088.3</v>
      </c>
      <c r="E15" s="163">
        <v>0</v>
      </c>
      <c r="F15" s="163">
        <v>3759.2</v>
      </c>
      <c r="G15" s="163">
        <v>0</v>
      </c>
      <c r="H15" s="163">
        <v>8</v>
      </c>
      <c r="I15" s="163">
        <v>0</v>
      </c>
      <c r="J15" s="163">
        <v>0</v>
      </c>
      <c r="K15" s="163">
        <v>0</v>
      </c>
      <c r="L15" s="163">
        <v>0</v>
      </c>
      <c r="M15" s="163">
        <v>0</v>
      </c>
      <c r="N15" s="163">
        <v>740.8</v>
      </c>
      <c r="O15" s="163">
        <v>988.2</v>
      </c>
      <c r="P15" s="163">
        <v>0</v>
      </c>
      <c r="Q15" s="163">
        <v>4803.7</v>
      </c>
      <c r="R15" s="163">
        <v>2241.9</v>
      </c>
      <c r="S15" s="163">
        <v>61.9</v>
      </c>
      <c r="T15" s="163">
        <v>0</v>
      </c>
      <c r="U15" s="163">
        <v>0</v>
      </c>
      <c r="V15" s="163">
        <v>0</v>
      </c>
      <c r="W15" s="163">
        <v>0</v>
      </c>
      <c r="X15" s="163">
        <v>0</v>
      </c>
      <c r="Y15" s="163">
        <v>0</v>
      </c>
      <c r="Z15" s="163">
        <v>0</v>
      </c>
      <c r="AA15" s="163">
        <v>3095.5</v>
      </c>
      <c r="AB15" s="163">
        <v>2255.1</v>
      </c>
      <c r="AC15" s="163">
        <v>0</v>
      </c>
      <c r="AD15" s="163">
        <v>0</v>
      </c>
      <c r="AE15" s="163">
        <v>0</v>
      </c>
      <c r="AF15" s="163">
        <v>0</v>
      </c>
      <c r="AG15" s="163">
        <v>114.9</v>
      </c>
      <c r="AH15" s="163">
        <v>0</v>
      </c>
      <c r="AI15" s="163">
        <v>0</v>
      </c>
      <c r="AJ15" s="163">
        <v>0</v>
      </c>
      <c r="AK15" s="163">
        <v>0</v>
      </c>
      <c r="AL15" s="163">
        <v>0</v>
      </c>
      <c r="AM15" s="163">
        <v>0</v>
      </c>
      <c r="AN15" s="163">
        <v>0</v>
      </c>
      <c r="AO15" s="163">
        <v>406.6</v>
      </c>
      <c r="AP15" s="163">
        <v>19054.7</v>
      </c>
      <c r="AQ15" s="163">
        <v>0</v>
      </c>
      <c r="AR15" s="163">
        <v>14368.9</v>
      </c>
      <c r="AS15" s="163">
        <v>332</v>
      </c>
      <c r="AT15" s="163">
        <v>414.2</v>
      </c>
      <c r="AU15" s="163">
        <v>0</v>
      </c>
      <c r="AV15" s="163">
        <v>0</v>
      </c>
      <c r="AW15" s="163">
        <v>0</v>
      </c>
      <c r="AX15" s="163">
        <v>0</v>
      </c>
      <c r="AY15" s="163">
        <v>0</v>
      </c>
      <c r="AZ15" s="163">
        <v>2308.6999999999998</v>
      </c>
      <c r="BA15" s="163">
        <v>131.1</v>
      </c>
      <c r="BB15" s="163">
        <v>0</v>
      </c>
      <c r="BC15" s="163">
        <v>1838.7</v>
      </c>
      <c r="BD15" s="163">
        <v>1287.5</v>
      </c>
      <c r="BE15" s="163">
        <v>0</v>
      </c>
      <c r="BF15" s="163">
        <v>3465.4</v>
      </c>
      <c r="BG15" s="163">
        <v>0</v>
      </c>
      <c r="BH15" s="163">
        <v>0</v>
      </c>
      <c r="BI15" s="163">
        <v>0</v>
      </c>
      <c r="BJ15" s="163">
        <v>912.8</v>
      </c>
      <c r="BK15" s="163">
        <v>7652.8</v>
      </c>
      <c r="BL15" s="163">
        <v>0</v>
      </c>
      <c r="BM15" s="163">
        <v>0</v>
      </c>
      <c r="BN15" s="163">
        <v>241.1</v>
      </c>
      <c r="BO15" s="163">
        <v>0</v>
      </c>
      <c r="BP15" s="163">
        <v>0</v>
      </c>
      <c r="BQ15" s="163">
        <v>129.1</v>
      </c>
      <c r="BR15" s="163">
        <v>0</v>
      </c>
      <c r="BS15" s="163">
        <v>0</v>
      </c>
      <c r="BT15" s="163">
        <v>0</v>
      </c>
      <c r="BU15" s="163">
        <v>0</v>
      </c>
      <c r="BV15" s="163">
        <v>0</v>
      </c>
      <c r="BW15" s="163">
        <v>42.6</v>
      </c>
      <c r="BX15" s="163">
        <v>0</v>
      </c>
      <c r="BY15" s="163">
        <v>0</v>
      </c>
      <c r="BZ15" s="163">
        <v>0</v>
      </c>
      <c r="CA15" s="163">
        <v>0</v>
      </c>
      <c r="CB15" s="163">
        <v>8191</v>
      </c>
      <c r="CC15" s="163">
        <v>0</v>
      </c>
      <c r="CD15" s="163">
        <v>0</v>
      </c>
      <c r="CE15" s="163">
        <v>0</v>
      </c>
      <c r="CF15" s="163">
        <v>0</v>
      </c>
      <c r="CG15" s="163">
        <v>0</v>
      </c>
      <c r="CH15" s="163">
        <v>0</v>
      </c>
      <c r="CI15" s="163">
        <v>0</v>
      </c>
      <c r="CJ15" s="163">
        <v>0</v>
      </c>
      <c r="CK15" s="163">
        <v>108.8</v>
      </c>
      <c r="CL15" s="163">
        <v>0</v>
      </c>
      <c r="CM15" s="163">
        <v>0</v>
      </c>
      <c r="CN15" s="163">
        <v>2115.6999999999998</v>
      </c>
      <c r="CO15" s="163">
        <v>1289.2</v>
      </c>
      <c r="CP15" s="163">
        <v>0</v>
      </c>
      <c r="CQ15" s="163">
        <v>0</v>
      </c>
      <c r="CR15" s="163">
        <v>0</v>
      </c>
      <c r="CS15" s="163">
        <v>0</v>
      </c>
      <c r="CT15" s="163">
        <v>0</v>
      </c>
      <c r="CU15" s="163">
        <v>0</v>
      </c>
      <c r="CV15" s="163">
        <v>0</v>
      </c>
      <c r="CW15" s="163">
        <v>0</v>
      </c>
      <c r="CX15" s="163">
        <v>0</v>
      </c>
      <c r="CY15" s="163">
        <v>0</v>
      </c>
      <c r="CZ15" s="163">
        <v>0</v>
      </c>
      <c r="DA15" s="163">
        <v>0</v>
      </c>
      <c r="DB15" s="163">
        <v>0</v>
      </c>
      <c r="DC15" s="163">
        <v>0</v>
      </c>
      <c r="DD15" s="163">
        <v>0</v>
      </c>
      <c r="DE15" s="163">
        <v>0</v>
      </c>
      <c r="DF15" s="163">
        <v>1100.9000000000001</v>
      </c>
      <c r="DG15" s="163">
        <v>0</v>
      </c>
      <c r="DH15" s="163">
        <v>0</v>
      </c>
      <c r="DI15" s="163">
        <v>278.3</v>
      </c>
      <c r="DJ15" s="163">
        <v>0</v>
      </c>
      <c r="DK15" s="163">
        <v>0</v>
      </c>
      <c r="DL15" s="163">
        <v>190.5</v>
      </c>
      <c r="DM15" s="163">
        <v>76.2</v>
      </c>
      <c r="DN15" s="163">
        <v>0</v>
      </c>
      <c r="DO15" s="163">
        <v>0</v>
      </c>
      <c r="DP15" s="163">
        <v>0</v>
      </c>
      <c r="DQ15" s="163">
        <v>0</v>
      </c>
      <c r="DR15" s="163">
        <v>0</v>
      </c>
      <c r="DS15" s="163">
        <v>0</v>
      </c>
      <c r="DT15" s="163">
        <v>0</v>
      </c>
      <c r="DU15" s="163">
        <v>0</v>
      </c>
      <c r="DV15" s="163">
        <v>0</v>
      </c>
      <c r="DW15" s="163">
        <v>0</v>
      </c>
      <c r="DX15" s="163">
        <v>0</v>
      </c>
      <c r="DY15" s="163">
        <v>0</v>
      </c>
      <c r="DZ15" s="163">
        <v>0</v>
      </c>
      <c r="EA15" s="163">
        <v>151.5</v>
      </c>
      <c r="EB15" s="163">
        <v>0</v>
      </c>
      <c r="EC15" s="163">
        <v>0</v>
      </c>
      <c r="ED15" s="163">
        <v>129.69999999999999</v>
      </c>
      <c r="EE15" s="163">
        <v>0</v>
      </c>
      <c r="EF15" s="163">
        <v>124.6</v>
      </c>
      <c r="EG15" s="163">
        <v>0</v>
      </c>
      <c r="EH15" s="163">
        <v>0</v>
      </c>
      <c r="EI15" s="163">
        <v>1465.9</v>
      </c>
      <c r="EJ15" s="163">
        <v>845.3</v>
      </c>
      <c r="EK15" s="163">
        <v>0</v>
      </c>
      <c r="EL15" s="163">
        <v>0</v>
      </c>
      <c r="EM15" s="163">
        <v>0</v>
      </c>
      <c r="EN15" s="163">
        <v>0</v>
      </c>
      <c r="EO15" s="163">
        <v>0</v>
      </c>
      <c r="EP15" s="163">
        <v>0</v>
      </c>
      <c r="EQ15" s="163">
        <v>87.8</v>
      </c>
      <c r="ER15" s="163">
        <v>0</v>
      </c>
      <c r="ES15" s="163">
        <v>0</v>
      </c>
      <c r="ET15" s="163">
        <v>82.1</v>
      </c>
      <c r="EU15" s="163">
        <v>0</v>
      </c>
      <c r="EV15" s="163">
        <v>0</v>
      </c>
      <c r="EW15" s="163">
        <v>0</v>
      </c>
      <c r="EX15" s="163">
        <v>0</v>
      </c>
      <c r="EY15" s="163">
        <v>0</v>
      </c>
      <c r="EZ15" s="163">
        <v>0</v>
      </c>
      <c r="FA15" s="163">
        <v>0</v>
      </c>
      <c r="FB15" s="163">
        <v>0</v>
      </c>
      <c r="FC15" s="163">
        <v>0</v>
      </c>
      <c r="FD15" s="163">
        <v>0</v>
      </c>
      <c r="FE15" s="163">
        <v>0</v>
      </c>
      <c r="FF15" s="163">
        <v>0</v>
      </c>
      <c r="FG15" s="163">
        <v>0</v>
      </c>
      <c r="FH15" s="163">
        <v>0</v>
      </c>
      <c r="FI15" s="163">
        <v>0</v>
      </c>
      <c r="FJ15" s="163">
        <v>0</v>
      </c>
      <c r="FK15" s="163">
        <v>178.2</v>
      </c>
      <c r="FL15" s="163">
        <v>1082.0999999999999</v>
      </c>
      <c r="FM15" s="163">
        <v>386.3</v>
      </c>
      <c r="FN15" s="163">
        <v>5099.6000000000004</v>
      </c>
      <c r="FO15" s="163">
        <v>0</v>
      </c>
      <c r="FP15" s="163">
        <v>0</v>
      </c>
      <c r="FQ15" s="163">
        <v>0</v>
      </c>
      <c r="FR15" s="163">
        <v>0</v>
      </c>
      <c r="FS15" s="163">
        <v>0</v>
      </c>
      <c r="FT15" s="163">
        <v>0</v>
      </c>
      <c r="FU15" s="163">
        <v>0</v>
      </c>
      <c r="FV15" s="163">
        <v>0</v>
      </c>
      <c r="FW15" s="163">
        <v>0</v>
      </c>
      <c r="FX15" s="163">
        <v>0</v>
      </c>
      <c r="FY15" s="163">
        <v>16608.099999999999</v>
      </c>
      <c r="FZ15" s="163">
        <f>SUM(C15:FY16)</f>
        <v>991297.99999999977</v>
      </c>
      <c r="GA15" s="163"/>
      <c r="GB15" s="163"/>
      <c r="GC15" s="163"/>
      <c r="GD15" s="205"/>
      <c r="GE15" s="205"/>
    </row>
    <row r="16" spans="1:187" x14ac:dyDescent="0.2">
      <c r="A16" s="328" t="s">
        <v>219</v>
      </c>
      <c r="B16" s="184" t="s">
        <v>989</v>
      </c>
      <c r="C16" s="176">
        <v>8350.6</v>
      </c>
      <c r="D16" s="176">
        <v>41851.5</v>
      </c>
      <c r="E16" s="176">
        <v>8047.8</v>
      </c>
      <c r="F16" s="176">
        <v>17208.900000000001</v>
      </c>
      <c r="G16" s="176">
        <v>1021.3</v>
      </c>
      <c r="H16" s="176">
        <v>960.1</v>
      </c>
      <c r="I16" s="176">
        <v>10504.7</v>
      </c>
      <c r="J16" s="176">
        <v>2348.9</v>
      </c>
      <c r="K16" s="176">
        <v>299.39999999999998</v>
      </c>
      <c r="L16" s="176">
        <v>2684.6</v>
      </c>
      <c r="M16" s="176">
        <v>1409.2</v>
      </c>
      <c r="N16" s="176">
        <v>51886.7</v>
      </c>
      <c r="O16" s="176">
        <v>14734.6</v>
      </c>
      <c r="P16" s="176">
        <v>173.4</v>
      </c>
      <c r="Q16" s="176">
        <v>39934.1</v>
      </c>
      <c r="R16" s="176">
        <v>2888.8</v>
      </c>
      <c r="S16" s="176">
        <v>1537.1</v>
      </c>
      <c r="T16" s="176">
        <v>141.9</v>
      </c>
      <c r="U16" s="176">
        <v>50</v>
      </c>
      <c r="V16" s="176">
        <v>284.60000000000002</v>
      </c>
      <c r="W16" s="175">
        <v>50</v>
      </c>
      <c r="X16" s="175">
        <v>50</v>
      </c>
      <c r="Y16" s="176">
        <v>1110.4000000000001</v>
      </c>
      <c r="Z16" s="176">
        <v>251.9</v>
      </c>
      <c r="AA16" s="176">
        <v>29821.599999999999</v>
      </c>
      <c r="AB16" s="176">
        <v>29675.7</v>
      </c>
      <c r="AC16" s="176">
        <v>909.1</v>
      </c>
      <c r="AD16" s="176">
        <v>1240.7</v>
      </c>
      <c r="AE16" s="176">
        <v>121.5</v>
      </c>
      <c r="AF16" s="176">
        <v>172</v>
      </c>
      <c r="AG16" s="175">
        <v>826.4</v>
      </c>
      <c r="AH16" s="176">
        <v>998.5</v>
      </c>
      <c r="AI16" s="176">
        <v>376.7</v>
      </c>
      <c r="AJ16" s="176">
        <v>213.5</v>
      </c>
      <c r="AK16" s="176">
        <v>221.7</v>
      </c>
      <c r="AL16" s="176">
        <v>285.10000000000002</v>
      </c>
      <c r="AM16" s="176">
        <v>452.4</v>
      </c>
      <c r="AN16" s="176">
        <v>361.9</v>
      </c>
      <c r="AO16" s="176">
        <v>4772.5</v>
      </c>
      <c r="AP16" s="176">
        <v>86217.8</v>
      </c>
      <c r="AQ16" s="176">
        <v>254.1</v>
      </c>
      <c r="AR16" s="176">
        <v>64201.8</v>
      </c>
      <c r="AS16" s="176">
        <v>6862.3</v>
      </c>
      <c r="AT16" s="176">
        <v>2385.1999999999998</v>
      </c>
      <c r="AU16" s="176">
        <v>285.60000000000002</v>
      </c>
      <c r="AV16" s="176">
        <v>283.60000000000002</v>
      </c>
      <c r="AW16" s="176">
        <v>203</v>
      </c>
      <c r="AX16" s="176">
        <v>50</v>
      </c>
      <c r="AY16" s="176">
        <v>511.5</v>
      </c>
      <c r="AZ16" s="176">
        <v>11457.2</v>
      </c>
      <c r="BA16" s="176">
        <v>8987.7999999999993</v>
      </c>
      <c r="BB16" s="176">
        <v>7669.5</v>
      </c>
      <c r="BC16" s="176">
        <v>29904.2</v>
      </c>
      <c r="BD16" s="176">
        <v>4942.1000000000004</v>
      </c>
      <c r="BE16" s="176">
        <v>1431.7</v>
      </c>
      <c r="BF16" s="176">
        <v>24124.2</v>
      </c>
      <c r="BG16" s="176">
        <v>977.6</v>
      </c>
      <c r="BH16" s="176">
        <v>641.6</v>
      </c>
      <c r="BI16" s="176">
        <v>248.7</v>
      </c>
      <c r="BJ16" s="176">
        <v>6157.1</v>
      </c>
      <c r="BK16" s="176">
        <v>21743.7</v>
      </c>
      <c r="BL16" s="176">
        <v>187.8</v>
      </c>
      <c r="BM16" s="176">
        <v>271.39999999999998</v>
      </c>
      <c r="BN16" s="176">
        <v>3695.2</v>
      </c>
      <c r="BO16" s="176">
        <v>1396</v>
      </c>
      <c r="BP16" s="176">
        <v>200.1</v>
      </c>
      <c r="BQ16" s="176">
        <v>5969.1</v>
      </c>
      <c r="BR16" s="176">
        <v>4761.2</v>
      </c>
      <c r="BS16" s="176">
        <v>1099.5999999999999</v>
      </c>
      <c r="BT16" s="176">
        <v>402.2</v>
      </c>
      <c r="BU16" s="176">
        <v>436</v>
      </c>
      <c r="BV16" s="176">
        <v>1212.8</v>
      </c>
      <c r="BW16" s="176">
        <v>1947.6</v>
      </c>
      <c r="BX16" s="176">
        <v>98.1</v>
      </c>
      <c r="BY16" s="176">
        <v>528</v>
      </c>
      <c r="BZ16" s="176">
        <v>212.2</v>
      </c>
      <c r="CA16" s="176">
        <v>178.6</v>
      </c>
      <c r="CB16" s="176">
        <v>81179.600000000006</v>
      </c>
      <c r="CC16" s="176">
        <v>174.6</v>
      </c>
      <c r="CD16" s="176">
        <v>64.7</v>
      </c>
      <c r="CE16" s="176">
        <v>175.2</v>
      </c>
      <c r="CF16" s="176">
        <v>106.2</v>
      </c>
      <c r="CG16" s="176">
        <v>187.5</v>
      </c>
      <c r="CH16" s="176">
        <v>113.9</v>
      </c>
      <c r="CI16" s="176">
        <v>710.2</v>
      </c>
      <c r="CJ16" s="176">
        <v>990.2</v>
      </c>
      <c r="CK16" s="176">
        <v>5273.5</v>
      </c>
      <c r="CL16" s="176">
        <v>1326</v>
      </c>
      <c r="CM16" s="176">
        <v>831</v>
      </c>
      <c r="CN16" s="176">
        <v>29433.4</v>
      </c>
      <c r="CO16" s="176">
        <v>15252</v>
      </c>
      <c r="CP16" s="176">
        <v>1068.9000000000001</v>
      </c>
      <c r="CQ16" s="176">
        <v>1088.3</v>
      </c>
      <c r="CR16" s="176">
        <v>187.2</v>
      </c>
      <c r="CS16" s="176">
        <v>355.3</v>
      </c>
      <c r="CT16" s="176">
        <v>112.7</v>
      </c>
      <c r="CU16" s="176">
        <v>452.9</v>
      </c>
      <c r="CV16" s="176">
        <v>50</v>
      </c>
      <c r="CW16" s="176">
        <v>162.5</v>
      </c>
      <c r="CX16" s="176">
        <v>487.2</v>
      </c>
      <c r="CY16" s="176">
        <v>50</v>
      </c>
      <c r="CZ16" s="176">
        <v>2137.9</v>
      </c>
      <c r="DA16" s="176">
        <v>186.8</v>
      </c>
      <c r="DB16" s="176">
        <v>309.7</v>
      </c>
      <c r="DC16" s="176">
        <v>166.8</v>
      </c>
      <c r="DD16" s="176">
        <v>173.6</v>
      </c>
      <c r="DE16" s="176">
        <v>442.3</v>
      </c>
      <c r="DF16" s="176">
        <v>21899.3</v>
      </c>
      <c r="DG16" s="176">
        <v>81.599999999999994</v>
      </c>
      <c r="DH16" s="176">
        <v>2081.1</v>
      </c>
      <c r="DI16" s="176">
        <v>2717.5</v>
      </c>
      <c r="DJ16" s="176">
        <v>704.5</v>
      </c>
      <c r="DK16" s="176">
        <v>464.5</v>
      </c>
      <c r="DL16" s="176">
        <v>5879.1</v>
      </c>
      <c r="DM16" s="176">
        <v>267</v>
      </c>
      <c r="DN16" s="176">
        <v>1484.3</v>
      </c>
      <c r="DO16" s="176">
        <v>3033.5</v>
      </c>
      <c r="DP16" s="176">
        <v>215.9</v>
      </c>
      <c r="DQ16" s="176">
        <v>553.29999999999995</v>
      </c>
      <c r="DR16" s="176">
        <v>1358.8</v>
      </c>
      <c r="DS16" s="176">
        <v>803.5</v>
      </c>
      <c r="DT16" s="176">
        <v>130.9</v>
      </c>
      <c r="DU16" s="176">
        <v>400</v>
      </c>
      <c r="DV16" s="176">
        <v>202.3</v>
      </c>
      <c r="DW16" s="176">
        <v>361.9</v>
      </c>
      <c r="DX16" s="176">
        <v>175.3</v>
      </c>
      <c r="DY16" s="176">
        <v>325.10000000000002</v>
      </c>
      <c r="DZ16" s="176">
        <v>957.9</v>
      </c>
      <c r="EA16" s="176">
        <v>612.70000000000005</v>
      </c>
      <c r="EB16" s="176">
        <v>589.20000000000005</v>
      </c>
      <c r="EC16" s="176">
        <v>297.10000000000002</v>
      </c>
      <c r="ED16" s="176">
        <v>1664.5</v>
      </c>
      <c r="EE16" s="176">
        <v>195.1</v>
      </c>
      <c r="EF16" s="176">
        <v>1510.8</v>
      </c>
      <c r="EG16" s="176">
        <v>286.8</v>
      </c>
      <c r="EH16" s="176">
        <v>248</v>
      </c>
      <c r="EI16" s="176">
        <v>16975.7</v>
      </c>
      <c r="EJ16" s="176">
        <v>9246.4</v>
      </c>
      <c r="EK16" s="176">
        <v>682.7</v>
      </c>
      <c r="EL16" s="176">
        <v>491.7</v>
      </c>
      <c r="EM16" s="176">
        <v>451.2</v>
      </c>
      <c r="EN16" s="176">
        <v>1119.5</v>
      </c>
      <c r="EO16" s="176">
        <v>422.8</v>
      </c>
      <c r="EP16" s="176">
        <v>374.1</v>
      </c>
      <c r="EQ16" s="176">
        <v>2567.5</v>
      </c>
      <c r="ER16" s="176">
        <v>353.3</v>
      </c>
      <c r="ES16" s="176">
        <v>125.3</v>
      </c>
      <c r="ET16" s="176">
        <v>193.8</v>
      </c>
      <c r="EU16" s="176">
        <v>653.5</v>
      </c>
      <c r="EV16" s="176">
        <v>74.099999999999994</v>
      </c>
      <c r="EW16" s="176">
        <v>895.8</v>
      </c>
      <c r="EX16" s="176">
        <v>250.9</v>
      </c>
      <c r="EY16" s="176">
        <v>591.70000000000005</v>
      </c>
      <c r="EZ16" s="176">
        <v>130.5</v>
      </c>
      <c r="FA16" s="176">
        <v>3352.4</v>
      </c>
      <c r="FB16" s="176">
        <v>345.5</v>
      </c>
      <c r="FC16" s="176">
        <v>2375.3000000000002</v>
      </c>
      <c r="FD16" s="176">
        <v>357.3</v>
      </c>
      <c r="FE16" s="176">
        <v>101.9</v>
      </c>
      <c r="FF16" s="176">
        <v>231.5</v>
      </c>
      <c r="FG16" s="176">
        <v>111.8</v>
      </c>
      <c r="FH16" s="176">
        <v>93.3</v>
      </c>
      <c r="FI16" s="176">
        <v>1870.2</v>
      </c>
      <c r="FJ16" s="176">
        <v>1882.7</v>
      </c>
      <c r="FK16" s="176">
        <v>2224.8000000000002</v>
      </c>
      <c r="FL16" s="176">
        <v>5738</v>
      </c>
      <c r="FM16" s="176">
        <v>3622</v>
      </c>
      <c r="FN16" s="176">
        <v>21424.3</v>
      </c>
      <c r="FO16" s="176">
        <v>1126.7</v>
      </c>
      <c r="FP16" s="176">
        <v>2226.8000000000002</v>
      </c>
      <c r="FQ16" s="176">
        <v>853.8</v>
      </c>
      <c r="FR16" s="176">
        <v>167.7</v>
      </c>
      <c r="FS16" s="176">
        <v>202.3</v>
      </c>
      <c r="FT16" s="175">
        <v>78.2</v>
      </c>
      <c r="FU16" s="176">
        <v>768.7</v>
      </c>
      <c r="FV16" s="176">
        <v>648.70000000000005</v>
      </c>
      <c r="FW16" s="176">
        <v>204.9</v>
      </c>
      <c r="FX16" s="176">
        <v>68.3</v>
      </c>
      <c r="FY16" s="160">
        <v>19167.3</v>
      </c>
      <c r="FZ16" s="162">
        <f t="shared" ref="FZ16:FZ21" si="7">SUM(C16:FX16)</f>
        <v>858795.19999999984</v>
      </c>
      <c r="GA16" s="162"/>
      <c r="GB16" s="162"/>
      <c r="GC16" s="162"/>
      <c r="GD16" s="163"/>
      <c r="GE16" s="163"/>
    </row>
    <row r="17" spans="1:187" x14ac:dyDescent="0.2">
      <c r="A17" s="329" t="s">
        <v>220</v>
      </c>
      <c r="B17" s="184" t="s">
        <v>990</v>
      </c>
      <c r="C17" s="162">
        <v>5771</v>
      </c>
      <c r="D17" s="162">
        <v>36299</v>
      </c>
      <c r="E17" s="162">
        <v>6584</v>
      </c>
      <c r="F17" s="162">
        <v>16028</v>
      </c>
      <c r="G17" s="162">
        <v>1005</v>
      </c>
      <c r="H17" s="162">
        <v>910.5</v>
      </c>
      <c r="I17" s="162">
        <v>8737</v>
      </c>
      <c r="J17" s="162">
        <v>2233.5</v>
      </c>
      <c r="K17" s="162">
        <v>271</v>
      </c>
      <c r="L17" s="162">
        <v>2475</v>
      </c>
      <c r="M17" s="162">
        <v>1315</v>
      </c>
      <c r="N17" s="162">
        <v>51353.5</v>
      </c>
      <c r="O17" s="162">
        <v>14374.5</v>
      </c>
      <c r="P17" s="162">
        <v>169.5</v>
      </c>
      <c r="Q17" s="162">
        <v>37697</v>
      </c>
      <c r="R17" s="162">
        <v>456</v>
      </c>
      <c r="S17" s="162">
        <v>1487</v>
      </c>
      <c r="T17" s="162">
        <v>130</v>
      </c>
      <c r="U17" s="162">
        <v>36</v>
      </c>
      <c r="V17" s="162">
        <v>269</v>
      </c>
      <c r="W17" s="162">
        <v>38.5</v>
      </c>
      <c r="X17" s="162">
        <v>31</v>
      </c>
      <c r="Y17" s="162">
        <v>483.5</v>
      </c>
      <c r="Z17" s="162">
        <v>234</v>
      </c>
      <c r="AA17" s="162">
        <v>29421</v>
      </c>
      <c r="AB17" s="162">
        <v>29201</v>
      </c>
      <c r="AC17" s="162">
        <v>881</v>
      </c>
      <c r="AD17" s="162">
        <v>1129</v>
      </c>
      <c r="AE17" s="162">
        <v>105</v>
      </c>
      <c r="AF17" s="162">
        <v>166</v>
      </c>
      <c r="AG17" s="162">
        <v>760</v>
      </c>
      <c r="AH17" s="162">
        <v>941.5</v>
      </c>
      <c r="AI17" s="162">
        <v>358.5</v>
      </c>
      <c r="AJ17" s="162">
        <v>204</v>
      </c>
      <c r="AK17" s="162">
        <v>191.5</v>
      </c>
      <c r="AL17" s="162">
        <v>253.5</v>
      </c>
      <c r="AM17" s="162">
        <v>423</v>
      </c>
      <c r="AN17" s="162">
        <v>327</v>
      </c>
      <c r="AO17" s="162">
        <v>4495.5</v>
      </c>
      <c r="AP17" s="162">
        <v>82131.5</v>
      </c>
      <c r="AQ17" s="162">
        <v>235.5</v>
      </c>
      <c r="AR17" s="162">
        <v>60832</v>
      </c>
      <c r="AS17" s="162">
        <v>6419</v>
      </c>
      <c r="AT17" s="162">
        <v>2303.5</v>
      </c>
      <c r="AU17" s="162">
        <v>248.5</v>
      </c>
      <c r="AV17" s="162">
        <v>273.5</v>
      </c>
      <c r="AW17" s="162">
        <v>194.5</v>
      </c>
      <c r="AX17" s="162">
        <v>26.5</v>
      </c>
      <c r="AY17" s="162">
        <v>410</v>
      </c>
      <c r="AZ17" s="162">
        <v>11126</v>
      </c>
      <c r="BA17" s="162">
        <v>8829.5</v>
      </c>
      <c r="BB17" s="162">
        <v>7475</v>
      </c>
      <c r="BC17" s="162">
        <v>25669.5</v>
      </c>
      <c r="BD17" s="162">
        <v>4905.5</v>
      </c>
      <c r="BE17" s="162">
        <v>1404</v>
      </c>
      <c r="BF17" s="162">
        <v>23269.5</v>
      </c>
      <c r="BG17" s="162">
        <v>913.5</v>
      </c>
      <c r="BH17" s="162">
        <v>612.5</v>
      </c>
      <c r="BI17" s="162">
        <v>239.5</v>
      </c>
      <c r="BJ17" s="162">
        <v>6104.5</v>
      </c>
      <c r="BK17" s="162">
        <v>15165</v>
      </c>
      <c r="BL17" s="162">
        <v>172.5</v>
      </c>
      <c r="BM17" s="162">
        <v>262.5</v>
      </c>
      <c r="BN17" s="162">
        <v>3514</v>
      </c>
      <c r="BO17" s="162">
        <v>1262</v>
      </c>
      <c r="BP17" s="162">
        <v>182</v>
      </c>
      <c r="BQ17" s="162">
        <v>5301.5</v>
      </c>
      <c r="BR17" s="162">
        <v>4668.5</v>
      </c>
      <c r="BS17" s="162">
        <v>1047.5</v>
      </c>
      <c r="BT17" s="162">
        <v>389.5</v>
      </c>
      <c r="BU17" s="162">
        <v>413.5</v>
      </c>
      <c r="BV17" s="162">
        <v>1149</v>
      </c>
      <c r="BW17" s="162">
        <v>1906</v>
      </c>
      <c r="BX17" s="162">
        <v>93.5</v>
      </c>
      <c r="BY17" s="162">
        <v>505.5</v>
      </c>
      <c r="BZ17" s="162">
        <v>207</v>
      </c>
      <c r="CA17" s="162">
        <v>165</v>
      </c>
      <c r="CB17" s="162">
        <v>79379.5</v>
      </c>
      <c r="CC17" s="162">
        <v>169</v>
      </c>
      <c r="CD17" s="162">
        <v>57</v>
      </c>
      <c r="CE17" s="162">
        <v>170.5</v>
      </c>
      <c r="CF17" s="162">
        <v>88.5</v>
      </c>
      <c r="CG17" s="162">
        <v>178.5</v>
      </c>
      <c r="CH17" s="162">
        <v>102</v>
      </c>
      <c r="CI17" s="162">
        <v>696</v>
      </c>
      <c r="CJ17" s="162">
        <v>895</v>
      </c>
      <c r="CK17" s="162">
        <v>4341</v>
      </c>
      <c r="CL17" s="162">
        <v>1296.5</v>
      </c>
      <c r="CM17" s="162">
        <v>805</v>
      </c>
      <c r="CN17" s="162">
        <v>27431</v>
      </c>
      <c r="CO17" s="162">
        <v>14980.5</v>
      </c>
      <c r="CP17" s="162">
        <v>1047.5</v>
      </c>
      <c r="CQ17" s="162">
        <v>1002.5</v>
      </c>
      <c r="CR17" s="162">
        <v>180.5</v>
      </c>
      <c r="CS17" s="162">
        <v>342.5</v>
      </c>
      <c r="CT17" s="162">
        <v>107.5</v>
      </c>
      <c r="CU17" s="162">
        <v>61</v>
      </c>
      <c r="CV17" s="162">
        <v>46</v>
      </c>
      <c r="CW17" s="162">
        <v>159</v>
      </c>
      <c r="CX17" s="162">
        <v>467.5</v>
      </c>
      <c r="CY17" s="162">
        <v>41</v>
      </c>
      <c r="CZ17" s="162">
        <v>2045</v>
      </c>
      <c r="DA17" s="162">
        <v>176</v>
      </c>
      <c r="DB17" s="162">
        <v>297</v>
      </c>
      <c r="DC17" s="162">
        <v>142.5</v>
      </c>
      <c r="DD17" s="162">
        <v>166.5</v>
      </c>
      <c r="DE17" s="162">
        <v>413</v>
      </c>
      <c r="DF17" s="162">
        <v>20563.5</v>
      </c>
      <c r="DG17" s="162">
        <v>76.5</v>
      </c>
      <c r="DH17" s="162">
        <v>1979</v>
      </c>
      <c r="DI17" s="162">
        <v>2607.5</v>
      </c>
      <c r="DJ17" s="162">
        <v>645.5</v>
      </c>
      <c r="DK17" s="162">
        <v>447</v>
      </c>
      <c r="DL17" s="162">
        <v>5726</v>
      </c>
      <c r="DM17" s="162">
        <v>254</v>
      </c>
      <c r="DN17" s="162">
        <v>1446.5</v>
      </c>
      <c r="DO17" s="162">
        <v>2905</v>
      </c>
      <c r="DP17" s="162">
        <v>199.5</v>
      </c>
      <c r="DQ17" s="162">
        <v>526.5</v>
      </c>
      <c r="DR17" s="162">
        <v>1304.5</v>
      </c>
      <c r="DS17" s="162">
        <v>771</v>
      </c>
      <c r="DT17" s="162">
        <v>125.5</v>
      </c>
      <c r="DU17" s="162">
        <v>383</v>
      </c>
      <c r="DV17" s="162">
        <v>191.5</v>
      </c>
      <c r="DW17" s="162">
        <v>354</v>
      </c>
      <c r="DX17" s="162">
        <v>166.5</v>
      </c>
      <c r="DY17" s="162">
        <v>296.5</v>
      </c>
      <c r="DZ17" s="162">
        <v>886</v>
      </c>
      <c r="EA17" s="162">
        <v>559</v>
      </c>
      <c r="EB17" s="162">
        <v>570</v>
      </c>
      <c r="EC17" s="162">
        <v>281</v>
      </c>
      <c r="ED17" s="162">
        <v>1623.5</v>
      </c>
      <c r="EE17" s="162">
        <v>188</v>
      </c>
      <c r="EF17" s="162">
        <v>1397.5</v>
      </c>
      <c r="EG17" s="162">
        <v>275.5</v>
      </c>
      <c r="EH17" s="162">
        <v>237.5</v>
      </c>
      <c r="EI17" s="162">
        <v>15797</v>
      </c>
      <c r="EJ17" s="162">
        <v>9100.5</v>
      </c>
      <c r="EK17" s="162">
        <v>663</v>
      </c>
      <c r="EL17" s="162">
        <v>474</v>
      </c>
      <c r="EM17" s="162">
        <v>427.5</v>
      </c>
      <c r="EN17" s="162">
        <v>971</v>
      </c>
      <c r="EO17" s="162">
        <v>361.5</v>
      </c>
      <c r="EP17" s="162">
        <v>364</v>
      </c>
      <c r="EQ17" s="162">
        <v>2440</v>
      </c>
      <c r="ER17" s="162">
        <v>314</v>
      </c>
      <c r="ES17" s="162">
        <v>117.5</v>
      </c>
      <c r="ET17" s="162">
        <v>184</v>
      </c>
      <c r="EU17" s="162">
        <v>577</v>
      </c>
      <c r="EV17" s="162">
        <v>68</v>
      </c>
      <c r="EW17" s="162">
        <v>872</v>
      </c>
      <c r="EX17" s="162">
        <v>215.5</v>
      </c>
      <c r="EY17" s="162">
        <v>239</v>
      </c>
      <c r="EZ17" s="162">
        <v>118.5</v>
      </c>
      <c r="FA17" s="162">
        <v>3275</v>
      </c>
      <c r="FB17" s="162">
        <v>324</v>
      </c>
      <c r="FC17" s="162">
        <v>2264.5</v>
      </c>
      <c r="FD17" s="162">
        <v>349.5</v>
      </c>
      <c r="FE17" s="162">
        <v>90</v>
      </c>
      <c r="FF17" s="162">
        <v>222</v>
      </c>
      <c r="FG17" s="162">
        <v>111</v>
      </c>
      <c r="FH17" s="162">
        <v>90</v>
      </c>
      <c r="FI17" s="162">
        <v>1821</v>
      </c>
      <c r="FJ17" s="162">
        <v>1825</v>
      </c>
      <c r="FK17" s="162">
        <v>2159.5</v>
      </c>
      <c r="FL17" s="162">
        <v>5678</v>
      </c>
      <c r="FM17" s="162">
        <v>3548.5</v>
      </c>
      <c r="FN17" s="162">
        <v>20941</v>
      </c>
      <c r="FO17" s="162">
        <v>1088</v>
      </c>
      <c r="FP17" s="162">
        <v>2125</v>
      </c>
      <c r="FQ17" s="162">
        <v>833</v>
      </c>
      <c r="FR17" s="162">
        <v>163.5</v>
      </c>
      <c r="FS17" s="162">
        <v>196.5</v>
      </c>
      <c r="FT17" s="163">
        <v>72</v>
      </c>
      <c r="FU17" s="162">
        <v>735</v>
      </c>
      <c r="FV17" s="162">
        <v>606</v>
      </c>
      <c r="FW17" s="162">
        <v>198</v>
      </c>
      <c r="FX17" s="162">
        <v>59.5</v>
      </c>
      <c r="FY17" s="162">
        <v>0</v>
      </c>
      <c r="FZ17" s="162">
        <f t="shared" si="7"/>
        <v>803625.5</v>
      </c>
      <c r="GA17" s="162"/>
      <c r="GB17" s="162"/>
      <c r="GC17" s="162"/>
      <c r="GD17" s="162"/>
      <c r="GE17" s="162"/>
    </row>
    <row r="18" spans="1:187" x14ac:dyDescent="0.2">
      <c r="A18" s="329" t="s">
        <v>221</v>
      </c>
      <c r="B18" s="184" t="s">
        <v>999</v>
      </c>
      <c r="C18" s="162">
        <v>5680.5</v>
      </c>
      <c r="D18" s="162">
        <v>35964.5</v>
      </c>
      <c r="E18" s="162">
        <v>6654.5</v>
      </c>
      <c r="F18" s="162">
        <v>15884</v>
      </c>
      <c r="G18" s="162">
        <v>1008</v>
      </c>
      <c r="H18" s="162">
        <v>931</v>
      </c>
      <c r="I18" s="162">
        <v>8642.5</v>
      </c>
      <c r="J18" s="162">
        <v>2144.5</v>
      </c>
      <c r="K18" s="162">
        <v>280</v>
      </c>
      <c r="L18" s="162">
        <v>2551.5</v>
      </c>
      <c r="M18" s="162">
        <v>1331</v>
      </c>
      <c r="N18" s="162">
        <v>51046</v>
      </c>
      <c r="O18" s="162">
        <v>14600.5</v>
      </c>
      <c r="P18" s="162">
        <v>162.5</v>
      </c>
      <c r="Q18" s="162">
        <v>38057.5</v>
      </c>
      <c r="R18" s="162">
        <v>438.5</v>
      </c>
      <c r="S18" s="162">
        <v>1320</v>
      </c>
      <c r="T18" s="162">
        <v>141.5</v>
      </c>
      <c r="U18" s="162">
        <v>46</v>
      </c>
      <c r="V18" s="162">
        <v>252.5</v>
      </c>
      <c r="W18" s="162">
        <v>30</v>
      </c>
      <c r="X18" s="162">
        <v>31.5</v>
      </c>
      <c r="Y18" s="162">
        <v>474.5</v>
      </c>
      <c r="Z18" s="162">
        <v>232.5</v>
      </c>
      <c r="AA18" s="162">
        <v>28973</v>
      </c>
      <c r="AB18" s="162">
        <v>29206</v>
      </c>
      <c r="AC18" s="162">
        <v>906.5</v>
      </c>
      <c r="AD18" s="162">
        <v>1100.5</v>
      </c>
      <c r="AE18" s="162">
        <v>123</v>
      </c>
      <c r="AF18" s="162">
        <v>168</v>
      </c>
      <c r="AG18" s="163">
        <v>784.5</v>
      </c>
      <c r="AH18" s="162">
        <v>945</v>
      </c>
      <c r="AI18" s="162">
        <v>343</v>
      </c>
      <c r="AJ18" s="162">
        <v>194.5</v>
      </c>
      <c r="AK18" s="162">
        <v>203.5</v>
      </c>
      <c r="AL18" s="162">
        <v>283.5</v>
      </c>
      <c r="AM18" s="162">
        <v>425</v>
      </c>
      <c r="AN18" s="162">
        <v>345.5</v>
      </c>
      <c r="AO18" s="162">
        <v>4502.5</v>
      </c>
      <c r="AP18" s="162">
        <v>81529</v>
      </c>
      <c r="AQ18" s="162">
        <v>253.5</v>
      </c>
      <c r="AR18" s="162">
        <v>60438.5</v>
      </c>
      <c r="AS18" s="162">
        <v>6331</v>
      </c>
      <c r="AT18" s="162">
        <v>2250.5</v>
      </c>
      <c r="AU18" s="162">
        <v>253.5</v>
      </c>
      <c r="AV18" s="162">
        <v>267</v>
      </c>
      <c r="AW18" s="162">
        <v>193</v>
      </c>
      <c r="AX18" s="162">
        <v>15</v>
      </c>
      <c r="AY18" s="162">
        <v>425.5</v>
      </c>
      <c r="AZ18" s="162">
        <v>11127.5</v>
      </c>
      <c r="BA18" s="162">
        <v>8663.5</v>
      </c>
      <c r="BB18" s="162">
        <v>7357</v>
      </c>
      <c r="BC18" s="162">
        <v>25696</v>
      </c>
      <c r="BD18" s="162">
        <v>4805</v>
      </c>
      <c r="BE18" s="162">
        <v>1412.5</v>
      </c>
      <c r="BF18" s="162">
        <v>22898</v>
      </c>
      <c r="BG18" s="162">
        <v>919.5</v>
      </c>
      <c r="BH18" s="162">
        <v>628</v>
      </c>
      <c r="BI18" s="162">
        <v>234</v>
      </c>
      <c r="BJ18" s="162">
        <v>5892</v>
      </c>
      <c r="BK18" s="162">
        <v>14763</v>
      </c>
      <c r="BL18" s="162">
        <v>164</v>
      </c>
      <c r="BM18" s="162">
        <v>260.5</v>
      </c>
      <c r="BN18" s="162">
        <v>3559</v>
      </c>
      <c r="BO18" s="162">
        <v>1266</v>
      </c>
      <c r="BP18" s="162">
        <v>184</v>
      </c>
      <c r="BQ18" s="162">
        <v>5288</v>
      </c>
      <c r="BR18" s="162">
        <v>4604.5</v>
      </c>
      <c r="BS18" s="162">
        <v>1003</v>
      </c>
      <c r="BT18" s="162">
        <v>402.5</v>
      </c>
      <c r="BU18" s="162">
        <v>434</v>
      </c>
      <c r="BV18" s="162">
        <v>1170.8</v>
      </c>
      <c r="BW18" s="162">
        <v>1833</v>
      </c>
      <c r="BX18" s="162">
        <v>91.5</v>
      </c>
      <c r="BY18" s="162">
        <v>488.5</v>
      </c>
      <c r="BZ18" s="162">
        <v>204.5</v>
      </c>
      <c r="CA18" s="162">
        <v>170.5</v>
      </c>
      <c r="CB18" s="162">
        <v>79757</v>
      </c>
      <c r="CC18" s="162">
        <v>145.5</v>
      </c>
      <c r="CD18" s="162">
        <v>56</v>
      </c>
      <c r="CE18" s="162">
        <v>157</v>
      </c>
      <c r="CF18" s="162">
        <v>105.5</v>
      </c>
      <c r="CG18" s="162">
        <v>172</v>
      </c>
      <c r="CH18" s="162">
        <v>102</v>
      </c>
      <c r="CI18" s="162">
        <v>687.5</v>
      </c>
      <c r="CJ18" s="162">
        <v>930</v>
      </c>
      <c r="CK18" s="162">
        <v>4249</v>
      </c>
      <c r="CL18" s="162">
        <v>1273.5</v>
      </c>
      <c r="CM18" s="162">
        <v>797.5</v>
      </c>
      <c r="CN18" s="162">
        <v>27359</v>
      </c>
      <c r="CO18" s="162">
        <v>14741.5</v>
      </c>
      <c r="CP18" s="162">
        <v>1044.5</v>
      </c>
      <c r="CQ18" s="162">
        <v>1006.5</v>
      </c>
      <c r="CR18" s="162">
        <v>177</v>
      </c>
      <c r="CS18" s="162">
        <v>343.5</v>
      </c>
      <c r="CT18" s="162">
        <v>103.5</v>
      </c>
      <c r="CU18" s="162">
        <v>54.5</v>
      </c>
      <c r="CV18" s="162">
        <v>42.5</v>
      </c>
      <c r="CW18" s="162">
        <v>152.5</v>
      </c>
      <c r="CX18" s="162">
        <v>481</v>
      </c>
      <c r="CY18" s="162">
        <v>39.5</v>
      </c>
      <c r="CZ18" s="162">
        <v>2057</v>
      </c>
      <c r="DA18" s="162">
        <v>180.5</v>
      </c>
      <c r="DB18" s="162">
        <v>300</v>
      </c>
      <c r="DC18" s="162">
        <v>157</v>
      </c>
      <c r="DD18" s="162">
        <v>134</v>
      </c>
      <c r="DE18" s="162">
        <v>424</v>
      </c>
      <c r="DF18" s="162">
        <v>20447.5</v>
      </c>
      <c r="DG18" s="162">
        <v>79.5</v>
      </c>
      <c r="DH18" s="162">
        <v>1967</v>
      </c>
      <c r="DI18" s="162">
        <v>2535</v>
      </c>
      <c r="DJ18" s="162">
        <v>695.5</v>
      </c>
      <c r="DK18" s="162">
        <v>436.5</v>
      </c>
      <c r="DL18" s="162">
        <v>5682</v>
      </c>
      <c r="DM18" s="162">
        <v>248.5</v>
      </c>
      <c r="DN18" s="162">
        <v>1398</v>
      </c>
      <c r="DO18" s="162">
        <v>2827</v>
      </c>
      <c r="DP18" s="162">
        <v>211.5</v>
      </c>
      <c r="DQ18" s="162">
        <v>504</v>
      </c>
      <c r="DR18" s="162">
        <v>1240</v>
      </c>
      <c r="DS18" s="162">
        <v>765.5</v>
      </c>
      <c r="DT18" s="162">
        <v>128.5</v>
      </c>
      <c r="DU18" s="162">
        <v>374</v>
      </c>
      <c r="DV18" s="162">
        <v>182</v>
      </c>
      <c r="DW18" s="162">
        <v>366</v>
      </c>
      <c r="DX18" s="162">
        <v>163.5</v>
      </c>
      <c r="DY18" s="162">
        <v>322</v>
      </c>
      <c r="DZ18" s="162">
        <v>949.5</v>
      </c>
      <c r="EA18" s="162">
        <v>525.5</v>
      </c>
      <c r="EB18" s="162">
        <v>577.5</v>
      </c>
      <c r="EC18" s="162">
        <v>288.5</v>
      </c>
      <c r="ED18" s="162">
        <v>1628</v>
      </c>
      <c r="EE18" s="162">
        <v>186</v>
      </c>
      <c r="EF18" s="162">
        <v>1401.5</v>
      </c>
      <c r="EG18" s="162">
        <v>261</v>
      </c>
      <c r="EH18" s="162">
        <v>235</v>
      </c>
      <c r="EI18" s="162">
        <v>16045.5</v>
      </c>
      <c r="EJ18" s="162">
        <v>9005</v>
      </c>
      <c r="EK18" s="162">
        <v>619.5</v>
      </c>
      <c r="EL18" s="162">
        <v>480.5</v>
      </c>
      <c r="EM18" s="162">
        <v>408.5</v>
      </c>
      <c r="EN18" s="162">
        <v>997.5</v>
      </c>
      <c r="EO18" s="162">
        <v>394.5</v>
      </c>
      <c r="EP18" s="162">
        <v>353.5</v>
      </c>
      <c r="EQ18" s="162">
        <v>2428.5</v>
      </c>
      <c r="ER18" s="162">
        <v>312.5</v>
      </c>
      <c r="ES18" s="162">
        <v>118</v>
      </c>
      <c r="ET18" s="162">
        <v>186</v>
      </c>
      <c r="EU18" s="162">
        <v>589</v>
      </c>
      <c r="EV18" s="162">
        <v>63</v>
      </c>
      <c r="EW18" s="162">
        <v>873</v>
      </c>
      <c r="EX18" s="162">
        <v>243.5</v>
      </c>
      <c r="EY18" s="162">
        <v>242.5</v>
      </c>
      <c r="EZ18" s="162">
        <v>129.5</v>
      </c>
      <c r="FA18" s="162">
        <v>3211</v>
      </c>
      <c r="FB18" s="162">
        <v>321</v>
      </c>
      <c r="FC18" s="162">
        <v>2280</v>
      </c>
      <c r="FD18" s="162">
        <v>322</v>
      </c>
      <c r="FE18" s="162">
        <v>96</v>
      </c>
      <c r="FF18" s="162">
        <v>210</v>
      </c>
      <c r="FG18" s="162">
        <v>100</v>
      </c>
      <c r="FH18" s="162">
        <v>91.5</v>
      </c>
      <c r="FI18" s="162">
        <v>1812</v>
      </c>
      <c r="FJ18" s="162">
        <v>1853.5</v>
      </c>
      <c r="FK18" s="162">
        <v>2153</v>
      </c>
      <c r="FL18" s="162">
        <v>5172.5</v>
      </c>
      <c r="FM18" s="162">
        <v>3522.5</v>
      </c>
      <c r="FN18" s="162">
        <v>20460.5</v>
      </c>
      <c r="FO18" s="162">
        <v>1092.5</v>
      </c>
      <c r="FP18" s="162">
        <v>2100.5</v>
      </c>
      <c r="FQ18" s="162">
        <v>800.5</v>
      </c>
      <c r="FR18" s="162">
        <v>158</v>
      </c>
      <c r="FS18" s="162">
        <v>185.5</v>
      </c>
      <c r="FT18" s="163">
        <v>81</v>
      </c>
      <c r="FU18" s="162">
        <v>757</v>
      </c>
      <c r="FV18" s="162">
        <v>620.5</v>
      </c>
      <c r="FW18" s="162">
        <v>185</v>
      </c>
      <c r="FX18" s="162">
        <v>63</v>
      </c>
      <c r="FY18" s="162">
        <v>0</v>
      </c>
      <c r="FZ18" s="162">
        <f t="shared" si="7"/>
        <v>798881.8</v>
      </c>
      <c r="GA18" s="162"/>
      <c r="GB18" s="162"/>
      <c r="GC18" s="162"/>
      <c r="GD18" s="206"/>
      <c r="GE18" s="206"/>
    </row>
    <row r="19" spans="1:187" x14ac:dyDescent="0.2">
      <c r="A19" s="329" t="s">
        <v>552</v>
      </c>
      <c r="B19" s="184" t="s">
        <v>934</v>
      </c>
      <c r="C19" s="162">
        <v>5666</v>
      </c>
      <c r="D19" s="162">
        <v>35561</v>
      </c>
      <c r="E19" s="162">
        <v>6685</v>
      </c>
      <c r="F19" s="162">
        <v>15947</v>
      </c>
      <c r="G19" s="162">
        <v>975.5</v>
      </c>
      <c r="H19" s="162">
        <v>955.5</v>
      </c>
      <c r="I19" s="162">
        <v>8787</v>
      </c>
      <c r="J19" s="162">
        <v>2040</v>
      </c>
      <c r="K19" s="162">
        <v>313</v>
      </c>
      <c r="L19" s="162">
        <v>2543</v>
      </c>
      <c r="M19" s="162">
        <v>1333.5</v>
      </c>
      <c r="N19" s="162">
        <v>50914.5</v>
      </c>
      <c r="O19" s="162">
        <v>14482</v>
      </c>
      <c r="P19" s="162">
        <v>160.5</v>
      </c>
      <c r="Q19" s="162">
        <v>37707</v>
      </c>
      <c r="R19" s="162">
        <v>434</v>
      </c>
      <c r="S19" s="162">
        <v>1277</v>
      </c>
      <c r="T19" s="162">
        <v>129.5</v>
      </c>
      <c r="U19" s="162">
        <v>35.5</v>
      </c>
      <c r="V19" s="162">
        <v>257</v>
      </c>
      <c r="W19" s="162">
        <v>44.5</v>
      </c>
      <c r="X19" s="162">
        <v>39.5</v>
      </c>
      <c r="Y19" s="162">
        <v>440</v>
      </c>
      <c r="Z19" s="162">
        <v>250</v>
      </c>
      <c r="AA19" s="162">
        <v>28329.5</v>
      </c>
      <c r="AB19" s="162">
        <v>28860</v>
      </c>
      <c r="AC19" s="162">
        <v>855.5</v>
      </c>
      <c r="AD19" s="162">
        <v>1080</v>
      </c>
      <c r="AE19" s="162">
        <v>102</v>
      </c>
      <c r="AF19" s="162">
        <v>164.5</v>
      </c>
      <c r="AG19" s="162">
        <v>790</v>
      </c>
      <c r="AH19" s="162">
        <v>934</v>
      </c>
      <c r="AI19" s="162">
        <v>349</v>
      </c>
      <c r="AJ19" s="162">
        <v>214</v>
      </c>
      <c r="AK19" s="162">
        <v>192.5</v>
      </c>
      <c r="AL19" s="162">
        <v>245</v>
      </c>
      <c r="AM19" s="162">
        <v>419.5</v>
      </c>
      <c r="AN19" s="162">
        <v>343</v>
      </c>
      <c r="AO19" s="162">
        <v>4609</v>
      </c>
      <c r="AP19" s="162">
        <v>80029</v>
      </c>
      <c r="AQ19" s="162">
        <v>238.5</v>
      </c>
      <c r="AR19" s="162">
        <v>59780</v>
      </c>
      <c r="AS19" s="162">
        <v>6239</v>
      </c>
      <c r="AT19" s="162">
        <v>2333.5</v>
      </c>
      <c r="AU19" s="162">
        <v>247</v>
      </c>
      <c r="AV19" s="162">
        <v>261</v>
      </c>
      <c r="AW19" s="162">
        <v>205</v>
      </c>
      <c r="AX19" s="162">
        <v>11.5</v>
      </c>
      <c r="AY19" s="162">
        <v>429.5</v>
      </c>
      <c r="AZ19" s="162">
        <v>10812</v>
      </c>
      <c r="BA19" s="162">
        <v>8533.5</v>
      </c>
      <c r="BB19" s="162">
        <v>7442.5</v>
      </c>
      <c r="BC19" s="162">
        <v>26169</v>
      </c>
      <c r="BD19" s="162">
        <v>4842.5</v>
      </c>
      <c r="BE19" s="162">
        <v>1384.5</v>
      </c>
      <c r="BF19" s="162">
        <v>22731.5</v>
      </c>
      <c r="BG19" s="162">
        <v>955.5</v>
      </c>
      <c r="BH19" s="162">
        <v>588</v>
      </c>
      <c r="BI19" s="162">
        <v>230</v>
      </c>
      <c r="BJ19" s="162">
        <v>5782</v>
      </c>
      <c r="BK19" s="162">
        <v>14654</v>
      </c>
      <c r="BL19" s="162">
        <v>188</v>
      </c>
      <c r="BM19" s="162">
        <v>248</v>
      </c>
      <c r="BN19" s="162">
        <v>3492.5</v>
      </c>
      <c r="BO19" s="162">
        <v>1332</v>
      </c>
      <c r="BP19" s="162">
        <v>199.5</v>
      </c>
      <c r="BQ19" s="162">
        <v>5271</v>
      </c>
      <c r="BR19" s="162">
        <v>4565.5</v>
      </c>
      <c r="BS19" s="162">
        <v>924</v>
      </c>
      <c r="BT19" s="162">
        <v>387.5</v>
      </c>
      <c r="BU19" s="162">
        <v>409</v>
      </c>
      <c r="BV19" s="162">
        <v>1164.9000000000001</v>
      </c>
      <c r="BW19" s="162">
        <v>1773.5</v>
      </c>
      <c r="BX19" s="162">
        <v>83.5</v>
      </c>
      <c r="BY19" s="162">
        <v>479.5</v>
      </c>
      <c r="BZ19" s="162">
        <v>193</v>
      </c>
      <c r="CA19" s="162">
        <v>163</v>
      </c>
      <c r="CB19" s="162">
        <v>79455</v>
      </c>
      <c r="CC19" s="162">
        <v>148.5</v>
      </c>
      <c r="CD19" s="162">
        <v>59.5</v>
      </c>
      <c r="CE19" s="162">
        <v>165</v>
      </c>
      <c r="CF19" s="162">
        <v>95</v>
      </c>
      <c r="CG19" s="162">
        <v>166</v>
      </c>
      <c r="CH19" s="162">
        <v>105</v>
      </c>
      <c r="CI19" s="162">
        <v>679</v>
      </c>
      <c r="CJ19" s="162">
        <v>944</v>
      </c>
      <c r="CK19" s="162">
        <v>4148.5</v>
      </c>
      <c r="CL19" s="162">
        <v>1232</v>
      </c>
      <c r="CM19" s="162">
        <v>741</v>
      </c>
      <c r="CN19" s="162">
        <v>26904.5</v>
      </c>
      <c r="CO19" s="162">
        <v>14863.5</v>
      </c>
      <c r="CP19" s="162">
        <v>1031</v>
      </c>
      <c r="CQ19" s="162">
        <v>977.5</v>
      </c>
      <c r="CR19" s="162">
        <v>179</v>
      </c>
      <c r="CS19" s="162">
        <v>350.5</v>
      </c>
      <c r="CT19" s="162">
        <v>109.5</v>
      </c>
      <c r="CU19" s="162">
        <v>50</v>
      </c>
      <c r="CV19" s="162">
        <v>40</v>
      </c>
      <c r="CW19" s="162">
        <v>150</v>
      </c>
      <c r="CX19" s="162">
        <v>464</v>
      </c>
      <c r="CY19" s="162">
        <v>37</v>
      </c>
      <c r="CZ19" s="162">
        <v>2045.5</v>
      </c>
      <c r="DA19" s="162">
        <v>179</v>
      </c>
      <c r="DB19" s="162">
        <v>306.5</v>
      </c>
      <c r="DC19" s="162">
        <v>162</v>
      </c>
      <c r="DD19" s="162">
        <v>132</v>
      </c>
      <c r="DE19" s="162">
        <v>432.5</v>
      </c>
      <c r="DF19" s="162">
        <v>20425.5</v>
      </c>
      <c r="DG19" s="162">
        <v>73</v>
      </c>
      <c r="DH19" s="162">
        <v>1923</v>
      </c>
      <c r="DI19" s="162">
        <v>2544.5</v>
      </c>
      <c r="DJ19" s="162">
        <v>704.5</v>
      </c>
      <c r="DK19" s="162">
        <v>405.5</v>
      </c>
      <c r="DL19" s="162">
        <v>5630.5</v>
      </c>
      <c r="DM19" s="162">
        <v>232.5</v>
      </c>
      <c r="DN19" s="162">
        <v>1394</v>
      </c>
      <c r="DO19" s="162">
        <v>2842</v>
      </c>
      <c r="DP19" s="162">
        <v>211</v>
      </c>
      <c r="DQ19" s="162">
        <v>497.5</v>
      </c>
      <c r="DR19" s="162">
        <v>1267.5</v>
      </c>
      <c r="DS19" s="162">
        <v>753.5</v>
      </c>
      <c r="DT19" s="162">
        <v>136.5</v>
      </c>
      <c r="DU19" s="162">
        <v>388</v>
      </c>
      <c r="DV19" s="162">
        <v>197</v>
      </c>
      <c r="DW19" s="162">
        <v>337</v>
      </c>
      <c r="DX19" s="162">
        <v>170.5</v>
      </c>
      <c r="DY19" s="162">
        <v>332.5</v>
      </c>
      <c r="DZ19" s="162">
        <v>914</v>
      </c>
      <c r="EA19" s="162">
        <v>547</v>
      </c>
      <c r="EB19" s="162">
        <v>571.5</v>
      </c>
      <c r="EC19" s="162">
        <v>293</v>
      </c>
      <c r="ED19" s="162">
        <v>1646</v>
      </c>
      <c r="EE19" s="162">
        <v>184</v>
      </c>
      <c r="EF19" s="162">
        <v>1426</v>
      </c>
      <c r="EG19" s="162">
        <v>267</v>
      </c>
      <c r="EH19" s="162">
        <v>219</v>
      </c>
      <c r="EI19" s="162">
        <v>16230.5</v>
      </c>
      <c r="EJ19" s="162">
        <v>8761.5</v>
      </c>
      <c r="EK19" s="162">
        <v>617.5</v>
      </c>
      <c r="EL19" s="162">
        <v>479.5</v>
      </c>
      <c r="EM19" s="162">
        <v>411</v>
      </c>
      <c r="EN19" s="162">
        <v>952.5</v>
      </c>
      <c r="EO19" s="162">
        <v>410.5</v>
      </c>
      <c r="EP19" s="162">
        <v>369.5</v>
      </c>
      <c r="EQ19" s="162">
        <v>2374</v>
      </c>
      <c r="ER19" s="162">
        <v>353.5</v>
      </c>
      <c r="ES19" s="162">
        <v>122</v>
      </c>
      <c r="ET19" s="162">
        <v>173</v>
      </c>
      <c r="EU19" s="162">
        <v>599</v>
      </c>
      <c r="EV19" s="162">
        <v>60.5</v>
      </c>
      <c r="EW19" s="162">
        <v>844.5</v>
      </c>
      <c r="EX19" s="162">
        <v>251.5</v>
      </c>
      <c r="EY19" s="162">
        <v>235.5</v>
      </c>
      <c r="EZ19" s="162">
        <v>103.5</v>
      </c>
      <c r="FA19" s="162">
        <v>3061.5</v>
      </c>
      <c r="FB19" s="162">
        <v>310.5</v>
      </c>
      <c r="FC19" s="162">
        <v>2288.5</v>
      </c>
      <c r="FD19" s="162">
        <v>328.5</v>
      </c>
      <c r="FE19" s="162">
        <v>102</v>
      </c>
      <c r="FF19" s="162">
        <v>200.5</v>
      </c>
      <c r="FG19" s="162">
        <v>96.5</v>
      </c>
      <c r="FH19" s="162">
        <v>87</v>
      </c>
      <c r="FI19" s="162">
        <v>1810</v>
      </c>
      <c r="FJ19" s="162">
        <v>1840</v>
      </c>
      <c r="FK19" s="162">
        <v>2195.5</v>
      </c>
      <c r="FL19" s="162">
        <v>4799.5</v>
      </c>
      <c r="FM19" s="162">
        <v>3443</v>
      </c>
      <c r="FN19" s="162">
        <v>20014.5</v>
      </c>
      <c r="FO19" s="162">
        <v>1105</v>
      </c>
      <c r="FP19" s="162">
        <v>2078.5</v>
      </c>
      <c r="FQ19" s="162">
        <v>736.5</v>
      </c>
      <c r="FR19" s="162">
        <v>160</v>
      </c>
      <c r="FS19" s="162">
        <v>178</v>
      </c>
      <c r="FT19" s="163">
        <v>71</v>
      </c>
      <c r="FU19" s="162">
        <v>754</v>
      </c>
      <c r="FV19" s="162">
        <v>618.5</v>
      </c>
      <c r="FW19" s="162">
        <v>166</v>
      </c>
      <c r="FX19" s="162">
        <v>67.5</v>
      </c>
      <c r="FY19" s="162">
        <v>0</v>
      </c>
      <c r="FZ19" s="162">
        <f t="shared" si="7"/>
        <v>791986.4</v>
      </c>
      <c r="GA19" s="162"/>
      <c r="GB19" s="162"/>
      <c r="GC19" s="162"/>
      <c r="GD19" s="206"/>
      <c r="GE19" s="206"/>
    </row>
    <row r="20" spans="1:187" x14ac:dyDescent="0.2">
      <c r="A20" s="329" t="s">
        <v>679</v>
      </c>
      <c r="B20" s="184" t="s">
        <v>935</v>
      </c>
      <c r="C20" s="316">
        <v>5613.5</v>
      </c>
      <c r="D20" s="316">
        <v>34727.300000000003</v>
      </c>
      <c r="E20" s="316">
        <v>6634.5</v>
      </c>
      <c r="F20" s="316">
        <v>15541.5</v>
      </c>
      <c r="G20" s="316">
        <v>920.5</v>
      </c>
      <c r="H20" s="316">
        <v>972</v>
      </c>
      <c r="I20" s="316">
        <v>8709.5</v>
      </c>
      <c r="J20" s="316">
        <v>1959</v>
      </c>
      <c r="K20" s="316">
        <v>301</v>
      </c>
      <c r="L20" s="316">
        <v>2520</v>
      </c>
      <c r="M20" s="316">
        <v>1382.5</v>
      </c>
      <c r="N20" s="316">
        <v>50668</v>
      </c>
      <c r="O20" s="316">
        <v>14647.5</v>
      </c>
      <c r="P20" s="316">
        <v>153.5</v>
      </c>
      <c r="Q20" s="316">
        <v>36889</v>
      </c>
      <c r="R20" s="316">
        <v>443.5</v>
      </c>
      <c r="S20" s="316">
        <v>1275.5</v>
      </c>
      <c r="T20" s="316">
        <v>127.5</v>
      </c>
      <c r="U20" s="316">
        <v>46</v>
      </c>
      <c r="V20" s="316">
        <v>255</v>
      </c>
      <c r="W20" s="316">
        <v>50</v>
      </c>
      <c r="X20" s="316">
        <v>40</v>
      </c>
      <c r="Y20" s="316">
        <v>432</v>
      </c>
      <c r="Z20" s="316">
        <v>240.5</v>
      </c>
      <c r="AA20" s="316">
        <v>27641.5</v>
      </c>
      <c r="AB20" s="316">
        <v>28500.5</v>
      </c>
      <c r="AC20" s="316">
        <v>876</v>
      </c>
      <c r="AD20" s="316">
        <v>1067</v>
      </c>
      <c r="AE20" s="316">
        <v>109</v>
      </c>
      <c r="AF20" s="316">
        <v>154</v>
      </c>
      <c r="AG20" s="316">
        <v>827</v>
      </c>
      <c r="AH20" s="316">
        <v>972</v>
      </c>
      <c r="AI20" s="316">
        <v>360.5</v>
      </c>
      <c r="AJ20" s="316">
        <v>204.5</v>
      </c>
      <c r="AK20" s="316">
        <v>185.5</v>
      </c>
      <c r="AL20" s="316">
        <v>246</v>
      </c>
      <c r="AM20" s="316">
        <v>435</v>
      </c>
      <c r="AN20" s="316">
        <v>361</v>
      </c>
      <c r="AO20" s="316">
        <v>4626.5</v>
      </c>
      <c r="AP20" s="316">
        <v>77287.5</v>
      </c>
      <c r="AQ20" s="316">
        <v>253</v>
      </c>
      <c r="AR20" s="316">
        <v>58957.5</v>
      </c>
      <c r="AS20" s="316">
        <v>6045</v>
      </c>
      <c r="AT20" s="316">
        <v>2421.5</v>
      </c>
      <c r="AU20" s="316">
        <v>303.5</v>
      </c>
      <c r="AV20" s="316">
        <v>282.5</v>
      </c>
      <c r="AW20" s="316">
        <v>180</v>
      </c>
      <c r="AX20" s="316">
        <v>31.5</v>
      </c>
      <c r="AY20" s="316">
        <v>432</v>
      </c>
      <c r="AZ20" s="316">
        <v>10536</v>
      </c>
      <c r="BA20" s="316">
        <v>8565</v>
      </c>
      <c r="BB20" s="316">
        <v>7373</v>
      </c>
      <c r="BC20" s="316">
        <v>26200.5</v>
      </c>
      <c r="BD20" s="316">
        <v>4812</v>
      </c>
      <c r="BE20" s="316">
        <v>1403.5</v>
      </c>
      <c r="BF20" s="316">
        <v>22766</v>
      </c>
      <c r="BG20" s="316">
        <v>856</v>
      </c>
      <c r="BH20" s="316">
        <v>567.5</v>
      </c>
      <c r="BI20" s="316">
        <v>219</v>
      </c>
      <c r="BJ20" s="316">
        <v>5826.5</v>
      </c>
      <c r="BK20" s="316">
        <v>14165</v>
      </c>
      <c r="BL20" s="316">
        <v>164.5</v>
      </c>
      <c r="BM20" s="316">
        <v>271.5</v>
      </c>
      <c r="BN20" s="316">
        <v>3535</v>
      </c>
      <c r="BO20" s="316">
        <v>1413.5</v>
      </c>
      <c r="BP20" s="316">
        <v>194.5</v>
      </c>
      <c r="BQ20" s="316">
        <v>5248</v>
      </c>
      <c r="BR20" s="316">
        <v>4536.5</v>
      </c>
      <c r="BS20" s="316">
        <v>930</v>
      </c>
      <c r="BT20" s="316">
        <v>366.5</v>
      </c>
      <c r="BU20" s="316">
        <v>429</v>
      </c>
      <c r="BV20" s="316">
        <v>1128.5</v>
      </c>
      <c r="BW20" s="316">
        <v>1774.5</v>
      </c>
      <c r="BX20" s="316">
        <v>65</v>
      </c>
      <c r="BY20" s="316">
        <v>456.5</v>
      </c>
      <c r="BZ20" s="316">
        <v>178.5</v>
      </c>
      <c r="CA20" s="316">
        <v>186.5</v>
      </c>
      <c r="CB20" s="316">
        <v>79013.5</v>
      </c>
      <c r="CC20" s="316">
        <v>153</v>
      </c>
      <c r="CD20" s="316">
        <v>64.5</v>
      </c>
      <c r="CE20" s="316">
        <v>159.5</v>
      </c>
      <c r="CF20" s="316">
        <v>103.5</v>
      </c>
      <c r="CG20" s="316">
        <v>144.5</v>
      </c>
      <c r="CH20" s="316">
        <v>121.5</v>
      </c>
      <c r="CI20" s="316">
        <v>708.5</v>
      </c>
      <c r="CJ20" s="316">
        <v>954.5</v>
      </c>
      <c r="CK20" s="316">
        <v>4197.5</v>
      </c>
      <c r="CL20" s="316">
        <v>1248.5</v>
      </c>
      <c r="CM20" s="316">
        <v>713</v>
      </c>
      <c r="CN20" s="316">
        <v>26337.5</v>
      </c>
      <c r="CO20" s="316">
        <v>14813</v>
      </c>
      <c r="CP20" s="316">
        <v>1015.5</v>
      </c>
      <c r="CQ20" s="316">
        <v>980</v>
      </c>
      <c r="CR20" s="316">
        <v>176.5</v>
      </c>
      <c r="CS20" s="316">
        <v>348.5</v>
      </c>
      <c r="CT20" s="316">
        <v>89.5</v>
      </c>
      <c r="CU20" s="316">
        <v>36.5</v>
      </c>
      <c r="CV20" s="316">
        <v>41</v>
      </c>
      <c r="CW20" s="316">
        <v>153.5</v>
      </c>
      <c r="CX20" s="316">
        <v>449.5</v>
      </c>
      <c r="CY20" s="316">
        <v>27</v>
      </c>
      <c r="CZ20" s="316">
        <v>2082.5</v>
      </c>
      <c r="DA20" s="316">
        <v>182.5</v>
      </c>
      <c r="DB20" s="316">
        <v>309</v>
      </c>
      <c r="DC20" s="316">
        <v>178.5</v>
      </c>
      <c r="DD20" s="316">
        <v>125.5</v>
      </c>
      <c r="DE20" s="316">
        <v>399.5</v>
      </c>
      <c r="DF20" s="316">
        <v>20415</v>
      </c>
      <c r="DG20" s="316">
        <v>79.5</v>
      </c>
      <c r="DH20" s="316">
        <v>1990.5</v>
      </c>
      <c r="DI20" s="316">
        <v>2613</v>
      </c>
      <c r="DJ20" s="316">
        <v>680.5</v>
      </c>
      <c r="DK20" s="316">
        <v>365.5</v>
      </c>
      <c r="DL20" s="316">
        <v>5714.5</v>
      </c>
      <c r="DM20" s="316">
        <v>218</v>
      </c>
      <c r="DN20" s="316">
        <v>1441.5</v>
      </c>
      <c r="DO20" s="316">
        <v>2845.5</v>
      </c>
      <c r="DP20" s="316">
        <v>191</v>
      </c>
      <c r="DQ20" s="316">
        <v>484.5</v>
      </c>
      <c r="DR20" s="316">
        <v>1254.5</v>
      </c>
      <c r="DS20" s="316">
        <v>758</v>
      </c>
      <c r="DT20" s="316">
        <v>132</v>
      </c>
      <c r="DU20" s="316">
        <v>398.5</v>
      </c>
      <c r="DV20" s="316">
        <v>205.5</v>
      </c>
      <c r="DW20" s="316">
        <v>326</v>
      </c>
      <c r="DX20" s="316">
        <v>178</v>
      </c>
      <c r="DY20" s="316">
        <v>318.5</v>
      </c>
      <c r="DZ20" s="316">
        <v>920</v>
      </c>
      <c r="EA20" s="316">
        <v>502.5</v>
      </c>
      <c r="EB20" s="316">
        <v>550</v>
      </c>
      <c r="EC20" s="316">
        <v>284</v>
      </c>
      <c r="ED20" s="316">
        <v>1614.5</v>
      </c>
      <c r="EE20" s="316">
        <v>186</v>
      </c>
      <c r="EF20" s="316">
        <v>1480.5</v>
      </c>
      <c r="EG20" s="316">
        <v>263.5</v>
      </c>
      <c r="EH20" s="316">
        <v>199.5</v>
      </c>
      <c r="EI20" s="316">
        <v>16108</v>
      </c>
      <c r="EJ20" s="316">
        <v>8674.5</v>
      </c>
      <c r="EK20" s="316">
        <v>630</v>
      </c>
      <c r="EL20" s="316">
        <v>470.5</v>
      </c>
      <c r="EM20" s="316">
        <v>431</v>
      </c>
      <c r="EN20" s="316">
        <v>963</v>
      </c>
      <c r="EO20" s="316">
        <v>435.5</v>
      </c>
      <c r="EP20" s="316">
        <v>363.5</v>
      </c>
      <c r="EQ20" s="316">
        <v>2315</v>
      </c>
      <c r="ER20" s="316">
        <v>361</v>
      </c>
      <c r="ES20" s="316">
        <v>118</v>
      </c>
      <c r="ET20" s="316">
        <v>163.5</v>
      </c>
      <c r="EU20" s="316">
        <v>595.5</v>
      </c>
      <c r="EV20" s="316">
        <v>62</v>
      </c>
      <c r="EW20" s="316">
        <v>788.5</v>
      </c>
      <c r="EX20" s="316">
        <v>244</v>
      </c>
      <c r="EY20" s="316">
        <v>231.5</v>
      </c>
      <c r="EZ20" s="316">
        <v>108</v>
      </c>
      <c r="FA20" s="316">
        <v>2976.5</v>
      </c>
      <c r="FB20" s="316">
        <v>325</v>
      </c>
      <c r="FC20" s="316">
        <v>2395</v>
      </c>
      <c r="FD20" s="316">
        <v>337</v>
      </c>
      <c r="FE20" s="316">
        <v>106.5</v>
      </c>
      <c r="FF20" s="316">
        <v>182.5</v>
      </c>
      <c r="FG20" s="316">
        <v>116</v>
      </c>
      <c r="FH20" s="316">
        <v>78</v>
      </c>
      <c r="FI20" s="316">
        <v>1745.5</v>
      </c>
      <c r="FJ20" s="316">
        <v>1781.5</v>
      </c>
      <c r="FK20" s="316">
        <v>2112.5</v>
      </c>
      <c r="FL20" s="316">
        <v>4518.5</v>
      </c>
      <c r="FM20" s="316">
        <v>3252.5</v>
      </c>
      <c r="FN20" s="316">
        <v>19379</v>
      </c>
      <c r="FO20" s="316">
        <v>1068.5</v>
      </c>
      <c r="FP20" s="316">
        <v>2131</v>
      </c>
      <c r="FQ20" s="316">
        <v>745.5</v>
      </c>
      <c r="FR20" s="316">
        <v>148</v>
      </c>
      <c r="FS20" s="316">
        <v>179</v>
      </c>
      <c r="FT20" s="317">
        <v>81</v>
      </c>
      <c r="FU20" s="316">
        <v>738.5</v>
      </c>
      <c r="FV20" s="316">
        <v>652</v>
      </c>
      <c r="FW20" s="316">
        <v>147.5</v>
      </c>
      <c r="FX20" s="316">
        <v>57</v>
      </c>
      <c r="FY20" s="162">
        <v>9332</v>
      </c>
      <c r="FZ20" s="162">
        <f t="shared" si="7"/>
        <v>781732.8</v>
      </c>
      <c r="GA20" s="162"/>
      <c r="GB20" s="162"/>
      <c r="GC20" s="162"/>
      <c r="GD20" s="206"/>
      <c r="GE20" s="206"/>
    </row>
    <row r="21" spans="1:187" ht="14.25" customHeight="1" x14ac:dyDescent="0.2">
      <c r="A21" s="202" t="s">
        <v>695</v>
      </c>
      <c r="B21" s="184" t="s">
        <v>949</v>
      </c>
      <c r="C21" s="162">
        <v>0</v>
      </c>
      <c r="D21" s="162">
        <v>277</v>
      </c>
      <c r="E21" s="162">
        <v>63</v>
      </c>
      <c r="F21" s="162">
        <v>118</v>
      </c>
      <c r="G21" s="162">
        <v>0</v>
      </c>
      <c r="H21" s="162">
        <v>0</v>
      </c>
      <c r="I21" s="162">
        <v>26.5</v>
      </c>
      <c r="J21" s="162">
        <v>0</v>
      </c>
      <c r="K21" s="162">
        <v>0</v>
      </c>
      <c r="L21" s="162">
        <v>0</v>
      </c>
      <c r="M21" s="162">
        <v>0</v>
      </c>
      <c r="N21" s="162">
        <v>0</v>
      </c>
      <c r="O21" s="162">
        <v>56</v>
      </c>
      <c r="P21" s="162">
        <v>0</v>
      </c>
      <c r="Q21" s="162">
        <v>105</v>
      </c>
      <c r="R21" s="162">
        <v>0</v>
      </c>
      <c r="S21" s="162">
        <v>0</v>
      </c>
      <c r="T21" s="162">
        <v>0</v>
      </c>
      <c r="U21" s="162">
        <v>0</v>
      </c>
      <c r="V21" s="162">
        <v>0</v>
      </c>
      <c r="W21" s="162">
        <v>0</v>
      </c>
      <c r="X21" s="162">
        <v>0</v>
      </c>
      <c r="Y21" s="162">
        <v>0</v>
      </c>
      <c r="Z21" s="162">
        <v>0</v>
      </c>
      <c r="AA21" s="162">
        <v>100.5</v>
      </c>
      <c r="AB21" s="162">
        <v>0</v>
      </c>
      <c r="AC21" s="162">
        <v>0</v>
      </c>
      <c r="AD21" s="162">
        <v>0</v>
      </c>
      <c r="AE21" s="162">
        <v>0</v>
      </c>
      <c r="AF21" s="162">
        <v>0</v>
      </c>
      <c r="AG21" s="162">
        <v>1</v>
      </c>
      <c r="AH21" s="162">
        <v>19</v>
      </c>
      <c r="AI21" s="162">
        <v>0</v>
      </c>
      <c r="AJ21" s="162">
        <v>0</v>
      </c>
      <c r="AK21" s="162">
        <v>0</v>
      </c>
      <c r="AL21" s="162">
        <v>0</v>
      </c>
      <c r="AM21" s="162">
        <v>0</v>
      </c>
      <c r="AN21" s="162">
        <v>0</v>
      </c>
      <c r="AO21" s="162">
        <v>16.5</v>
      </c>
      <c r="AP21" s="162">
        <v>0</v>
      </c>
      <c r="AQ21" s="162">
        <v>0</v>
      </c>
      <c r="AR21" s="162">
        <v>0</v>
      </c>
      <c r="AS21" s="162">
        <v>32</v>
      </c>
      <c r="AT21" s="162">
        <v>0</v>
      </c>
      <c r="AU21" s="162">
        <v>0</v>
      </c>
      <c r="AV21" s="162">
        <v>0</v>
      </c>
      <c r="AW21" s="162">
        <v>0</v>
      </c>
      <c r="AX21" s="162">
        <v>0</v>
      </c>
      <c r="AY21" s="162">
        <v>0</v>
      </c>
      <c r="AZ21" s="162">
        <v>0</v>
      </c>
      <c r="BA21" s="162">
        <v>66.5</v>
      </c>
      <c r="BB21" s="162">
        <v>0</v>
      </c>
      <c r="BC21" s="162">
        <v>16</v>
      </c>
      <c r="BD21" s="162">
        <v>0</v>
      </c>
      <c r="BE21" s="162">
        <v>0</v>
      </c>
      <c r="BF21" s="162">
        <v>0</v>
      </c>
      <c r="BG21" s="162">
        <v>0</v>
      </c>
      <c r="BH21" s="162">
        <v>0</v>
      </c>
      <c r="BI21" s="162">
        <v>0</v>
      </c>
      <c r="BJ21" s="162">
        <v>3</v>
      </c>
      <c r="BK21" s="162">
        <v>0</v>
      </c>
      <c r="BL21" s="162">
        <v>0</v>
      </c>
      <c r="BM21" s="162">
        <v>0</v>
      </c>
      <c r="BN21" s="162">
        <v>0</v>
      </c>
      <c r="BO21" s="162">
        <v>0</v>
      </c>
      <c r="BP21" s="162">
        <v>0</v>
      </c>
      <c r="BQ21" s="162">
        <v>0</v>
      </c>
      <c r="BR21" s="162">
        <v>0</v>
      </c>
      <c r="BS21" s="162">
        <v>0</v>
      </c>
      <c r="BT21" s="162">
        <v>0</v>
      </c>
      <c r="BU21" s="162">
        <v>0</v>
      </c>
      <c r="BV21" s="162">
        <v>0</v>
      </c>
      <c r="BW21" s="162">
        <v>5.5</v>
      </c>
      <c r="BX21" s="162">
        <v>0</v>
      </c>
      <c r="BY21" s="162">
        <v>0</v>
      </c>
      <c r="BZ21" s="162">
        <v>0</v>
      </c>
      <c r="CA21" s="162">
        <v>0</v>
      </c>
      <c r="CB21" s="162">
        <v>0</v>
      </c>
      <c r="CC21" s="162">
        <v>0</v>
      </c>
      <c r="CD21" s="162">
        <v>0</v>
      </c>
      <c r="CE21" s="162">
        <v>0</v>
      </c>
      <c r="CF21" s="162">
        <v>0</v>
      </c>
      <c r="CG21" s="162">
        <v>0</v>
      </c>
      <c r="CH21" s="162">
        <v>0</v>
      </c>
      <c r="CI21" s="162">
        <v>0</v>
      </c>
      <c r="CJ21" s="162">
        <v>0</v>
      </c>
      <c r="CK21" s="162">
        <v>0</v>
      </c>
      <c r="CL21" s="162">
        <v>0</v>
      </c>
      <c r="CM21" s="162">
        <v>0</v>
      </c>
      <c r="CN21" s="162">
        <v>0</v>
      </c>
      <c r="CO21" s="162">
        <v>46.5</v>
      </c>
      <c r="CP21" s="162">
        <v>0</v>
      </c>
      <c r="CQ21" s="162">
        <v>0</v>
      </c>
      <c r="CR21" s="162">
        <v>0</v>
      </c>
      <c r="CS21" s="162">
        <v>0</v>
      </c>
      <c r="CT21" s="162">
        <v>0</v>
      </c>
      <c r="CU21" s="162">
        <v>0</v>
      </c>
      <c r="CV21" s="162">
        <v>0</v>
      </c>
      <c r="CW21" s="162">
        <v>0</v>
      </c>
      <c r="CX21" s="162">
        <v>0</v>
      </c>
      <c r="CY21" s="162">
        <v>0</v>
      </c>
      <c r="CZ21" s="162">
        <v>17</v>
      </c>
      <c r="DA21" s="162">
        <v>0</v>
      </c>
      <c r="DB21" s="162">
        <v>0</v>
      </c>
      <c r="DC21" s="162">
        <v>0</v>
      </c>
      <c r="DD21" s="162">
        <v>0</v>
      </c>
      <c r="DE21" s="162">
        <v>0</v>
      </c>
      <c r="DF21" s="162">
        <v>277</v>
      </c>
      <c r="DG21" s="162">
        <v>0</v>
      </c>
      <c r="DH21" s="162">
        <v>0</v>
      </c>
      <c r="DI21" s="162">
        <v>0</v>
      </c>
      <c r="DJ21" s="162">
        <v>0</v>
      </c>
      <c r="DK21" s="162">
        <v>0</v>
      </c>
      <c r="DL21" s="162">
        <v>183</v>
      </c>
      <c r="DM21" s="162">
        <v>0</v>
      </c>
      <c r="DN21" s="162">
        <v>0</v>
      </c>
      <c r="DO21" s="162">
        <v>0</v>
      </c>
      <c r="DP21" s="162">
        <v>0</v>
      </c>
      <c r="DQ21" s="162">
        <v>0</v>
      </c>
      <c r="DR21" s="162">
        <v>0</v>
      </c>
      <c r="DS21" s="162">
        <v>0</v>
      </c>
      <c r="DT21" s="162">
        <v>0</v>
      </c>
      <c r="DU21" s="162">
        <v>0</v>
      </c>
      <c r="DV21" s="162">
        <v>0</v>
      </c>
      <c r="DW21" s="162">
        <v>0</v>
      </c>
      <c r="DX21" s="162">
        <v>0</v>
      </c>
      <c r="DY21" s="162">
        <v>0</v>
      </c>
      <c r="DZ21" s="162">
        <v>2</v>
      </c>
      <c r="EA21" s="162">
        <v>8.5</v>
      </c>
      <c r="EB21" s="162">
        <v>15</v>
      </c>
      <c r="EC21" s="162">
        <v>0</v>
      </c>
      <c r="ED21" s="162">
        <v>0</v>
      </c>
      <c r="EE21" s="162">
        <v>0</v>
      </c>
      <c r="EF21" s="162">
        <v>0</v>
      </c>
      <c r="EG21" s="162">
        <v>0</v>
      </c>
      <c r="EH21" s="162">
        <v>0</v>
      </c>
      <c r="EI21" s="162">
        <v>40</v>
      </c>
      <c r="EJ21" s="162">
        <v>176</v>
      </c>
      <c r="EK21" s="162">
        <v>0</v>
      </c>
      <c r="EL21" s="162">
        <v>0</v>
      </c>
      <c r="EM21" s="162">
        <v>19</v>
      </c>
      <c r="EN21" s="162">
        <v>0</v>
      </c>
      <c r="EO21" s="162">
        <v>0</v>
      </c>
      <c r="EP21" s="162">
        <v>0</v>
      </c>
      <c r="EQ21" s="162">
        <v>0</v>
      </c>
      <c r="ER21" s="162">
        <v>0</v>
      </c>
      <c r="ES21" s="162">
        <v>0</v>
      </c>
      <c r="ET21" s="162">
        <v>0</v>
      </c>
      <c r="EU21" s="162">
        <v>4</v>
      </c>
      <c r="EV21" s="162">
        <v>0</v>
      </c>
      <c r="EW21" s="162">
        <v>0</v>
      </c>
      <c r="EX21" s="162">
        <v>0</v>
      </c>
      <c r="EY21" s="162">
        <v>0</v>
      </c>
      <c r="EZ21" s="162">
        <v>0</v>
      </c>
      <c r="FA21" s="162">
        <v>0</v>
      </c>
      <c r="FB21" s="162">
        <v>0</v>
      </c>
      <c r="FC21" s="162">
        <v>43</v>
      </c>
      <c r="FD21" s="162">
        <v>0</v>
      </c>
      <c r="FE21" s="162">
        <v>0</v>
      </c>
      <c r="FF21" s="162">
        <v>0</v>
      </c>
      <c r="FG21" s="162">
        <v>0</v>
      </c>
      <c r="FH21" s="162">
        <v>0</v>
      </c>
      <c r="FI21" s="162">
        <v>0</v>
      </c>
      <c r="FJ21" s="162">
        <v>0</v>
      </c>
      <c r="FK21" s="162">
        <v>16</v>
      </c>
      <c r="FL21" s="162">
        <v>0</v>
      </c>
      <c r="FM21" s="162">
        <v>25.5</v>
      </c>
      <c r="FN21" s="162">
        <v>6</v>
      </c>
      <c r="FO21" s="162">
        <v>0</v>
      </c>
      <c r="FP21" s="162">
        <v>0</v>
      </c>
      <c r="FQ21" s="162">
        <v>0</v>
      </c>
      <c r="FR21" s="162">
        <v>0</v>
      </c>
      <c r="FS21" s="162">
        <v>0</v>
      </c>
      <c r="FT21" s="163">
        <v>0</v>
      </c>
      <c r="FU21" s="162">
        <v>0</v>
      </c>
      <c r="FV21" s="162">
        <v>0</v>
      </c>
      <c r="FW21" s="162">
        <v>0</v>
      </c>
      <c r="FX21" s="162">
        <v>0</v>
      </c>
      <c r="FY21" s="162">
        <v>0</v>
      </c>
      <c r="FZ21" s="163">
        <f t="shared" si="7"/>
        <v>1784</v>
      </c>
      <c r="GA21" s="162"/>
      <c r="GB21" s="162"/>
      <c r="GC21" s="162"/>
      <c r="GD21" s="162"/>
      <c r="GE21" s="162"/>
    </row>
    <row r="22" spans="1:187" ht="14.25" customHeight="1" x14ac:dyDescent="0.2">
      <c r="A22" s="193" t="s">
        <v>553</v>
      </c>
      <c r="B22" s="184" t="s">
        <v>950</v>
      </c>
      <c r="C22" s="162">
        <v>174.5</v>
      </c>
      <c r="D22" s="162">
        <v>351.5</v>
      </c>
      <c r="E22" s="162">
        <v>467.5</v>
      </c>
      <c r="F22" s="162">
        <v>375</v>
      </c>
      <c r="G22" s="162">
        <v>10</v>
      </c>
      <c r="H22" s="162">
        <v>9.5</v>
      </c>
      <c r="I22" s="162">
        <v>598</v>
      </c>
      <c r="J22" s="162">
        <v>97</v>
      </c>
      <c r="K22" s="162">
        <v>5.5</v>
      </c>
      <c r="L22" s="162">
        <v>116.5</v>
      </c>
      <c r="M22" s="162">
        <v>35</v>
      </c>
      <c r="N22" s="162">
        <v>248</v>
      </c>
      <c r="O22" s="162">
        <v>103</v>
      </c>
      <c r="P22" s="162">
        <v>3</v>
      </c>
      <c r="Q22" s="162">
        <v>903</v>
      </c>
      <c r="R22" s="162">
        <v>6</v>
      </c>
      <c r="S22" s="162">
        <v>37.5</v>
      </c>
      <c r="T22" s="162">
        <v>6</v>
      </c>
      <c r="U22" s="162">
        <v>2</v>
      </c>
      <c r="V22" s="162">
        <v>9</v>
      </c>
      <c r="W22" s="162">
        <v>0</v>
      </c>
      <c r="X22" s="162">
        <v>1</v>
      </c>
      <c r="Y22" s="162">
        <v>18.5</v>
      </c>
      <c r="Z22" s="162">
        <v>5.5</v>
      </c>
      <c r="AA22" s="162">
        <v>215</v>
      </c>
      <c r="AB22" s="162">
        <v>232.5</v>
      </c>
      <c r="AC22" s="162">
        <v>18</v>
      </c>
      <c r="AD22" s="162">
        <v>26.5</v>
      </c>
      <c r="AE22" s="162">
        <v>3</v>
      </c>
      <c r="AF22" s="162">
        <v>4</v>
      </c>
      <c r="AG22" s="162">
        <v>20.5</v>
      </c>
      <c r="AH22" s="162">
        <v>37</v>
      </c>
      <c r="AI22" s="162">
        <v>15.5</v>
      </c>
      <c r="AJ22" s="162">
        <v>4</v>
      </c>
      <c r="AK22" s="162">
        <v>21.5</v>
      </c>
      <c r="AL22" s="162">
        <v>14.5</v>
      </c>
      <c r="AM22" s="162">
        <v>22</v>
      </c>
      <c r="AN22" s="162">
        <v>12</v>
      </c>
      <c r="AO22" s="162">
        <v>123.5</v>
      </c>
      <c r="AP22" s="162">
        <v>3168.5</v>
      </c>
      <c r="AQ22" s="162">
        <v>6</v>
      </c>
      <c r="AR22" s="162">
        <v>136.5</v>
      </c>
      <c r="AS22" s="162">
        <v>117</v>
      </c>
      <c r="AT22" s="162">
        <v>15.5</v>
      </c>
      <c r="AU22" s="162">
        <v>4.5</v>
      </c>
      <c r="AV22" s="162">
        <v>10</v>
      </c>
      <c r="AW22" s="162">
        <v>5</v>
      </c>
      <c r="AX22" s="162">
        <v>0</v>
      </c>
      <c r="AY22" s="162">
        <v>11</v>
      </c>
      <c r="AZ22" s="162">
        <v>242</v>
      </c>
      <c r="BA22" s="162">
        <v>88</v>
      </c>
      <c r="BB22" s="162">
        <v>131</v>
      </c>
      <c r="BC22" s="162">
        <v>411.5</v>
      </c>
      <c r="BD22" s="162">
        <v>6</v>
      </c>
      <c r="BE22" s="162">
        <v>14</v>
      </c>
      <c r="BF22" s="162">
        <v>39</v>
      </c>
      <c r="BG22" s="162">
        <v>41.5</v>
      </c>
      <c r="BH22" s="162">
        <v>9</v>
      </c>
      <c r="BI22" s="162">
        <v>6</v>
      </c>
      <c r="BJ22" s="162">
        <v>25.5</v>
      </c>
      <c r="BK22" s="162">
        <v>62.5</v>
      </c>
      <c r="BL22" s="162">
        <v>2.5</v>
      </c>
      <c r="BM22" s="162">
        <v>7</v>
      </c>
      <c r="BN22" s="162">
        <v>138.5</v>
      </c>
      <c r="BO22" s="162">
        <v>33</v>
      </c>
      <c r="BP22" s="162">
        <v>7</v>
      </c>
      <c r="BQ22" s="162">
        <v>136.5</v>
      </c>
      <c r="BR22" s="162">
        <v>65</v>
      </c>
      <c r="BS22" s="162">
        <v>49.5</v>
      </c>
      <c r="BT22" s="162">
        <v>3.5</v>
      </c>
      <c r="BU22" s="162">
        <v>10</v>
      </c>
      <c r="BV22" s="162">
        <v>19</v>
      </c>
      <c r="BW22" s="162">
        <v>30.5</v>
      </c>
      <c r="BX22" s="162">
        <v>4</v>
      </c>
      <c r="BY22" s="162">
        <v>20</v>
      </c>
      <c r="BZ22" s="162">
        <v>7.5</v>
      </c>
      <c r="CA22" s="162">
        <v>5</v>
      </c>
      <c r="CB22" s="162">
        <v>811.5</v>
      </c>
      <c r="CC22" s="162">
        <v>4.5</v>
      </c>
      <c r="CD22" s="162">
        <v>3</v>
      </c>
      <c r="CE22" s="162">
        <v>3</v>
      </c>
      <c r="CF22" s="162">
        <v>3</v>
      </c>
      <c r="CG22" s="162">
        <v>7</v>
      </c>
      <c r="CH22" s="162">
        <v>4</v>
      </c>
      <c r="CI22" s="162">
        <v>11.5</v>
      </c>
      <c r="CJ22" s="162">
        <v>37.5</v>
      </c>
      <c r="CK22" s="162">
        <v>119</v>
      </c>
      <c r="CL22" s="162">
        <v>14</v>
      </c>
      <c r="CM22" s="162">
        <v>21</v>
      </c>
      <c r="CN22" s="162">
        <v>184.5</v>
      </c>
      <c r="CO22" s="162">
        <v>134.5</v>
      </c>
      <c r="CP22" s="162">
        <v>15</v>
      </c>
      <c r="CQ22" s="162">
        <v>52.5</v>
      </c>
      <c r="CR22" s="162">
        <v>3.5</v>
      </c>
      <c r="CS22" s="162">
        <v>5</v>
      </c>
      <c r="CT22" s="162">
        <v>4.5</v>
      </c>
      <c r="CU22" s="162">
        <v>0</v>
      </c>
      <c r="CV22" s="162">
        <v>1.5</v>
      </c>
      <c r="CW22" s="162">
        <v>2.5</v>
      </c>
      <c r="CX22" s="162">
        <v>10</v>
      </c>
      <c r="CY22" s="162">
        <v>0.5</v>
      </c>
      <c r="CZ22" s="162">
        <v>60.5</v>
      </c>
      <c r="DA22" s="162">
        <v>5.5</v>
      </c>
      <c r="DB22" s="162">
        <v>4</v>
      </c>
      <c r="DC22" s="162">
        <v>2</v>
      </c>
      <c r="DD22" s="162">
        <v>5.5</v>
      </c>
      <c r="DE22" s="162">
        <v>13</v>
      </c>
      <c r="DF22" s="162">
        <v>422.5</v>
      </c>
      <c r="DG22" s="162">
        <v>3</v>
      </c>
      <c r="DH22" s="162">
        <v>83.5</v>
      </c>
      <c r="DI22" s="162">
        <v>94.5</v>
      </c>
      <c r="DJ22" s="162">
        <v>10.5</v>
      </c>
      <c r="DK22" s="162">
        <v>18</v>
      </c>
      <c r="DL22" s="162">
        <v>114.5</v>
      </c>
      <c r="DM22" s="162">
        <v>10.5</v>
      </c>
      <c r="DN22" s="162">
        <v>31</v>
      </c>
      <c r="DO22" s="162">
        <v>103.5</v>
      </c>
      <c r="DP22" s="162">
        <v>7</v>
      </c>
      <c r="DQ22" s="162">
        <v>24</v>
      </c>
      <c r="DR22" s="162">
        <v>45.5</v>
      </c>
      <c r="DS22" s="162">
        <v>26.5</v>
      </c>
      <c r="DT22" s="162">
        <v>0</v>
      </c>
      <c r="DU22" s="162">
        <v>9.5</v>
      </c>
      <c r="DV22" s="162">
        <v>5.5</v>
      </c>
      <c r="DW22" s="162">
        <v>0</v>
      </c>
      <c r="DX22" s="162">
        <v>4</v>
      </c>
      <c r="DY22" s="162">
        <v>6</v>
      </c>
      <c r="DZ22" s="162">
        <v>20.5</v>
      </c>
      <c r="EA22" s="162">
        <v>29.5</v>
      </c>
      <c r="EB22" s="162">
        <v>12.5</v>
      </c>
      <c r="EC22" s="162">
        <v>7.5</v>
      </c>
      <c r="ED22" s="162">
        <v>22.5</v>
      </c>
      <c r="EE22" s="162">
        <v>2.5</v>
      </c>
      <c r="EF22" s="162">
        <v>51</v>
      </c>
      <c r="EG22" s="162">
        <v>9.5</v>
      </c>
      <c r="EH22" s="162">
        <v>6</v>
      </c>
      <c r="EI22" s="162">
        <v>722.5</v>
      </c>
      <c r="EJ22" s="162">
        <v>91.5</v>
      </c>
      <c r="EK22" s="162">
        <v>16</v>
      </c>
      <c r="EL22" s="162">
        <v>10.5</v>
      </c>
      <c r="EM22" s="162">
        <v>20.5</v>
      </c>
      <c r="EN22" s="162">
        <v>22</v>
      </c>
      <c r="EO22" s="162">
        <v>12.5</v>
      </c>
      <c r="EP22" s="162">
        <v>7.5</v>
      </c>
      <c r="EQ22" s="162">
        <v>24.5</v>
      </c>
      <c r="ER22" s="162">
        <v>9</v>
      </c>
      <c r="ES22" s="162">
        <v>5.5</v>
      </c>
      <c r="ET22" s="162">
        <v>8.5</v>
      </c>
      <c r="EU22" s="162">
        <v>51</v>
      </c>
      <c r="EV22" s="162">
        <v>3</v>
      </c>
      <c r="EW22" s="162">
        <v>18.5</v>
      </c>
      <c r="EX22" s="162">
        <v>10</v>
      </c>
      <c r="EY22" s="162">
        <v>7.5</v>
      </c>
      <c r="EZ22" s="162">
        <v>6</v>
      </c>
      <c r="FA22" s="162">
        <v>57.5</v>
      </c>
      <c r="FB22" s="162">
        <v>18.5</v>
      </c>
      <c r="FC22" s="162">
        <v>32</v>
      </c>
      <c r="FD22" s="162">
        <v>5</v>
      </c>
      <c r="FE22" s="162">
        <v>4</v>
      </c>
      <c r="FF22" s="162">
        <v>9</v>
      </c>
      <c r="FG22" s="162">
        <v>0</v>
      </c>
      <c r="FH22" s="162">
        <v>4</v>
      </c>
      <c r="FI22" s="162">
        <v>38.5</v>
      </c>
      <c r="FJ22" s="162">
        <v>32.5</v>
      </c>
      <c r="FK22" s="162">
        <v>43.5</v>
      </c>
      <c r="FL22" s="162">
        <v>23</v>
      </c>
      <c r="FM22" s="162">
        <v>46.5</v>
      </c>
      <c r="FN22" s="162">
        <v>306.5</v>
      </c>
      <c r="FO22" s="162">
        <v>25</v>
      </c>
      <c r="FP22" s="162">
        <v>87</v>
      </c>
      <c r="FQ22" s="162">
        <v>13</v>
      </c>
      <c r="FR22" s="162">
        <v>3.5</v>
      </c>
      <c r="FS22" s="162">
        <v>4.5</v>
      </c>
      <c r="FT22" s="162">
        <v>3</v>
      </c>
      <c r="FU22" s="162">
        <v>15</v>
      </c>
      <c r="FV22" s="162">
        <v>11</v>
      </c>
      <c r="FW22" s="162">
        <v>5.5</v>
      </c>
      <c r="FX22" s="162">
        <v>2.5</v>
      </c>
      <c r="FY22" s="162">
        <v>0</v>
      </c>
      <c r="FZ22" s="162">
        <f>SUM(C22:FX22)+FY27</f>
        <v>14178.5</v>
      </c>
      <c r="GA22" s="162"/>
      <c r="GB22" s="162"/>
      <c r="GC22" s="162"/>
      <c r="GD22" s="206"/>
      <c r="GE22" s="206"/>
    </row>
    <row r="23" spans="1:187" s="162" customFormat="1" ht="14.25" customHeight="1" x14ac:dyDescent="0.2">
      <c r="A23" s="193" t="s">
        <v>633</v>
      </c>
      <c r="B23" s="162" t="s">
        <v>991</v>
      </c>
      <c r="C23" s="177">
        <v>27</v>
      </c>
      <c r="D23" s="177">
        <f>177+23</f>
        <v>200</v>
      </c>
      <c r="E23" s="177">
        <v>31</v>
      </c>
      <c r="F23" s="177">
        <f>33+2</f>
        <v>35</v>
      </c>
      <c r="G23" s="177">
        <v>4</v>
      </c>
      <c r="H23" s="177">
        <v>0</v>
      </c>
      <c r="I23" s="177">
        <f>419+9</f>
        <v>428</v>
      </c>
      <c r="J23" s="177">
        <v>4</v>
      </c>
      <c r="K23" s="177">
        <v>0</v>
      </c>
      <c r="L23" s="177">
        <v>6</v>
      </c>
      <c r="M23" s="177">
        <v>3</v>
      </c>
      <c r="N23" s="177">
        <v>236</v>
      </c>
      <c r="O23" s="177">
        <v>26</v>
      </c>
      <c r="P23" s="177">
        <v>0</v>
      </c>
      <c r="Q23" s="177">
        <f>297+21</f>
        <v>318</v>
      </c>
      <c r="R23" s="177">
        <v>4</v>
      </c>
      <c r="S23" s="177">
        <v>4</v>
      </c>
      <c r="T23" s="177">
        <v>0</v>
      </c>
      <c r="U23" s="177">
        <v>0</v>
      </c>
      <c r="V23" s="177">
        <v>0</v>
      </c>
      <c r="W23" s="177">
        <v>0</v>
      </c>
      <c r="X23" s="177">
        <v>0</v>
      </c>
      <c r="Y23" s="177">
        <v>0</v>
      </c>
      <c r="Z23" s="177">
        <v>0</v>
      </c>
      <c r="AA23" s="177">
        <v>103</v>
      </c>
      <c r="AB23" s="177">
        <v>81</v>
      </c>
      <c r="AC23" s="177">
        <v>0</v>
      </c>
      <c r="AD23" s="177">
        <v>1</v>
      </c>
      <c r="AE23" s="177">
        <v>0</v>
      </c>
      <c r="AF23" s="177">
        <v>0</v>
      </c>
      <c r="AG23" s="177">
        <v>1</v>
      </c>
      <c r="AH23" s="177">
        <v>0</v>
      </c>
      <c r="AI23" s="177">
        <v>0</v>
      </c>
      <c r="AJ23" s="177">
        <v>0</v>
      </c>
      <c r="AK23" s="177">
        <v>0</v>
      </c>
      <c r="AL23" s="177">
        <v>0</v>
      </c>
      <c r="AM23" s="177">
        <v>0</v>
      </c>
      <c r="AN23" s="177">
        <v>0</v>
      </c>
      <c r="AO23" s="177">
        <v>4</v>
      </c>
      <c r="AP23" s="177">
        <v>259</v>
      </c>
      <c r="AQ23" s="177">
        <v>0</v>
      </c>
      <c r="AR23" s="177">
        <f>188+1</f>
        <v>189</v>
      </c>
      <c r="AS23" s="177">
        <f>66+3</f>
        <v>69</v>
      </c>
      <c r="AT23" s="177">
        <v>0</v>
      </c>
      <c r="AU23" s="177">
        <v>0</v>
      </c>
      <c r="AV23" s="177">
        <v>0</v>
      </c>
      <c r="AW23" s="177">
        <v>0</v>
      </c>
      <c r="AX23" s="177">
        <v>0</v>
      </c>
      <c r="AY23" s="177">
        <v>0</v>
      </c>
      <c r="AZ23" s="177">
        <v>42</v>
      </c>
      <c r="BA23" s="177">
        <v>13</v>
      </c>
      <c r="BB23" s="177">
        <v>42</v>
      </c>
      <c r="BC23" s="177">
        <f>47+7</f>
        <v>54</v>
      </c>
      <c r="BD23" s="177">
        <v>6</v>
      </c>
      <c r="BE23" s="177">
        <v>1</v>
      </c>
      <c r="BF23" s="177">
        <v>60</v>
      </c>
      <c r="BG23" s="177">
        <v>1</v>
      </c>
      <c r="BH23" s="177">
        <v>0</v>
      </c>
      <c r="BI23" s="177">
        <v>2</v>
      </c>
      <c r="BJ23" s="177">
        <v>22</v>
      </c>
      <c r="BK23" s="177">
        <v>61</v>
      </c>
      <c r="BL23" s="177">
        <v>0</v>
      </c>
      <c r="BM23" s="177">
        <v>0</v>
      </c>
      <c r="BN23" s="177">
        <v>0</v>
      </c>
      <c r="BO23" s="177">
        <v>1</v>
      </c>
      <c r="BP23" s="177">
        <v>0</v>
      </c>
      <c r="BQ23" s="177">
        <v>45</v>
      </c>
      <c r="BR23" s="177">
        <v>25</v>
      </c>
      <c r="BS23" s="177">
        <v>4</v>
      </c>
      <c r="BT23" s="177">
        <v>0</v>
      </c>
      <c r="BU23" s="177">
        <v>0</v>
      </c>
      <c r="BV23" s="177">
        <v>3</v>
      </c>
      <c r="BW23" s="177">
        <v>2</v>
      </c>
      <c r="BX23" s="177">
        <v>0</v>
      </c>
      <c r="BY23" s="177">
        <v>2</v>
      </c>
      <c r="BZ23" s="177">
        <v>0</v>
      </c>
      <c r="CA23" s="177">
        <v>0</v>
      </c>
      <c r="CB23" s="177">
        <v>174</v>
      </c>
      <c r="CC23" s="177">
        <v>0</v>
      </c>
      <c r="CD23" s="177">
        <v>0</v>
      </c>
      <c r="CE23" s="177">
        <v>0</v>
      </c>
      <c r="CF23" s="177">
        <v>0</v>
      </c>
      <c r="CG23" s="177">
        <v>1</v>
      </c>
      <c r="CH23" s="177">
        <v>0</v>
      </c>
      <c r="CI23" s="177">
        <v>0</v>
      </c>
      <c r="CJ23" s="177">
        <v>6</v>
      </c>
      <c r="CK23" s="177">
        <v>5</v>
      </c>
      <c r="CL23" s="177">
        <v>5</v>
      </c>
      <c r="CM23" s="177">
        <v>1</v>
      </c>
      <c r="CN23" s="177">
        <f>54+2</f>
        <v>56</v>
      </c>
      <c r="CO23" s="177">
        <v>15</v>
      </c>
      <c r="CP23" s="177">
        <v>1</v>
      </c>
      <c r="CQ23" s="177">
        <v>3</v>
      </c>
      <c r="CR23" s="177">
        <v>0</v>
      </c>
      <c r="CS23" s="177">
        <v>0</v>
      </c>
      <c r="CT23" s="177">
        <v>0</v>
      </c>
      <c r="CU23" s="177">
        <v>0</v>
      </c>
      <c r="CV23" s="177">
        <v>0</v>
      </c>
      <c r="CW23" s="177">
        <v>0</v>
      </c>
      <c r="CX23" s="177">
        <v>1</v>
      </c>
      <c r="CY23" s="177">
        <v>0</v>
      </c>
      <c r="CZ23" s="177">
        <v>1</v>
      </c>
      <c r="DA23" s="177">
        <v>0</v>
      </c>
      <c r="DB23" s="177">
        <v>0</v>
      </c>
      <c r="DC23" s="177">
        <v>0</v>
      </c>
      <c r="DD23" s="177">
        <v>0</v>
      </c>
      <c r="DE23" s="177">
        <v>1</v>
      </c>
      <c r="DF23" s="177">
        <v>19</v>
      </c>
      <c r="DG23" s="177">
        <v>0</v>
      </c>
      <c r="DH23" s="177">
        <v>7</v>
      </c>
      <c r="DI23" s="177">
        <v>8</v>
      </c>
      <c r="DJ23" s="177">
        <v>0</v>
      </c>
      <c r="DK23" s="177">
        <v>0</v>
      </c>
      <c r="DL23" s="177">
        <v>14</v>
      </c>
      <c r="DM23" s="177">
        <v>0</v>
      </c>
      <c r="DN23" s="177">
        <v>4</v>
      </c>
      <c r="DO23" s="177">
        <v>7</v>
      </c>
      <c r="DP23" s="177">
        <v>0</v>
      </c>
      <c r="DQ23" s="177">
        <v>0</v>
      </c>
      <c r="DR23" s="177">
        <v>0</v>
      </c>
      <c r="DS23" s="177">
        <v>0</v>
      </c>
      <c r="DT23" s="177">
        <v>0</v>
      </c>
      <c r="DU23" s="177">
        <v>1</v>
      </c>
      <c r="DV23" s="177">
        <v>0</v>
      </c>
      <c r="DW23" s="177">
        <v>0</v>
      </c>
      <c r="DX23" s="177">
        <v>0</v>
      </c>
      <c r="DY23" s="177">
        <v>1</v>
      </c>
      <c r="DZ23" s="177">
        <v>0</v>
      </c>
      <c r="EA23" s="177">
        <v>0</v>
      </c>
      <c r="EB23" s="177">
        <v>1</v>
      </c>
      <c r="EC23" s="177">
        <v>0</v>
      </c>
      <c r="ED23" s="177">
        <v>8</v>
      </c>
      <c r="EE23" s="177">
        <v>0</v>
      </c>
      <c r="EF23" s="177">
        <v>0</v>
      </c>
      <c r="EG23" s="177">
        <v>0</v>
      </c>
      <c r="EH23" s="177">
        <v>0</v>
      </c>
      <c r="EI23" s="177">
        <v>12</v>
      </c>
      <c r="EJ23" s="177">
        <v>12</v>
      </c>
      <c r="EK23" s="177">
        <v>0</v>
      </c>
      <c r="EL23" s="177">
        <v>0</v>
      </c>
      <c r="EM23" s="177">
        <v>0</v>
      </c>
      <c r="EN23" s="177">
        <v>0</v>
      </c>
      <c r="EO23" s="177">
        <v>0</v>
      </c>
      <c r="EP23" s="177">
        <v>1</v>
      </c>
      <c r="EQ23" s="177">
        <v>3</v>
      </c>
      <c r="ER23" s="177">
        <v>0</v>
      </c>
      <c r="ES23" s="177">
        <v>0</v>
      </c>
      <c r="ET23" s="177">
        <v>1</v>
      </c>
      <c r="EU23" s="177">
        <v>0</v>
      </c>
      <c r="EV23" s="177">
        <v>0</v>
      </c>
      <c r="EW23" s="177">
        <v>7</v>
      </c>
      <c r="EX23" s="177">
        <v>0</v>
      </c>
      <c r="EY23" s="177">
        <v>0</v>
      </c>
      <c r="EZ23" s="177">
        <v>0</v>
      </c>
      <c r="FA23" s="177">
        <v>28</v>
      </c>
      <c r="FB23" s="177">
        <v>2</v>
      </c>
      <c r="FC23" s="177">
        <v>6</v>
      </c>
      <c r="FD23" s="177">
        <v>1</v>
      </c>
      <c r="FE23" s="177">
        <v>0</v>
      </c>
      <c r="FF23" s="177">
        <v>0</v>
      </c>
      <c r="FG23" s="177">
        <v>0</v>
      </c>
      <c r="FH23" s="177">
        <v>0</v>
      </c>
      <c r="FI23" s="177">
        <v>4</v>
      </c>
      <c r="FJ23" s="177">
        <v>2</v>
      </c>
      <c r="FK23" s="177">
        <v>9</v>
      </c>
      <c r="FL23" s="177">
        <v>6</v>
      </c>
      <c r="FM23" s="177">
        <v>5</v>
      </c>
      <c r="FN23" s="177">
        <v>64</v>
      </c>
      <c r="FO23" s="177">
        <v>1</v>
      </c>
      <c r="FP23" s="177">
        <v>10</v>
      </c>
      <c r="FQ23" s="177">
        <v>0</v>
      </c>
      <c r="FR23" s="177">
        <v>0</v>
      </c>
      <c r="FS23" s="177">
        <v>0</v>
      </c>
      <c r="FT23" s="177">
        <v>0</v>
      </c>
      <c r="FU23" s="177">
        <v>3</v>
      </c>
      <c r="FV23" s="177">
        <v>0</v>
      </c>
      <c r="FW23" s="177">
        <v>0</v>
      </c>
      <c r="FX23" s="177">
        <v>0</v>
      </c>
      <c r="FY23" s="177">
        <v>0</v>
      </c>
      <c r="FZ23" s="162">
        <f t="shared" ref="FZ23:FZ28" si="8">SUM(C23:FX23)</f>
        <v>2936</v>
      </c>
    </row>
    <row r="24" spans="1:187" s="162" customFormat="1" ht="14.25" customHeight="1" x14ac:dyDescent="0.2">
      <c r="A24" s="193" t="s">
        <v>636</v>
      </c>
      <c r="B24" s="162" t="s">
        <v>951</v>
      </c>
      <c r="C24" s="162">
        <v>0</v>
      </c>
      <c r="D24" s="162">
        <v>4885.5</v>
      </c>
      <c r="E24" s="162">
        <f>857+1.5</f>
        <v>858.5</v>
      </c>
      <c r="F24" s="162">
        <f>642+1</f>
        <v>643</v>
      </c>
      <c r="G24" s="162">
        <v>0</v>
      </c>
      <c r="H24" s="162">
        <v>0</v>
      </c>
      <c r="I24" s="162">
        <v>1054.5</v>
      </c>
      <c r="J24" s="162">
        <v>0</v>
      </c>
      <c r="K24" s="162">
        <v>0</v>
      </c>
      <c r="L24" s="162">
        <v>0</v>
      </c>
      <c r="M24" s="162">
        <v>0</v>
      </c>
      <c r="N24" s="162">
        <v>0</v>
      </c>
      <c r="O24" s="162">
        <v>0</v>
      </c>
      <c r="P24" s="162">
        <v>0</v>
      </c>
      <c r="Q24" s="162">
        <f>984+3.5</f>
        <v>987.5</v>
      </c>
      <c r="R24" s="162">
        <v>0</v>
      </c>
      <c r="S24" s="162">
        <v>0</v>
      </c>
      <c r="T24" s="162">
        <v>0</v>
      </c>
      <c r="U24" s="162">
        <v>0</v>
      </c>
      <c r="V24" s="162">
        <v>0</v>
      </c>
      <c r="W24" s="162">
        <v>0</v>
      </c>
      <c r="X24" s="162">
        <v>0</v>
      </c>
      <c r="Y24" s="162">
        <v>0</v>
      </c>
      <c r="Z24" s="162">
        <v>0</v>
      </c>
      <c r="AA24" s="162">
        <v>0</v>
      </c>
      <c r="AB24" s="162">
        <v>0</v>
      </c>
      <c r="AC24" s="162">
        <v>0</v>
      </c>
      <c r="AD24" s="162">
        <v>84</v>
      </c>
      <c r="AE24" s="162">
        <v>0</v>
      </c>
      <c r="AF24" s="162">
        <v>0</v>
      </c>
      <c r="AG24" s="162">
        <v>0</v>
      </c>
      <c r="AH24" s="162">
        <v>0</v>
      </c>
      <c r="AI24" s="162">
        <v>0</v>
      </c>
      <c r="AJ24" s="162">
        <v>0</v>
      </c>
      <c r="AK24" s="162">
        <v>0</v>
      </c>
      <c r="AL24" s="162">
        <v>0</v>
      </c>
      <c r="AM24" s="162">
        <v>0</v>
      </c>
      <c r="AN24" s="162">
        <v>0</v>
      </c>
      <c r="AO24" s="162">
        <v>0</v>
      </c>
      <c r="AP24" s="162">
        <v>0</v>
      </c>
      <c r="AQ24" s="162">
        <v>0</v>
      </c>
      <c r="AR24" s="162">
        <v>526.5</v>
      </c>
      <c r="AS24" s="162">
        <v>297</v>
      </c>
      <c r="AT24" s="162">
        <v>0</v>
      </c>
      <c r="AU24" s="162">
        <v>0</v>
      </c>
      <c r="AV24" s="162">
        <v>0</v>
      </c>
      <c r="AW24" s="162">
        <v>0</v>
      </c>
      <c r="AX24" s="162">
        <v>0</v>
      </c>
      <c r="AY24" s="162">
        <v>38</v>
      </c>
      <c r="AZ24" s="162">
        <v>0</v>
      </c>
      <c r="BA24" s="162">
        <v>0</v>
      </c>
      <c r="BB24" s="162">
        <v>0</v>
      </c>
      <c r="BC24" s="162">
        <v>3478</v>
      </c>
      <c r="BD24" s="162">
        <v>0</v>
      </c>
      <c r="BE24" s="162">
        <v>0</v>
      </c>
      <c r="BF24" s="162">
        <v>0</v>
      </c>
      <c r="BG24" s="162">
        <v>0</v>
      </c>
      <c r="BH24" s="162">
        <v>0</v>
      </c>
      <c r="BI24" s="162">
        <v>0</v>
      </c>
      <c r="BJ24" s="162">
        <v>0</v>
      </c>
      <c r="BK24" s="162">
        <v>0</v>
      </c>
      <c r="BL24" s="162">
        <v>0</v>
      </c>
      <c r="BM24" s="162">
        <v>0</v>
      </c>
      <c r="BN24" s="162">
        <v>0</v>
      </c>
      <c r="BO24" s="162">
        <v>0</v>
      </c>
      <c r="BP24" s="162">
        <v>0</v>
      </c>
      <c r="BQ24" s="162">
        <v>564.5</v>
      </c>
      <c r="BR24" s="162">
        <v>0</v>
      </c>
      <c r="BS24" s="162">
        <v>0</v>
      </c>
      <c r="BT24" s="162">
        <v>0</v>
      </c>
      <c r="BU24" s="162">
        <v>0</v>
      </c>
      <c r="BV24" s="162">
        <v>31</v>
      </c>
      <c r="BW24" s="162">
        <v>0</v>
      </c>
      <c r="BX24" s="162">
        <v>0</v>
      </c>
      <c r="BY24" s="162">
        <v>0</v>
      </c>
      <c r="BZ24" s="162">
        <v>0</v>
      </c>
      <c r="CA24" s="162">
        <v>0</v>
      </c>
      <c r="CB24" s="162">
        <v>0</v>
      </c>
      <c r="CC24" s="162">
        <v>0</v>
      </c>
      <c r="CD24" s="162">
        <v>0</v>
      </c>
      <c r="CE24" s="162">
        <v>0</v>
      </c>
      <c r="CF24" s="162">
        <v>0</v>
      </c>
      <c r="CG24" s="162">
        <v>0</v>
      </c>
      <c r="CH24" s="162">
        <v>0</v>
      </c>
      <c r="CI24" s="162">
        <v>0</v>
      </c>
      <c r="CJ24" s="162">
        <v>0</v>
      </c>
      <c r="CK24" s="162">
        <v>504</v>
      </c>
      <c r="CL24" s="162">
        <v>0</v>
      </c>
      <c r="CM24" s="162">
        <v>0</v>
      </c>
      <c r="CN24" s="162">
        <v>1521.5</v>
      </c>
      <c r="CO24" s="162">
        <v>0</v>
      </c>
      <c r="CP24" s="162">
        <v>0</v>
      </c>
      <c r="CQ24" s="162">
        <v>0</v>
      </c>
      <c r="CR24" s="162">
        <v>0</v>
      </c>
      <c r="CS24" s="162">
        <v>0</v>
      </c>
      <c r="CT24" s="162">
        <v>0</v>
      </c>
      <c r="CU24" s="162">
        <v>0</v>
      </c>
      <c r="CV24" s="162">
        <v>0</v>
      </c>
      <c r="CW24" s="162">
        <v>0</v>
      </c>
      <c r="CX24" s="162">
        <v>0</v>
      </c>
      <c r="CY24" s="162">
        <v>0</v>
      </c>
      <c r="CZ24" s="162">
        <v>0</v>
      </c>
      <c r="DA24" s="162">
        <v>0</v>
      </c>
      <c r="DB24" s="162">
        <v>0</v>
      </c>
      <c r="DC24" s="162">
        <v>0</v>
      </c>
      <c r="DD24" s="162">
        <v>0</v>
      </c>
      <c r="DE24" s="162">
        <v>0</v>
      </c>
      <c r="DF24" s="162">
        <v>822</v>
      </c>
      <c r="DG24" s="162">
        <v>0</v>
      </c>
      <c r="DH24" s="162">
        <v>0</v>
      </c>
      <c r="DI24" s="162">
        <v>0</v>
      </c>
      <c r="DJ24" s="162">
        <v>0</v>
      </c>
      <c r="DK24" s="162">
        <v>0</v>
      </c>
      <c r="DL24" s="162">
        <v>0</v>
      </c>
      <c r="DM24" s="162">
        <v>0</v>
      </c>
      <c r="DN24" s="162">
        <v>0</v>
      </c>
      <c r="DO24" s="162">
        <v>0</v>
      </c>
      <c r="DP24" s="162">
        <v>0</v>
      </c>
      <c r="DQ24" s="162">
        <v>0</v>
      </c>
      <c r="DR24" s="162">
        <v>0</v>
      </c>
      <c r="DS24" s="162">
        <v>0</v>
      </c>
      <c r="DT24" s="162">
        <v>0</v>
      </c>
      <c r="DU24" s="162">
        <v>0</v>
      </c>
      <c r="DV24" s="162">
        <v>0</v>
      </c>
      <c r="DW24" s="162">
        <v>0</v>
      </c>
      <c r="DX24" s="162">
        <v>0</v>
      </c>
      <c r="DY24" s="162">
        <v>0</v>
      </c>
      <c r="DZ24" s="162">
        <v>0</v>
      </c>
      <c r="EA24" s="162">
        <v>0</v>
      </c>
      <c r="EB24" s="162">
        <v>0</v>
      </c>
      <c r="EC24" s="162">
        <v>0</v>
      </c>
      <c r="ED24" s="162">
        <v>0</v>
      </c>
      <c r="EE24" s="162">
        <v>0</v>
      </c>
      <c r="EF24" s="162">
        <v>0</v>
      </c>
      <c r="EG24" s="162">
        <v>0</v>
      </c>
      <c r="EH24" s="162">
        <v>0</v>
      </c>
      <c r="EI24" s="162">
        <v>0</v>
      </c>
      <c r="EJ24" s="162">
        <v>0</v>
      </c>
      <c r="EK24" s="162">
        <v>0</v>
      </c>
      <c r="EL24" s="162">
        <v>0</v>
      </c>
      <c r="EM24" s="162">
        <v>0</v>
      </c>
      <c r="EN24" s="162">
        <v>0</v>
      </c>
      <c r="EO24" s="162">
        <v>0</v>
      </c>
      <c r="EP24" s="162">
        <v>0</v>
      </c>
      <c r="EQ24" s="162">
        <v>134</v>
      </c>
      <c r="ER24" s="162">
        <v>0</v>
      </c>
      <c r="ES24" s="162">
        <v>0</v>
      </c>
      <c r="ET24" s="162">
        <v>0</v>
      </c>
      <c r="EU24" s="162">
        <v>0</v>
      </c>
      <c r="EV24" s="162">
        <v>0</v>
      </c>
      <c r="EW24" s="162">
        <v>0</v>
      </c>
      <c r="EX24" s="162">
        <v>0</v>
      </c>
      <c r="EY24" s="162">
        <v>0</v>
      </c>
      <c r="EZ24" s="162">
        <v>0</v>
      </c>
      <c r="FA24" s="162">
        <v>0</v>
      </c>
      <c r="FB24" s="162">
        <v>0</v>
      </c>
      <c r="FC24" s="162">
        <v>0</v>
      </c>
      <c r="FD24" s="162">
        <v>0</v>
      </c>
      <c r="FE24" s="162">
        <v>0</v>
      </c>
      <c r="FF24" s="162">
        <v>0</v>
      </c>
      <c r="FG24" s="162">
        <v>0</v>
      </c>
      <c r="FH24" s="162">
        <v>0</v>
      </c>
      <c r="FI24" s="162">
        <v>0</v>
      </c>
      <c r="FJ24" s="162">
        <v>0</v>
      </c>
      <c r="FK24" s="162">
        <v>0</v>
      </c>
      <c r="FL24" s="162">
        <v>0</v>
      </c>
      <c r="FM24" s="162">
        <v>0</v>
      </c>
      <c r="FN24" s="162">
        <v>0</v>
      </c>
      <c r="FO24" s="162">
        <v>0</v>
      </c>
      <c r="FP24" s="162">
        <v>0</v>
      </c>
      <c r="FQ24" s="162">
        <v>0</v>
      </c>
      <c r="FR24" s="162">
        <v>0</v>
      </c>
      <c r="FS24" s="162">
        <v>0</v>
      </c>
      <c r="FT24" s="162">
        <v>0</v>
      </c>
      <c r="FU24" s="162">
        <v>0</v>
      </c>
      <c r="FV24" s="162">
        <v>0</v>
      </c>
      <c r="FW24" s="162">
        <v>0</v>
      </c>
      <c r="FX24" s="162">
        <v>0</v>
      </c>
      <c r="FY24" s="162">
        <f>SUM(C24:FX24)</f>
        <v>16429.5</v>
      </c>
      <c r="FZ24" s="162">
        <f t="shared" si="8"/>
        <v>16429.5</v>
      </c>
    </row>
    <row r="25" spans="1:187" s="162" customFormat="1" ht="14.25" customHeight="1" x14ac:dyDescent="0.2">
      <c r="A25" s="193" t="s">
        <v>696</v>
      </c>
      <c r="B25" s="162" t="s">
        <v>952</v>
      </c>
      <c r="C25" s="162">
        <v>0</v>
      </c>
      <c r="D25" s="162">
        <v>208.5</v>
      </c>
      <c r="E25" s="162">
        <v>41</v>
      </c>
      <c r="F25" s="162">
        <v>35</v>
      </c>
      <c r="G25" s="162">
        <v>0</v>
      </c>
      <c r="H25" s="162">
        <v>0</v>
      </c>
      <c r="I25" s="162">
        <v>38</v>
      </c>
      <c r="J25" s="162">
        <v>0</v>
      </c>
      <c r="K25" s="162">
        <v>0</v>
      </c>
      <c r="L25" s="162">
        <v>0</v>
      </c>
      <c r="M25" s="162">
        <v>0</v>
      </c>
      <c r="N25" s="162">
        <v>0</v>
      </c>
      <c r="O25" s="162">
        <v>0</v>
      </c>
      <c r="P25" s="162">
        <v>0</v>
      </c>
      <c r="Q25" s="162">
        <v>31.5</v>
      </c>
      <c r="R25" s="162">
        <v>0</v>
      </c>
      <c r="S25" s="162">
        <v>0</v>
      </c>
      <c r="T25" s="162">
        <v>0</v>
      </c>
      <c r="U25" s="162">
        <v>0</v>
      </c>
      <c r="V25" s="162">
        <v>0</v>
      </c>
      <c r="W25" s="162">
        <v>0</v>
      </c>
      <c r="X25" s="162">
        <v>0</v>
      </c>
      <c r="Y25" s="162">
        <v>0</v>
      </c>
      <c r="Z25" s="162">
        <v>0</v>
      </c>
      <c r="AA25" s="162">
        <v>0</v>
      </c>
      <c r="AB25" s="162">
        <v>0</v>
      </c>
      <c r="AC25" s="162">
        <v>0</v>
      </c>
      <c r="AD25" s="162">
        <v>5</v>
      </c>
      <c r="AE25" s="162">
        <v>0</v>
      </c>
      <c r="AF25" s="162">
        <v>0</v>
      </c>
      <c r="AG25" s="162">
        <v>0</v>
      </c>
      <c r="AH25" s="162">
        <v>0</v>
      </c>
      <c r="AI25" s="162">
        <v>0</v>
      </c>
      <c r="AJ25" s="162">
        <v>0</v>
      </c>
      <c r="AK25" s="162">
        <v>0</v>
      </c>
      <c r="AL25" s="162">
        <v>0</v>
      </c>
      <c r="AM25" s="162">
        <v>0</v>
      </c>
      <c r="AN25" s="162">
        <v>0</v>
      </c>
      <c r="AO25" s="162">
        <v>0</v>
      </c>
      <c r="AP25" s="162">
        <v>0</v>
      </c>
      <c r="AQ25" s="162">
        <v>0</v>
      </c>
      <c r="AR25" s="162">
        <v>0</v>
      </c>
      <c r="AS25" s="162">
        <v>13</v>
      </c>
      <c r="AT25" s="162">
        <v>0</v>
      </c>
      <c r="AU25" s="162">
        <v>0</v>
      </c>
      <c r="AV25" s="162">
        <v>0</v>
      </c>
      <c r="AW25" s="162">
        <v>0</v>
      </c>
      <c r="AX25" s="162">
        <v>0</v>
      </c>
      <c r="AY25" s="162">
        <v>4</v>
      </c>
      <c r="AZ25" s="162">
        <v>0</v>
      </c>
      <c r="BA25" s="162">
        <v>0</v>
      </c>
      <c r="BB25" s="162">
        <v>0</v>
      </c>
      <c r="BC25" s="162">
        <v>164.5</v>
      </c>
      <c r="BD25" s="162">
        <v>0</v>
      </c>
      <c r="BE25" s="162">
        <v>0</v>
      </c>
      <c r="BF25" s="162">
        <v>0</v>
      </c>
      <c r="BG25" s="162">
        <v>0</v>
      </c>
      <c r="BH25" s="162">
        <v>0</v>
      </c>
      <c r="BI25" s="162">
        <v>0</v>
      </c>
      <c r="BJ25" s="162">
        <v>0</v>
      </c>
      <c r="BK25" s="162">
        <v>0</v>
      </c>
      <c r="BL25" s="162">
        <v>0</v>
      </c>
      <c r="BM25" s="162">
        <v>0</v>
      </c>
      <c r="BN25" s="162">
        <v>0</v>
      </c>
      <c r="BO25" s="162">
        <v>0</v>
      </c>
      <c r="BP25" s="162">
        <v>0</v>
      </c>
      <c r="BQ25" s="162">
        <v>37.5</v>
      </c>
      <c r="BR25" s="162">
        <v>0</v>
      </c>
      <c r="BS25" s="162">
        <v>0</v>
      </c>
      <c r="BT25" s="162">
        <v>0</v>
      </c>
      <c r="BU25" s="162">
        <v>0</v>
      </c>
      <c r="BV25" s="162">
        <v>4</v>
      </c>
      <c r="BW25" s="162">
        <v>0</v>
      </c>
      <c r="BX25" s="162">
        <v>0</v>
      </c>
      <c r="BY25" s="162">
        <v>0</v>
      </c>
      <c r="BZ25" s="162">
        <v>0</v>
      </c>
      <c r="CA25" s="162">
        <v>0</v>
      </c>
      <c r="CB25" s="162">
        <v>0</v>
      </c>
      <c r="CC25" s="162">
        <v>0</v>
      </c>
      <c r="CD25" s="162">
        <v>0</v>
      </c>
      <c r="CE25" s="162">
        <v>0</v>
      </c>
      <c r="CF25" s="162">
        <v>0</v>
      </c>
      <c r="CG25" s="162">
        <v>0</v>
      </c>
      <c r="CH25" s="162">
        <v>0</v>
      </c>
      <c r="CI25" s="162">
        <v>0</v>
      </c>
      <c r="CJ25" s="162">
        <v>0</v>
      </c>
      <c r="CK25" s="162">
        <v>0</v>
      </c>
      <c r="CL25" s="162">
        <v>0</v>
      </c>
      <c r="CM25" s="162">
        <v>0</v>
      </c>
      <c r="CN25" s="162">
        <v>48.5</v>
      </c>
      <c r="CO25" s="162">
        <v>0</v>
      </c>
      <c r="CP25" s="162">
        <v>0</v>
      </c>
      <c r="CQ25" s="162">
        <v>0</v>
      </c>
      <c r="CR25" s="162">
        <v>0</v>
      </c>
      <c r="CS25" s="162">
        <v>0</v>
      </c>
      <c r="CT25" s="162">
        <v>0</v>
      </c>
      <c r="CU25" s="162">
        <v>0</v>
      </c>
      <c r="CV25" s="162">
        <v>0</v>
      </c>
      <c r="CW25" s="162">
        <v>0</v>
      </c>
      <c r="CX25" s="162">
        <v>0</v>
      </c>
      <c r="CY25" s="162">
        <v>0</v>
      </c>
      <c r="CZ25" s="162">
        <v>0</v>
      </c>
      <c r="DA25" s="162">
        <v>0</v>
      </c>
      <c r="DB25" s="162">
        <v>0</v>
      </c>
      <c r="DC25" s="162">
        <v>0</v>
      </c>
      <c r="DD25" s="162">
        <v>0</v>
      </c>
      <c r="DE25" s="162">
        <v>0</v>
      </c>
      <c r="DF25" s="162">
        <v>43</v>
      </c>
      <c r="DG25" s="162">
        <v>0</v>
      </c>
      <c r="DH25" s="162">
        <v>0</v>
      </c>
      <c r="DI25" s="162">
        <v>0</v>
      </c>
      <c r="DJ25" s="162">
        <v>0</v>
      </c>
      <c r="DK25" s="162">
        <v>0</v>
      </c>
      <c r="DL25" s="162">
        <v>0</v>
      </c>
      <c r="DM25" s="162">
        <v>0</v>
      </c>
      <c r="DN25" s="162">
        <v>0</v>
      </c>
      <c r="DO25" s="162">
        <v>0</v>
      </c>
      <c r="DP25" s="162">
        <v>0</v>
      </c>
      <c r="DQ25" s="162">
        <v>0</v>
      </c>
      <c r="DR25" s="162">
        <v>0</v>
      </c>
      <c r="DS25" s="162">
        <v>0</v>
      </c>
      <c r="DT25" s="162">
        <v>0</v>
      </c>
      <c r="DU25" s="162">
        <v>0</v>
      </c>
      <c r="DV25" s="162">
        <v>0</v>
      </c>
      <c r="DW25" s="162">
        <v>0</v>
      </c>
      <c r="DX25" s="162">
        <v>0</v>
      </c>
      <c r="DY25" s="162">
        <v>0</v>
      </c>
      <c r="DZ25" s="162">
        <v>0</v>
      </c>
      <c r="EA25" s="162">
        <v>0</v>
      </c>
      <c r="EB25" s="162">
        <v>0</v>
      </c>
      <c r="EC25" s="162">
        <v>0</v>
      </c>
      <c r="ED25" s="162">
        <v>0</v>
      </c>
      <c r="EE25" s="162">
        <v>0</v>
      </c>
      <c r="EF25" s="162">
        <v>0</v>
      </c>
      <c r="EG25" s="162">
        <v>0</v>
      </c>
      <c r="EH25" s="162">
        <v>0</v>
      </c>
      <c r="EI25" s="162">
        <v>0</v>
      </c>
      <c r="EJ25" s="162">
        <v>0</v>
      </c>
      <c r="EK25" s="162">
        <v>0</v>
      </c>
      <c r="EL25" s="162">
        <v>0</v>
      </c>
      <c r="EM25" s="162">
        <v>0</v>
      </c>
      <c r="EN25" s="162">
        <v>0</v>
      </c>
      <c r="EO25" s="162">
        <v>0</v>
      </c>
      <c r="EP25" s="162">
        <v>0</v>
      </c>
      <c r="EQ25" s="162">
        <v>14</v>
      </c>
      <c r="ER25" s="162">
        <v>0</v>
      </c>
      <c r="ES25" s="162">
        <v>0</v>
      </c>
      <c r="ET25" s="162">
        <v>0</v>
      </c>
      <c r="EU25" s="162">
        <v>0</v>
      </c>
      <c r="EV25" s="162">
        <v>0</v>
      </c>
      <c r="EW25" s="162">
        <v>0</v>
      </c>
      <c r="EX25" s="162">
        <v>0</v>
      </c>
      <c r="EY25" s="162">
        <v>0</v>
      </c>
      <c r="EZ25" s="162">
        <v>0</v>
      </c>
      <c r="FA25" s="162">
        <v>0</v>
      </c>
      <c r="FB25" s="162">
        <v>0</v>
      </c>
      <c r="FC25" s="162">
        <v>0</v>
      </c>
      <c r="FD25" s="162">
        <v>0</v>
      </c>
      <c r="FE25" s="162">
        <v>0</v>
      </c>
      <c r="FF25" s="162">
        <v>0</v>
      </c>
      <c r="FG25" s="162">
        <v>0</v>
      </c>
      <c r="FH25" s="162">
        <v>0</v>
      </c>
      <c r="FI25" s="162">
        <v>0</v>
      </c>
      <c r="FJ25" s="162">
        <v>0</v>
      </c>
      <c r="FK25" s="162">
        <v>0</v>
      </c>
      <c r="FL25" s="162">
        <v>0</v>
      </c>
      <c r="FM25" s="162">
        <v>0</v>
      </c>
      <c r="FN25" s="162">
        <v>0</v>
      </c>
      <c r="FO25" s="162">
        <v>0</v>
      </c>
      <c r="FP25" s="162">
        <v>0</v>
      </c>
      <c r="FQ25" s="162">
        <v>0</v>
      </c>
      <c r="FR25" s="162">
        <v>0</v>
      </c>
      <c r="FS25" s="162">
        <v>0</v>
      </c>
      <c r="FT25" s="162">
        <v>0</v>
      </c>
      <c r="FU25" s="162">
        <v>0</v>
      </c>
      <c r="FV25" s="162">
        <v>0</v>
      </c>
      <c r="FW25" s="162">
        <v>0</v>
      </c>
      <c r="FX25" s="162">
        <v>0</v>
      </c>
      <c r="FY25" s="162">
        <f>SUM(C25:FX25)</f>
        <v>687.5</v>
      </c>
      <c r="FZ25" s="162">
        <f t="shared" si="8"/>
        <v>687.5</v>
      </c>
    </row>
    <row r="26" spans="1:187" s="162" customFormat="1" ht="14.25" customHeight="1" x14ac:dyDescent="0.2">
      <c r="A26" s="193" t="s">
        <v>223</v>
      </c>
      <c r="B26" s="162" t="s">
        <v>953</v>
      </c>
      <c r="C26" s="162">
        <v>0</v>
      </c>
      <c r="D26" s="162">
        <v>0</v>
      </c>
      <c r="E26" s="162">
        <v>0</v>
      </c>
      <c r="F26" s="162">
        <v>0</v>
      </c>
      <c r="G26" s="162">
        <v>0</v>
      </c>
      <c r="H26" s="162">
        <v>0</v>
      </c>
      <c r="I26" s="162">
        <v>0</v>
      </c>
      <c r="J26" s="162">
        <v>0</v>
      </c>
      <c r="K26" s="162">
        <v>0</v>
      </c>
      <c r="L26" s="162">
        <v>0</v>
      </c>
      <c r="M26" s="162">
        <v>0</v>
      </c>
      <c r="N26" s="162">
        <v>0</v>
      </c>
      <c r="O26" s="162">
        <v>0</v>
      </c>
      <c r="P26" s="162">
        <v>0</v>
      </c>
      <c r="Q26" s="162">
        <v>0</v>
      </c>
      <c r="R26" s="162">
        <v>0</v>
      </c>
      <c r="S26" s="162">
        <v>0</v>
      </c>
      <c r="T26" s="162">
        <v>0</v>
      </c>
      <c r="U26" s="162">
        <v>0</v>
      </c>
      <c r="V26" s="162">
        <v>0</v>
      </c>
      <c r="W26" s="162">
        <v>0</v>
      </c>
      <c r="X26" s="162">
        <v>0</v>
      </c>
      <c r="Y26" s="162">
        <v>0</v>
      </c>
      <c r="Z26" s="162">
        <v>0</v>
      </c>
      <c r="AA26" s="162">
        <v>0</v>
      </c>
      <c r="AB26" s="162">
        <v>0</v>
      </c>
      <c r="AC26" s="162">
        <v>0</v>
      </c>
      <c r="AD26" s="162">
        <v>0</v>
      </c>
      <c r="AE26" s="162">
        <v>0</v>
      </c>
      <c r="AF26" s="162">
        <v>0</v>
      </c>
      <c r="AG26" s="162">
        <v>0</v>
      </c>
      <c r="AH26" s="162">
        <v>0</v>
      </c>
      <c r="AI26" s="162">
        <v>0</v>
      </c>
      <c r="AJ26" s="162">
        <v>0</v>
      </c>
      <c r="AK26" s="162">
        <v>0</v>
      </c>
      <c r="AL26" s="162">
        <v>0</v>
      </c>
      <c r="AM26" s="162">
        <v>0</v>
      </c>
      <c r="AN26" s="162">
        <v>0</v>
      </c>
      <c r="AO26" s="162">
        <v>0</v>
      </c>
      <c r="AP26" s="162">
        <v>0</v>
      </c>
      <c r="AQ26" s="162">
        <v>0</v>
      </c>
      <c r="AR26" s="162">
        <v>0</v>
      </c>
      <c r="AS26" s="162">
        <v>0</v>
      </c>
      <c r="AT26" s="162">
        <v>0</v>
      </c>
      <c r="AU26" s="162">
        <v>0</v>
      </c>
      <c r="AV26" s="162">
        <v>0</v>
      </c>
      <c r="AW26" s="162">
        <v>0</v>
      </c>
      <c r="AX26" s="162">
        <v>0</v>
      </c>
      <c r="AY26" s="162">
        <v>0</v>
      </c>
      <c r="AZ26" s="162">
        <v>0</v>
      </c>
      <c r="BA26" s="162">
        <v>0</v>
      </c>
      <c r="BB26" s="162">
        <v>0</v>
      </c>
      <c r="BC26" s="162">
        <v>0</v>
      </c>
      <c r="BD26" s="162">
        <v>0</v>
      </c>
      <c r="BE26" s="162">
        <v>0</v>
      </c>
      <c r="BF26" s="162">
        <v>0</v>
      </c>
      <c r="BG26" s="162">
        <v>0</v>
      </c>
      <c r="BH26" s="162">
        <v>0</v>
      </c>
      <c r="BI26" s="162">
        <v>0</v>
      </c>
      <c r="BJ26" s="162">
        <v>0</v>
      </c>
      <c r="BK26" s="162">
        <v>0</v>
      </c>
      <c r="BL26" s="162">
        <v>0</v>
      </c>
      <c r="BM26" s="162">
        <v>0</v>
      </c>
      <c r="BN26" s="162">
        <v>0</v>
      </c>
      <c r="BO26" s="162">
        <v>0</v>
      </c>
      <c r="BP26" s="162">
        <v>0</v>
      </c>
      <c r="BQ26" s="162">
        <v>0</v>
      </c>
      <c r="BR26" s="162">
        <v>0</v>
      </c>
      <c r="BS26" s="162">
        <v>0</v>
      </c>
      <c r="BT26" s="162">
        <v>0</v>
      </c>
      <c r="BU26" s="162">
        <v>0</v>
      </c>
      <c r="BV26" s="162">
        <v>0</v>
      </c>
      <c r="BW26" s="162">
        <v>0</v>
      </c>
      <c r="BX26" s="162">
        <v>0</v>
      </c>
      <c r="BY26" s="162">
        <v>0</v>
      </c>
      <c r="BZ26" s="162">
        <v>0</v>
      </c>
      <c r="CA26" s="162">
        <v>0</v>
      </c>
      <c r="CB26" s="162">
        <v>0</v>
      </c>
      <c r="CC26" s="162">
        <v>0</v>
      </c>
      <c r="CD26" s="162">
        <v>0</v>
      </c>
      <c r="CE26" s="162">
        <v>0</v>
      </c>
      <c r="CF26" s="162">
        <v>0</v>
      </c>
      <c r="CG26" s="162">
        <v>0</v>
      </c>
      <c r="CH26" s="162">
        <v>0</v>
      </c>
      <c r="CI26" s="162">
        <v>0</v>
      </c>
      <c r="CJ26" s="162">
        <v>0</v>
      </c>
      <c r="CK26" s="162">
        <v>0</v>
      </c>
      <c r="CL26" s="162">
        <v>0</v>
      </c>
      <c r="CM26" s="162">
        <v>0</v>
      </c>
      <c r="CN26" s="162">
        <v>0</v>
      </c>
      <c r="CO26" s="162">
        <v>0</v>
      </c>
      <c r="CP26" s="162">
        <v>0</v>
      </c>
      <c r="CQ26" s="162">
        <v>0</v>
      </c>
      <c r="CR26" s="162">
        <v>0</v>
      </c>
      <c r="CS26" s="162">
        <v>0</v>
      </c>
      <c r="CT26" s="162">
        <v>0</v>
      </c>
      <c r="CU26" s="162">
        <v>0</v>
      </c>
      <c r="CV26" s="162">
        <v>0</v>
      </c>
      <c r="CW26" s="162">
        <v>0</v>
      </c>
      <c r="CX26" s="162">
        <v>0</v>
      </c>
      <c r="CY26" s="162">
        <v>0</v>
      </c>
      <c r="CZ26" s="162">
        <v>0</v>
      </c>
      <c r="DA26" s="162">
        <v>0</v>
      </c>
      <c r="DB26" s="162">
        <v>0</v>
      </c>
      <c r="DC26" s="162">
        <v>0</v>
      </c>
      <c r="DD26" s="162">
        <v>0</v>
      </c>
      <c r="DE26" s="162">
        <v>0</v>
      </c>
      <c r="DF26" s="162">
        <v>0</v>
      </c>
      <c r="DG26" s="162">
        <v>0</v>
      </c>
      <c r="DH26" s="162">
        <v>0</v>
      </c>
      <c r="DI26" s="162">
        <v>0</v>
      </c>
      <c r="DJ26" s="162">
        <v>0</v>
      </c>
      <c r="DK26" s="162">
        <v>0</v>
      </c>
      <c r="DL26" s="162">
        <v>0</v>
      </c>
      <c r="DM26" s="162">
        <v>0</v>
      </c>
      <c r="DN26" s="162">
        <v>0</v>
      </c>
      <c r="DO26" s="162">
        <v>0</v>
      </c>
      <c r="DP26" s="162">
        <v>0</v>
      </c>
      <c r="DQ26" s="162">
        <v>0</v>
      </c>
      <c r="DR26" s="162">
        <v>0</v>
      </c>
      <c r="DS26" s="162">
        <v>0</v>
      </c>
      <c r="DT26" s="162">
        <v>0</v>
      </c>
      <c r="DU26" s="162">
        <v>0</v>
      </c>
      <c r="DV26" s="162">
        <v>0</v>
      </c>
      <c r="DW26" s="162">
        <v>0</v>
      </c>
      <c r="DX26" s="162">
        <v>0</v>
      </c>
      <c r="DY26" s="162">
        <v>0</v>
      </c>
      <c r="DZ26" s="162">
        <v>0</v>
      </c>
      <c r="EA26" s="162">
        <v>0</v>
      </c>
      <c r="EB26" s="162">
        <v>0</v>
      </c>
      <c r="EC26" s="162">
        <v>0</v>
      </c>
      <c r="ED26" s="162">
        <v>0</v>
      </c>
      <c r="EE26" s="162">
        <v>0</v>
      </c>
      <c r="EF26" s="162">
        <v>0</v>
      </c>
      <c r="EG26" s="162">
        <v>0</v>
      </c>
      <c r="EH26" s="162">
        <v>0</v>
      </c>
      <c r="EI26" s="162">
        <v>0</v>
      </c>
      <c r="EJ26" s="162">
        <v>0</v>
      </c>
      <c r="EK26" s="162">
        <v>0</v>
      </c>
      <c r="EL26" s="162">
        <v>0</v>
      </c>
      <c r="EM26" s="162">
        <v>0</v>
      </c>
      <c r="EN26" s="162">
        <v>0</v>
      </c>
      <c r="EO26" s="162">
        <v>0</v>
      </c>
      <c r="EP26" s="162">
        <v>0</v>
      </c>
      <c r="EQ26" s="162">
        <v>0</v>
      </c>
      <c r="ER26" s="162">
        <v>0</v>
      </c>
      <c r="ES26" s="162">
        <v>0</v>
      </c>
      <c r="ET26" s="162">
        <v>0</v>
      </c>
      <c r="EU26" s="162">
        <v>0</v>
      </c>
      <c r="EV26" s="162">
        <v>0</v>
      </c>
      <c r="EW26" s="162">
        <v>0</v>
      </c>
      <c r="EX26" s="162">
        <v>0</v>
      </c>
      <c r="EY26" s="162">
        <v>0</v>
      </c>
      <c r="EZ26" s="162">
        <v>0</v>
      </c>
      <c r="FA26" s="162">
        <v>0</v>
      </c>
      <c r="FB26" s="162">
        <v>0</v>
      </c>
      <c r="FC26" s="162">
        <v>0</v>
      </c>
      <c r="FD26" s="162">
        <v>0</v>
      </c>
      <c r="FE26" s="162">
        <v>0</v>
      </c>
      <c r="FF26" s="162">
        <v>0</v>
      </c>
      <c r="FG26" s="162">
        <v>0</v>
      </c>
      <c r="FH26" s="162">
        <v>0</v>
      </c>
      <c r="FI26" s="162">
        <v>0</v>
      </c>
      <c r="FJ26" s="162">
        <v>0</v>
      </c>
      <c r="FK26" s="162">
        <v>0</v>
      </c>
      <c r="FL26" s="162">
        <v>0</v>
      </c>
      <c r="FM26" s="162">
        <v>0</v>
      </c>
      <c r="FN26" s="162">
        <v>0</v>
      </c>
      <c r="FO26" s="162">
        <v>0</v>
      </c>
      <c r="FP26" s="162">
        <v>0</v>
      </c>
      <c r="FQ26" s="162">
        <v>0</v>
      </c>
      <c r="FR26" s="162">
        <v>0</v>
      </c>
      <c r="FS26" s="162">
        <v>0</v>
      </c>
      <c r="FT26" s="162">
        <v>0</v>
      </c>
      <c r="FU26" s="162">
        <v>0</v>
      </c>
      <c r="FV26" s="162">
        <v>0</v>
      </c>
      <c r="FW26" s="162">
        <v>0</v>
      </c>
      <c r="FX26" s="162">
        <v>0</v>
      </c>
      <c r="FY26" s="162">
        <f>SUM(C26:FX26)</f>
        <v>0</v>
      </c>
      <c r="FZ26" s="162">
        <f t="shared" si="8"/>
        <v>0</v>
      </c>
    </row>
    <row r="27" spans="1:187" s="162" customFormat="1" ht="14.25" customHeight="1" x14ac:dyDescent="0.2">
      <c r="A27" s="193" t="s">
        <v>698</v>
      </c>
      <c r="B27" s="162" t="s">
        <v>954</v>
      </c>
      <c r="C27" s="162">
        <v>0</v>
      </c>
      <c r="D27" s="162">
        <v>8.5</v>
      </c>
      <c r="E27" s="162">
        <v>54</v>
      </c>
      <c r="F27" s="162">
        <v>51</v>
      </c>
      <c r="G27" s="162">
        <v>0</v>
      </c>
      <c r="H27" s="162">
        <v>0</v>
      </c>
      <c r="I27" s="162">
        <v>8.5</v>
      </c>
      <c r="J27" s="162">
        <v>0</v>
      </c>
      <c r="K27" s="162">
        <v>0</v>
      </c>
      <c r="L27" s="162">
        <v>0</v>
      </c>
      <c r="M27" s="162">
        <v>0</v>
      </c>
      <c r="N27" s="162">
        <v>0</v>
      </c>
      <c r="O27" s="162">
        <v>0</v>
      </c>
      <c r="P27" s="162">
        <v>0</v>
      </c>
      <c r="Q27" s="162">
        <v>55</v>
      </c>
      <c r="R27" s="162">
        <v>0</v>
      </c>
      <c r="S27" s="162">
        <v>0</v>
      </c>
      <c r="T27" s="162">
        <v>0</v>
      </c>
      <c r="U27" s="162">
        <v>0</v>
      </c>
      <c r="V27" s="162">
        <v>0</v>
      </c>
      <c r="W27" s="162">
        <v>0</v>
      </c>
      <c r="X27" s="162">
        <v>0</v>
      </c>
      <c r="Y27" s="162">
        <v>0</v>
      </c>
      <c r="Z27" s="162">
        <v>0</v>
      </c>
      <c r="AA27" s="162">
        <v>0</v>
      </c>
      <c r="AB27" s="162">
        <v>0</v>
      </c>
      <c r="AC27" s="162">
        <v>0</v>
      </c>
      <c r="AD27" s="162">
        <v>0</v>
      </c>
      <c r="AE27" s="162">
        <v>0</v>
      </c>
      <c r="AF27" s="162">
        <v>0</v>
      </c>
      <c r="AG27" s="162">
        <v>0</v>
      </c>
      <c r="AH27" s="162">
        <v>0</v>
      </c>
      <c r="AI27" s="162">
        <v>0</v>
      </c>
      <c r="AJ27" s="162">
        <v>0</v>
      </c>
      <c r="AK27" s="162">
        <v>0</v>
      </c>
      <c r="AL27" s="162">
        <v>0</v>
      </c>
      <c r="AM27" s="162">
        <v>0</v>
      </c>
      <c r="AN27" s="162">
        <v>0</v>
      </c>
      <c r="AO27" s="162">
        <v>0</v>
      </c>
      <c r="AP27" s="162">
        <v>0</v>
      </c>
      <c r="AQ27" s="162">
        <v>0</v>
      </c>
      <c r="AR27" s="162">
        <v>0</v>
      </c>
      <c r="AS27" s="162">
        <v>0</v>
      </c>
      <c r="AT27" s="162">
        <v>0</v>
      </c>
      <c r="AU27" s="162">
        <v>0</v>
      </c>
      <c r="AV27" s="162">
        <v>0</v>
      </c>
      <c r="AW27" s="162">
        <v>0</v>
      </c>
      <c r="AX27" s="162">
        <v>0</v>
      </c>
      <c r="AY27" s="162">
        <v>0</v>
      </c>
      <c r="AZ27" s="162">
        <v>0</v>
      </c>
      <c r="BA27" s="162">
        <v>0</v>
      </c>
      <c r="BB27" s="162">
        <v>0</v>
      </c>
      <c r="BC27" s="162">
        <v>0</v>
      </c>
      <c r="BD27" s="162">
        <v>0</v>
      </c>
      <c r="BE27" s="162">
        <v>0</v>
      </c>
      <c r="BF27" s="162">
        <v>0</v>
      </c>
      <c r="BG27" s="162">
        <v>0</v>
      </c>
      <c r="BH27" s="162">
        <v>0</v>
      </c>
      <c r="BI27" s="162">
        <v>0</v>
      </c>
      <c r="BJ27" s="162">
        <v>0</v>
      </c>
      <c r="BK27" s="162">
        <v>0</v>
      </c>
      <c r="BL27" s="162">
        <v>0</v>
      </c>
      <c r="BM27" s="162">
        <v>0</v>
      </c>
      <c r="BN27" s="162">
        <v>0</v>
      </c>
      <c r="BO27" s="162">
        <v>0</v>
      </c>
      <c r="BP27" s="162">
        <v>0</v>
      </c>
      <c r="BQ27" s="162">
        <v>0</v>
      </c>
      <c r="BR27" s="162">
        <v>0</v>
      </c>
      <c r="BS27" s="162">
        <v>0</v>
      </c>
      <c r="BT27" s="162">
        <v>0</v>
      </c>
      <c r="BU27" s="162">
        <v>0</v>
      </c>
      <c r="BV27" s="162">
        <v>0</v>
      </c>
      <c r="BW27" s="162">
        <v>0</v>
      </c>
      <c r="BX27" s="162">
        <v>0</v>
      </c>
      <c r="BY27" s="162">
        <v>0</v>
      </c>
      <c r="BZ27" s="162">
        <v>0</v>
      </c>
      <c r="CA27" s="162">
        <v>0</v>
      </c>
      <c r="CB27" s="162">
        <v>0</v>
      </c>
      <c r="CC27" s="162">
        <v>0</v>
      </c>
      <c r="CD27" s="162">
        <v>0</v>
      </c>
      <c r="CE27" s="162">
        <v>0</v>
      </c>
      <c r="CF27" s="162">
        <v>0</v>
      </c>
      <c r="CG27" s="162">
        <v>0</v>
      </c>
      <c r="CH27" s="162">
        <v>0</v>
      </c>
      <c r="CI27" s="162">
        <v>0</v>
      </c>
      <c r="CJ27" s="162">
        <v>0</v>
      </c>
      <c r="CK27" s="162">
        <v>0</v>
      </c>
      <c r="CL27" s="162">
        <v>0</v>
      </c>
      <c r="CM27" s="162">
        <v>0</v>
      </c>
      <c r="CN27" s="162">
        <v>0</v>
      </c>
      <c r="CO27" s="162">
        <v>0</v>
      </c>
      <c r="CP27" s="162">
        <v>0</v>
      </c>
      <c r="CQ27" s="162">
        <v>0</v>
      </c>
      <c r="CR27" s="162">
        <v>0</v>
      </c>
      <c r="CS27" s="162">
        <v>0</v>
      </c>
      <c r="CT27" s="162">
        <v>0</v>
      </c>
      <c r="CU27" s="162">
        <v>0</v>
      </c>
      <c r="CV27" s="162">
        <v>0</v>
      </c>
      <c r="CW27" s="162">
        <v>0</v>
      </c>
      <c r="CX27" s="162">
        <v>0</v>
      </c>
      <c r="CY27" s="162">
        <v>0</v>
      </c>
      <c r="CZ27" s="162">
        <v>0</v>
      </c>
      <c r="DA27" s="162">
        <v>0</v>
      </c>
      <c r="DB27" s="162">
        <v>0</v>
      </c>
      <c r="DC27" s="162">
        <v>0</v>
      </c>
      <c r="DD27" s="162">
        <v>0</v>
      </c>
      <c r="DE27" s="162">
        <v>0</v>
      </c>
      <c r="DF27" s="162">
        <v>0</v>
      </c>
      <c r="DG27" s="162">
        <v>0</v>
      </c>
      <c r="DH27" s="162">
        <v>0</v>
      </c>
      <c r="DI27" s="162">
        <v>0</v>
      </c>
      <c r="DJ27" s="162">
        <v>0</v>
      </c>
      <c r="DK27" s="162">
        <v>0</v>
      </c>
      <c r="DL27" s="162">
        <v>0</v>
      </c>
      <c r="DM27" s="162">
        <v>0</v>
      </c>
      <c r="DN27" s="162">
        <v>0</v>
      </c>
      <c r="DO27" s="162">
        <v>0</v>
      </c>
      <c r="DP27" s="162">
        <v>0</v>
      </c>
      <c r="DQ27" s="162">
        <v>0</v>
      </c>
      <c r="DR27" s="162">
        <v>0</v>
      </c>
      <c r="DS27" s="162">
        <v>0</v>
      </c>
      <c r="DT27" s="162">
        <v>0</v>
      </c>
      <c r="DU27" s="162">
        <v>0</v>
      </c>
      <c r="DV27" s="162">
        <v>0</v>
      </c>
      <c r="DW27" s="162">
        <v>0</v>
      </c>
      <c r="DX27" s="162">
        <v>0</v>
      </c>
      <c r="DY27" s="162">
        <v>0</v>
      </c>
      <c r="DZ27" s="162">
        <v>0</v>
      </c>
      <c r="EA27" s="162">
        <v>0</v>
      </c>
      <c r="EB27" s="162">
        <v>0</v>
      </c>
      <c r="EC27" s="162">
        <v>0</v>
      </c>
      <c r="ED27" s="162">
        <v>0</v>
      </c>
      <c r="EE27" s="162">
        <v>0</v>
      </c>
      <c r="EF27" s="162">
        <v>0</v>
      </c>
      <c r="EG27" s="162">
        <v>0</v>
      </c>
      <c r="EH27" s="162">
        <v>0</v>
      </c>
      <c r="EI27" s="162">
        <v>0</v>
      </c>
      <c r="EJ27" s="162">
        <v>0</v>
      </c>
      <c r="EK27" s="162">
        <v>0</v>
      </c>
      <c r="EL27" s="162">
        <v>0</v>
      </c>
      <c r="EM27" s="162">
        <v>0</v>
      </c>
      <c r="EN27" s="162">
        <v>0</v>
      </c>
      <c r="EO27" s="162">
        <v>0</v>
      </c>
      <c r="EP27" s="162">
        <v>0</v>
      </c>
      <c r="EQ27" s="162">
        <v>0</v>
      </c>
      <c r="ER27" s="162">
        <v>0</v>
      </c>
      <c r="ES27" s="162">
        <v>0</v>
      </c>
      <c r="ET27" s="162">
        <v>0</v>
      </c>
      <c r="EU27" s="162">
        <v>0</v>
      </c>
      <c r="EV27" s="162">
        <v>0</v>
      </c>
      <c r="EW27" s="162">
        <v>0</v>
      </c>
      <c r="EX27" s="162">
        <v>0</v>
      </c>
      <c r="EY27" s="162">
        <v>0</v>
      </c>
      <c r="EZ27" s="162">
        <v>0</v>
      </c>
      <c r="FA27" s="162">
        <v>0</v>
      </c>
      <c r="FB27" s="162">
        <v>0</v>
      </c>
      <c r="FC27" s="162">
        <v>0</v>
      </c>
      <c r="FD27" s="162">
        <v>0</v>
      </c>
      <c r="FE27" s="162">
        <v>0</v>
      </c>
      <c r="FF27" s="162">
        <v>0</v>
      </c>
      <c r="FG27" s="162">
        <v>0</v>
      </c>
      <c r="FH27" s="162">
        <v>0</v>
      </c>
      <c r="FI27" s="162">
        <v>0</v>
      </c>
      <c r="FJ27" s="162">
        <v>0</v>
      </c>
      <c r="FK27" s="162">
        <v>0</v>
      </c>
      <c r="FL27" s="162">
        <v>0</v>
      </c>
      <c r="FM27" s="162">
        <v>0</v>
      </c>
      <c r="FN27" s="162">
        <v>0</v>
      </c>
      <c r="FO27" s="162">
        <v>0</v>
      </c>
      <c r="FP27" s="162">
        <v>0</v>
      </c>
      <c r="FQ27" s="162">
        <v>0</v>
      </c>
      <c r="FR27" s="162">
        <v>0</v>
      </c>
      <c r="FS27" s="162">
        <v>0</v>
      </c>
      <c r="FT27" s="162">
        <v>0</v>
      </c>
      <c r="FU27" s="162">
        <v>0</v>
      </c>
      <c r="FV27" s="162">
        <v>0</v>
      </c>
      <c r="FW27" s="162">
        <v>0</v>
      </c>
      <c r="FX27" s="162">
        <v>0</v>
      </c>
      <c r="FY27" s="162">
        <v>176.5</v>
      </c>
      <c r="FZ27" s="162">
        <f t="shared" si="8"/>
        <v>177</v>
      </c>
    </row>
    <row r="28" spans="1:187" ht="14.25" customHeight="1" x14ac:dyDescent="0.2">
      <c r="A28" s="193" t="s">
        <v>719</v>
      </c>
      <c r="B28" s="184" t="s">
        <v>955</v>
      </c>
      <c r="C28" s="162"/>
      <c r="D28" s="162">
        <v>6</v>
      </c>
      <c r="E28" s="162"/>
      <c r="F28" s="162"/>
      <c r="G28" s="162"/>
      <c r="H28" s="162"/>
      <c r="I28" s="162"/>
      <c r="J28" s="162"/>
      <c r="K28" s="162"/>
      <c r="L28" s="162"/>
      <c r="M28" s="162"/>
      <c r="N28" s="162"/>
      <c r="O28" s="162"/>
      <c r="P28" s="162"/>
      <c r="Q28" s="162"/>
      <c r="R28" s="162"/>
      <c r="S28" s="162"/>
      <c r="T28" s="162"/>
      <c r="U28" s="162"/>
      <c r="V28" s="162"/>
      <c r="W28" s="162"/>
      <c r="X28" s="162"/>
      <c r="Y28" s="162"/>
      <c r="Z28" s="162"/>
      <c r="AA28" s="162"/>
      <c r="AB28" s="162"/>
      <c r="AC28" s="162"/>
      <c r="AD28" s="162"/>
      <c r="AE28" s="162"/>
      <c r="AF28" s="162"/>
      <c r="AG28" s="162"/>
      <c r="AH28" s="162"/>
      <c r="AI28" s="162"/>
      <c r="AJ28" s="162"/>
      <c r="AK28" s="162"/>
      <c r="AL28" s="162"/>
      <c r="AM28" s="162"/>
      <c r="AN28" s="162"/>
      <c r="AO28" s="162"/>
      <c r="AP28" s="162"/>
      <c r="AQ28" s="162"/>
      <c r="AR28" s="162"/>
      <c r="AS28" s="162"/>
      <c r="AT28" s="162"/>
      <c r="AU28" s="162"/>
      <c r="AV28" s="162"/>
      <c r="AW28" s="162"/>
      <c r="AX28" s="162"/>
      <c r="AY28" s="162"/>
      <c r="AZ28" s="162"/>
      <c r="BA28" s="162"/>
      <c r="BB28" s="162"/>
      <c r="BC28" s="162"/>
      <c r="BD28" s="162"/>
      <c r="BE28" s="162"/>
      <c r="BF28" s="162"/>
      <c r="BG28" s="162"/>
      <c r="BH28" s="162"/>
      <c r="BI28" s="162"/>
      <c r="BJ28" s="162"/>
      <c r="BK28" s="162"/>
      <c r="BL28" s="162"/>
      <c r="BM28" s="162"/>
      <c r="BN28" s="162"/>
      <c r="BO28" s="162"/>
      <c r="BP28" s="162"/>
      <c r="BQ28" s="162"/>
      <c r="BR28" s="162"/>
      <c r="BS28" s="162"/>
      <c r="BT28" s="162"/>
      <c r="BU28" s="162"/>
      <c r="BV28" s="162"/>
      <c r="BW28" s="162"/>
      <c r="BX28" s="162"/>
      <c r="BY28" s="162"/>
      <c r="BZ28" s="162"/>
      <c r="CA28" s="162"/>
      <c r="CB28" s="162"/>
      <c r="CC28" s="162"/>
      <c r="CD28" s="162"/>
      <c r="CE28" s="162"/>
      <c r="CF28" s="162"/>
      <c r="CG28" s="162"/>
      <c r="CH28" s="162"/>
      <c r="CI28" s="162"/>
      <c r="CJ28" s="162"/>
      <c r="CK28" s="162"/>
      <c r="CL28" s="162"/>
      <c r="CM28" s="162"/>
      <c r="CN28" s="162"/>
      <c r="CO28" s="162"/>
      <c r="CP28" s="162"/>
      <c r="CQ28" s="162"/>
      <c r="CR28" s="162"/>
      <c r="CS28" s="162"/>
      <c r="CT28" s="162"/>
      <c r="CU28" s="162"/>
      <c r="CV28" s="162"/>
      <c r="CW28" s="162"/>
      <c r="CX28" s="162"/>
      <c r="CY28" s="162"/>
      <c r="CZ28" s="162"/>
      <c r="DA28" s="162"/>
      <c r="DB28" s="162"/>
      <c r="DC28" s="162"/>
      <c r="DD28" s="162"/>
      <c r="DE28" s="162"/>
      <c r="DF28" s="162"/>
      <c r="DG28" s="162"/>
      <c r="DH28" s="162"/>
      <c r="DI28" s="162"/>
      <c r="DJ28" s="162"/>
      <c r="DK28" s="162"/>
      <c r="DL28" s="162"/>
      <c r="DM28" s="162"/>
      <c r="DN28" s="162"/>
      <c r="DO28" s="162"/>
      <c r="DP28" s="162"/>
      <c r="DQ28" s="162"/>
      <c r="DR28" s="162"/>
      <c r="DS28" s="162"/>
      <c r="DT28" s="162"/>
      <c r="DU28" s="162"/>
      <c r="DV28" s="162"/>
      <c r="DW28" s="162"/>
      <c r="DX28" s="162"/>
      <c r="DY28" s="162"/>
      <c r="DZ28" s="162"/>
      <c r="EA28" s="162"/>
      <c r="EB28" s="162"/>
      <c r="EC28" s="162"/>
      <c r="ED28" s="162"/>
      <c r="EE28" s="162"/>
      <c r="EF28" s="162"/>
      <c r="EG28" s="162"/>
      <c r="EH28" s="162"/>
      <c r="EI28" s="162"/>
      <c r="EJ28" s="162"/>
      <c r="EK28" s="162"/>
      <c r="EL28" s="162"/>
      <c r="EM28" s="162"/>
      <c r="EN28" s="162"/>
      <c r="EO28" s="162"/>
      <c r="EP28" s="162"/>
      <c r="EQ28" s="162"/>
      <c r="ER28" s="162"/>
      <c r="ES28" s="162"/>
      <c r="ET28" s="162"/>
      <c r="EU28" s="162"/>
      <c r="EV28" s="162"/>
      <c r="EW28" s="162"/>
      <c r="EX28" s="162"/>
      <c r="EY28" s="162"/>
      <c r="EZ28" s="162"/>
      <c r="FA28" s="162"/>
      <c r="FB28" s="162"/>
      <c r="FC28" s="162"/>
      <c r="FD28" s="162"/>
      <c r="FE28" s="162"/>
      <c r="FF28" s="162"/>
      <c r="FG28" s="162"/>
      <c r="FH28" s="162"/>
      <c r="FI28" s="162"/>
      <c r="FJ28" s="162"/>
      <c r="FK28" s="162"/>
      <c r="FL28" s="162"/>
      <c r="FM28" s="162"/>
      <c r="FN28" s="162"/>
      <c r="FO28" s="162"/>
      <c r="FP28" s="162"/>
      <c r="FQ28" s="162"/>
      <c r="FR28" s="162"/>
      <c r="FS28" s="162"/>
      <c r="FT28" s="163"/>
      <c r="FU28" s="162"/>
      <c r="FV28" s="162"/>
      <c r="FW28" s="162"/>
      <c r="FX28" s="162"/>
      <c r="FY28" s="162">
        <f>SUM(C28:FX28)</f>
        <v>6</v>
      </c>
      <c r="FZ28" s="163">
        <f t="shared" si="8"/>
        <v>6</v>
      </c>
      <c r="GA28" s="162"/>
      <c r="GB28" s="162"/>
      <c r="GC28" s="162"/>
      <c r="GD28" s="206"/>
      <c r="GE28" s="206"/>
    </row>
    <row r="29" spans="1:187" x14ac:dyDescent="0.2">
      <c r="A29" s="193"/>
      <c r="B29" s="184" t="s">
        <v>468</v>
      </c>
      <c r="C29" s="165"/>
      <c r="D29" s="177"/>
      <c r="E29" s="177"/>
      <c r="F29" s="177"/>
      <c r="G29" s="177"/>
      <c r="H29" s="177"/>
      <c r="I29" s="177"/>
      <c r="J29" s="177"/>
      <c r="K29" s="177"/>
      <c r="L29" s="177"/>
      <c r="M29" s="177"/>
      <c r="N29" s="177"/>
      <c r="O29" s="177"/>
      <c r="P29" s="177"/>
      <c r="Q29" s="177"/>
      <c r="R29" s="177"/>
      <c r="S29" s="177"/>
      <c r="T29" s="177"/>
      <c r="U29" s="177"/>
      <c r="V29" s="177"/>
      <c r="W29" s="177"/>
      <c r="X29" s="177"/>
      <c r="Y29" s="177"/>
      <c r="Z29" s="177"/>
      <c r="AA29" s="177"/>
      <c r="AB29" s="177"/>
      <c r="AC29" s="177"/>
      <c r="AD29" s="177"/>
      <c r="AE29" s="177"/>
      <c r="AF29" s="177"/>
      <c r="AG29" s="177"/>
      <c r="AH29" s="177"/>
      <c r="AI29" s="177"/>
      <c r="AJ29" s="177"/>
      <c r="AK29" s="177"/>
      <c r="AL29" s="177"/>
      <c r="AM29" s="177"/>
      <c r="AN29" s="177"/>
      <c r="AO29" s="177"/>
      <c r="AP29" s="177"/>
      <c r="AQ29" s="177"/>
      <c r="AR29" s="177"/>
      <c r="AS29" s="177"/>
      <c r="AT29" s="177"/>
      <c r="AU29" s="177"/>
      <c r="AV29" s="177"/>
      <c r="AW29" s="177"/>
      <c r="AX29" s="177"/>
      <c r="AY29" s="177"/>
      <c r="AZ29" s="177"/>
      <c r="BA29" s="177"/>
      <c r="BB29" s="177"/>
      <c r="BC29" s="177"/>
      <c r="BD29" s="177"/>
      <c r="BE29" s="177"/>
      <c r="BF29" s="177"/>
      <c r="BG29" s="177"/>
      <c r="BH29" s="177"/>
      <c r="BI29" s="177"/>
      <c r="BJ29" s="177"/>
      <c r="BK29" s="177"/>
      <c r="BL29" s="177"/>
      <c r="BM29" s="177"/>
      <c r="BN29" s="177"/>
      <c r="BO29" s="177"/>
      <c r="BP29" s="177"/>
      <c r="BQ29" s="177"/>
      <c r="BR29" s="177"/>
      <c r="BS29" s="177"/>
      <c r="BT29" s="177"/>
      <c r="BU29" s="177"/>
      <c r="BV29" s="177"/>
      <c r="BW29" s="177"/>
      <c r="BX29" s="177"/>
      <c r="BY29" s="177"/>
      <c r="BZ29" s="177"/>
      <c r="CA29" s="177"/>
      <c r="CB29" s="177"/>
      <c r="CC29" s="177"/>
      <c r="CD29" s="177"/>
      <c r="CE29" s="177"/>
      <c r="CF29" s="177"/>
      <c r="CG29" s="177"/>
      <c r="CH29" s="177"/>
      <c r="CI29" s="177"/>
      <c r="CJ29" s="177"/>
      <c r="CK29" s="177"/>
      <c r="CL29" s="177"/>
      <c r="CM29" s="177"/>
      <c r="CN29" s="177"/>
      <c r="CO29" s="177"/>
      <c r="CP29" s="177"/>
      <c r="CQ29" s="177"/>
      <c r="CR29" s="177"/>
      <c r="CS29" s="177"/>
      <c r="CT29" s="177"/>
      <c r="CU29" s="177"/>
      <c r="CV29" s="177"/>
      <c r="CW29" s="177"/>
      <c r="CX29" s="177"/>
      <c r="CY29" s="177"/>
      <c r="CZ29" s="177"/>
      <c r="DA29" s="177"/>
      <c r="DB29" s="177"/>
      <c r="DC29" s="177"/>
      <c r="DD29" s="177"/>
      <c r="DE29" s="177"/>
      <c r="DF29" s="177"/>
      <c r="DG29" s="177"/>
      <c r="DH29" s="177"/>
      <c r="DI29" s="177"/>
      <c r="DJ29" s="177"/>
      <c r="DK29" s="177"/>
      <c r="DL29" s="177"/>
      <c r="DM29" s="177"/>
      <c r="DN29" s="177"/>
      <c r="DO29" s="177"/>
      <c r="DP29" s="177"/>
      <c r="DQ29" s="177"/>
      <c r="DR29" s="177"/>
      <c r="DS29" s="177"/>
      <c r="DT29" s="177"/>
      <c r="DU29" s="177"/>
      <c r="DV29" s="177"/>
      <c r="DW29" s="177"/>
      <c r="DX29" s="177"/>
      <c r="DY29" s="177"/>
      <c r="DZ29" s="177"/>
      <c r="EA29" s="177"/>
      <c r="EB29" s="177"/>
      <c r="EC29" s="177"/>
      <c r="ED29" s="177"/>
      <c r="EE29" s="177"/>
      <c r="EF29" s="177"/>
      <c r="EG29" s="177"/>
      <c r="EH29" s="177"/>
      <c r="EI29" s="177"/>
      <c r="EJ29" s="177"/>
      <c r="EK29" s="177"/>
      <c r="EL29" s="177"/>
      <c r="EM29" s="177"/>
      <c r="EN29" s="177"/>
      <c r="EO29" s="177"/>
      <c r="EP29" s="177"/>
      <c r="EQ29" s="177"/>
      <c r="ER29" s="177"/>
      <c r="ES29" s="177"/>
      <c r="ET29" s="177"/>
      <c r="EU29" s="177"/>
      <c r="EV29" s="177"/>
      <c r="EW29" s="177"/>
      <c r="EX29" s="177"/>
      <c r="EY29" s="177"/>
      <c r="EZ29" s="177"/>
      <c r="FA29" s="177"/>
      <c r="FB29" s="177"/>
      <c r="FC29" s="177"/>
      <c r="FD29" s="177"/>
      <c r="FE29" s="177"/>
      <c r="FF29" s="177"/>
      <c r="FG29" s="177"/>
      <c r="FH29" s="177"/>
      <c r="FI29" s="177"/>
      <c r="FJ29" s="177"/>
      <c r="FK29" s="177"/>
      <c r="FL29" s="177"/>
      <c r="FM29" s="177"/>
      <c r="FN29" s="177"/>
      <c r="FO29" s="177"/>
      <c r="FP29" s="177"/>
      <c r="FQ29" s="177"/>
      <c r="FR29" s="177"/>
      <c r="FS29" s="177"/>
      <c r="FT29" s="190"/>
      <c r="FU29" s="177"/>
      <c r="FV29" s="177"/>
      <c r="FW29" s="177"/>
      <c r="FX29" s="177"/>
      <c r="FY29" s="162"/>
      <c r="FZ29" s="163"/>
      <c r="GA29" s="162"/>
      <c r="GB29" s="162"/>
      <c r="GC29" s="162"/>
      <c r="GD29" s="206"/>
      <c r="GE29" s="206"/>
    </row>
    <row r="30" spans="1:187" ht="15.75" x14ac:dyDescent="0.25">
      <c r="A30" s="182"/>
      <c r="B30" s="207" t="s">
        <v>222</v>
      </c>
      <c r="C30" s="208">
        <f>GA312</f>
        <v>8181.42</v>
      </c>
      <c r="D30" s="147"/>
      <c r="E30" s="147"/>
      <c r="F30" s="147"/>
      <c r="G30" s="147"/>
      <c r="H30" s="147"/>
      <c r="I30" s="147"/>
      <c r="J30" s="147"/>
      <c r="K30" s="147"/>
      <c r="L30" s="147"/>
      <c r="M30" s="147"/>
      <c r="N30" s="147"/>
      <c r="O30" s="147"/>
      <c r="P30" s="147"/>
      <c r="Q30" s="147"/>
      <c r="R30" s="147"/>
      <c r="S30" s="147"/>
      <c r="T30" s="147"/>
      <c r="U30" s="147"/>
      <c r="V30" s="147"/>
      <c r="W30" s="181"/>
      <c r="X30" s="147"/>
      <c r="Y30" s="147"/>
      <c r="Z30" s="147"/>
      <c r="AA30" s="147"/>
      <c r="AB30" s="147"/>
      <c r="AC30" s="147"/>
      <c r="AD30" s="147"/>
      <c r="AE30" s="147"/>
      <c r="AF30" s="147"/>
      <c r="AG30" s="147"/>
      <c r="AH30" s="147"/>
      <c r="AI30" s="147"/>
      <c r="AJ30" s="147"/>
      <c r="AK30" s="147"/>
      <c r="AL30" s="147"/>
      <c r="AM30" s="147"/>
      <c r="AN30" s="147"/>
      <c r="AO30" s="147"/>
      <c r="AP30" s="147"/>
      <c r="AQ30" s="147"/>
      <c r="AR30" s="147"/>
      <c r="AS30" s="147"/>
      <c r="AT30" s="147"/>
      <c r="AU30" s="147"/>
      <c r="AV30" s="147"/>
      <c r="AW30" s="147"/>
      <c r="AX30" s="147"/>
      <c r="AY30" s="147"/>
      <c r="AZ30" s="147"/>
      <c r="BA30" s="147"/>
      <c r="BB30" s="147"/>
      <c r="BC30" s="147"/>
      <c r="BD30" s="147"/>
      <c r="BE30" s="147"/>
      <c r="BF30" s="147"/>
      <c r="BG30" s="147"/>
      <c r="BH30" s="147"/>
      <c r="BI30" s="147"/>
      <c r="BJ30" s="147"/>
      <c r="BK30" s="147"/>
      <c r="BL30" s="147"/>
      <c r="BM30" s="147"/>
      <c r="BN30" s="147"/>
      <c r="BO30" s="147"/>
      <c r="BP30" s="147"/>
      <c r="BQ30" s="147"/>
      <c r="BR30" s="147"/>
      <c r="BS30" s="147"/>
      <c r="BT30" s="147"/>
      <c r="BU30" s="147"/>
      <c r="BV30" s="147"/>
      <c r="BW30" s="147"/>
      <c r="BX30" s="147"/>
      <c r="BY30" s="147"/>
      <c r="BZ30" s="147"/>
      <c r="CA30" s="147"/>
      <c r="CB30" s="147"/>
      <c r="CC30" s="147"/>
      <c r="CD30" s="147"/>
      <c r="CE30" s="147"/>
      <c r="CF30" s="147"/>
      <c r="CG30" s="147"/>
      <c r="CH30" s="147"/>
      <c r="CI30" s="147"/>
      <c r="CJ30" s="147"/>
      <c r="CK30" s="147"/>
      <c r="CL30" s="147"/>
      <c r="CM30" s="147"/>
      <c r="CN30" s="147"/>
      <c r="CO30" s="147"/>
      <c r="CP30" s="147"/>
      <c r="CQ30" s="147"/>
      <c r="CR30" s="147"/>
      <c r="CS30" s="147"/>
      <c r="CT30" s="147"/>
      <c r="CU30" s="147"/>
      <c r="CV30" s="147"/>
      <c r="CW30" s="147"/>
      <c r="CX30" s="147"/>
      <c r="CY30" s="147"/>
      <c r="CZ30" s="147"/>
      <c r="DA30" s="147"/>
      <c r="DB30" s="147"/>
      <c r="DC30" s="147"/>
      <c r="DD30" s="147"/>
      <c r="DE30" s="147"/>
      <c r="DF30" s="147"/>
      <c r="DG30" s="147"/>
      <c r="DH30" s="147"/>
      <c r="DI30" s="147"/>
      <c r="DJ30" s="147"/>
      <c r="DK30" s="147"/>
      <c r="DL30" s="147"/>
      <c r="DM30" s="147"/>
      <c r="DN30" s="147"/>
      <c r="DO30" s="147"/>
      <c r="DP30" s="147"/>
      <c r="DQ30" s="147"/>
      <c r="DR30" s="147"/>
      <c r="DS30" s="147"/>
      <c r="DT30" s="147"/>
      <c r="DU30" s="147"/>
      <c r="DV30" s="147"/>
      <c r="DW30" s="147"/>
      <c r="DX30" s="147"/>
      <c r="DY30" s="147"/>
      <c r="DZ30" s="147"/>
      <c r="EA30" s="147"/>
      <c r="EB30" s="147"/>
      <c r="EC30" s="147"/>
      <c r="ED30" s="147"/>
      <c r="EE30" s="147"/>
      <c r="EF30" s="147"/>
      <c r="EG30" s="147"/>
      <c r="EH30" s="147"/>
      <c r="EI30" s="147"/>
      <c r="EJ30" s="147"/>
      <c r="EK30" s="147"/>
      <c r="EL30" s="147"/>
      <c r="EM30" s="147"/>
      <c r="EN30" s="147"/>
      <c r="EO30" s="147"/>
      <c r="EP30" s="147"/>
      <c r="EQ30" s="147"/>
      <c r="ER30" s="147"/>
      <c r="ES30" s="147"/>
      <c r="ET30" s="147"/>
      <c r="EU30" s="147"/>
      <c r="EV30" s="147"/>
      <c r="EW30" s="147"/>
      <c r="EX30" s="147"/>
      <c r="EY30" s="147"/>
      <c r="EZ30" s="147"/>
      <c r="FA30" s="147"/>
      <c r="FB30" s="147"/>
      <c r="FC30" s="147"/>
      <c r="FD30" s="147"/>
      <c r="FE30" s="147"/>
      <c r="FF30" s="147"/>
      <c r="FG30" s="147"/>
      <c r="FH30" s="147"/>
      <c r="FI30" s="147"/>
      <c r="FJ30" s="147"/>
      <c r="FK30" s="147"/>
      <c r="FL30" s="147"/>
      <c r="FM30" s="147"/>
      <c r="FN30" s="147"/>
      <c r="FO30" s="147"/>
      <c r="FP30" s="147"/>
      <c r="FQ30" s="147"/>
      <c r="FR30" s="147"/>
      <c r="FS30" s="147"/>
      <c r="FT30" s="181"/>
      <c r="FU30" s="147"/>
      <c r="FV30" s="147"/>
      <c r="FW30" s="147"/>
      <c r="FX30" s="147"/>
      <c r="FY30" s="147"/>
      <c r="FZ30" s="162"/>
      <c r="GA30" s="162"/>
      <c r="GB30" s="162"/>
      <c r="GC30" s="162"/>
      <c r="GD30" s="206"/>
      <c r="GE30" s="206"/>
    </row>
    <row r="31" spans="1:187" x14ac:dyDescent="0.2">
      <c r="A31" s="193" t="s">
        <v>224</v>
      </c>
      <c r="B31" s="184" t="s">
        <v>956</v>
      </c>
      <c r="C31" s="178">
        <v>6546.2</v>
      </c>
      <c r="D31" s="178">
        <v>6546.2</v>
      </c>
      <c r="E31" s="178">
        <v>6546.2</v>
      </c>
      <c r="F31" s="178">
        <v>6546.2</v>
      </c>
      <c r="G31" s="178">
        <v>6546.2</v>
      </c>
      <c r="H31" s="178">
        <v>6546.2</v>
      </c>
      <c r="I31" s="178">
        <v>6546.2</v>
      </c>
      <c r="J31" s="178">
        <v>6546.2</v>
      </c>
      <c r="K31" s="178">
        <v>6546.2</v>
      </c>
      <c r="L31" s="178">
        <v>6546.2</v>
      </c>
      <c r="M31" s="178">
        <v>6546.2</v>
      </c>
      <c r="N31" s="178">
        <v>6546.2</v>
      </c>
      <c r="O31" s="178">
        <v>6546.2</v>
      </c>
      <c r="P31" s="178">
        <v>6546.2</v>
      </c>
      <c r="Q31" s="178">
        <v>6546.2</v>
      </c>
      <c r="R31" s="178">
        <v>6546.2</v>
      </c>
      <c r="S31" s="178">
        <v>6546.2</v>
      </c>
      <c r="T31" s="178">
        <v>6546.2</v>
      </c>
      <c r="U31" s="178">
        <v>6546.2</v>
      </c>
      <c r="V31" s="178">
        <v>6546.2</v>
      </c>
      <c r="W31" s="178">
        <v>6546.2</v>
      </c>
      <c r="X31" s="178">
        <v>6546.2</v>
      </c>
      <c r="Y31" s="178">
        <v>6546.2</v>
      </c>
      <c r="Z31" s="178">
        <v>6546.2</v>
      </c>
      <c r="AA31" s="178">
        <v>6546.2</v>
      </c>
      <c r="AB31" s="178">
        <v>6546.2</v>
      </c>
      <c r="AC31" s="178">
        <v>6546.2</v>
      </c>
      <c r="AD31" s="178">
        <v>6546.2</v>
      </c>
      <c r="AE31" s="178">
        <v>6546.2</v>
      </c>
      <c r="AF31" s="178">
        <v>6546.2</v>
      </c>
      <c r="AG31" s="178">
        <v>6546.2</v>
      </c>
      <c r="AH31" s="178">
        <v>6546.2</v>
      </c>
      <c r="AI31" s="178">
        <v>6546.2</v>
      </c>
      <c r="AJ31" s="178">
        <v>6546.2</v>
      </c>
      <c r="AK31" s="178">
        <v>6546.2</v>
      </c>
      <c r="AL31" s="178">
        <v>6546.2</v>
      </c>
      <c r="AM31" s="178">
        <v>6546.2</v>
      </c>
      <c r="AN31" s="178">
        <v>6546.2</v>
      </c>
      <c r="AO31" s="178">
        <v>6546.2</v>
      </c>
      <c r="AP31" s="178">
        <v>6546.2</v>
      </c>
      <c r="AQ31" s="178">
        <v>6546.2</v>
      </c>
      <c r="AR31" s="178">
        <v>6546.2</v>
      </c>
      <c r="AS31" s="178">
        <v>6546.2</v>
      </c>
      <c r="AT31" s="178">
        <v>6546.2</v>
      </c>
      <c r="AU31" s="178">
        <v>6546.2</v>
      </c>
      <c r="AV31" s="178">
        <v>6546.2</v>
      </c>
      <c r="AW31" s="178">
        <v>6546.2</v>
      </c>
      <c r="AX31" s="178">
        <v>6546.2</v>
      </c>
      <c r="AY31" s="178">
        <v>6546.2</v>
      </c>
      <c r="AZ31" s="178">
        <v>6546.2</v>
      </c>
      <c r="BA31" s="178">
        <v>6546.2</v>
      </c>
      <c r="BB31" s="178">
        <v>6546.2</v>
      </c>
      <c r="BC31" s="178">
        <v>6546.2</v>
      </c>
      <c r="BD31" s="178">
        <v>6546.2</v>
      </c>
      <c r="BE31" s="178">
        <v>6546.2</v>
      </c>
      <c r="BF31" s="178">
        <v>6546.2</v>
      </c>
      <c r="BG31" s="178">
        <v>6546.2</v>
      </c>
      <c r="BH31" s="178">
        <v>6546.2</v>
      </c>
      <c r="BI31" s="178">
        <v>6546.2</v>
      </c>
      <c r="BJ31" s="178">
        <v>6546.2</v>
      </c>
      <c r="BK31" s="178">
        <v>6546.2</v>
      </c>
      <c r="BL31" s="178">
        <v>6546.2</v>
      </c>
      <c r="BM31" s="178">
        <v>6546.2</v>
      </c>
      <c r="BN31" s="178">
        <v>6546.2</v>
      </c>
      <c r="BO31" s="178">
        <v>6546.2</v>
      </c>
      <c r="BP31" s="178">
        <v>6546.2</v>
      </c>
      <c r="BQ31" s="178">
        <v>6546.2</v>
      </c>
      <c r="BR31" s="178">
        <v>6546.2</v>
      </c>
      <c r="BS31" s="178">
        <v>6546.2</v>
      </c>
      <c r="BT31" s="178">
        <v>6546.2</v>
      </c>
      <c r="BU31" s="178">
        <v>6546.2</v>
      </c>
      <c r="BV31" s="178">
        <v>6546.2</v>
      </c>
      <c r="BW31" s="178">
        <v>6546.2</v>
      </c>
      <c r="BX31" s="178">
        <v>6546.2</v>
      </c>
      <c r="BY31" s="178">
        <v>6546.2</v>
      </c>
      <c r="BZ31" s="178">
        <v>6546.2</v>
      </c>
      <c r="CA31" s="178">
        <v>6546.2</v>
      </c>
      <c r="CB31" s="178">
        <v>6546.2</v>
      </c>
      <c r="CC31" s="178">
        <v>6546.2</v>
      </c>
      <c r="CD31" s="178">
        <v>6546.2</v>
      </c>
      <c r="CE31" s="178">
        <v>6546.2</v>
      </c>
      <c r="CF31" s="178">
        <v>6546.2</v>
      </c>
      <c r="CG31" s="178">
        <v>6546.2</v>
      </c>
      <c r="CH31" s="178">
        <v>6546.2</v>
      </c>
      <c r="CI31" s="178">
        <v>6546.2</v>
      </c>
      <c r="CJ31" s="178">
        <v>6546.2</v>
      </c>
      <c r="CK31" s="178">
        <v>6546.2</v>
      </c>
      <c r="CL31" s="178">
        <v>6546.2</v>
      </c>
      <c r="CM31" s="178">
        <v>6546.2</v>
      </c>
      <c r="CN31" s="178">
        <v>6546.2</v>
      </c>
      <c r="CO31" s="178">
        <v>6546.2</v>
      </c>
      <c r="CP31" s="178">
        <v>6546.2</v>
      </c>
      <c r="CQ31" s="178">
        <v>6546.2</v>
      </c>
      <c r="CR31" s="178">
        <v>6546.2</v>
      </c>
      <c r="CS31" s="178">
        <v>6546.2</v>
      </c>
      <c r="CT31" s="178">
        <v>6546.2</v>
      </c>
      <c r="CU31" s="178">
        <v>6546.2</v>
      </c>
      <c r="CV31" s="178">
        <v>6546.2</v>
      </c>
      <c r="CW31" s="178">
        <v>6546.2</v>
      </c>
      <c r="CX31" s="178">
        <v>6546.2</v>
      </c>
      <c r="CY31" s="178">
        <v>6546.2</v>
      </c>
      <c r="CZ31" s="178">
        <v>6546.2</v>
      </c>
      <c r="DA31" s="178">
        <v>6546.2</v>
      </c>
      <c r="DB31" s="178">
        <v>6546.2</v>
      </c>
      <c r="DC31" s="178">
        <v>6546.2</v>
      </c>
      <c r="DD31" s="178">
        <v>6546.2</v>
      </c>
      <c r="DE31" s="178">
        <v>6546.2</v>
      </c>
      <c r="DF31" s="178">
        <v>6546.2</v>
      </c>
      <c r="DG31" s="178">
        <v>6546.2</v>
      </c>
      <c r="DH31" s="178">
        <v>6546.2</v>
      </c>
      <c r="DI31" s="178">
        <v>6546.2</v>
      </c>
      <c r="DJ31" s="178">
        <v>6546.2</v>
      </c>
      <c r="DK31" s="178">
        <v>6546.2</v>
      </c>
      <c r="DL31" s="178">
        <v>6546.2</v>
      </c>
      <c r="DM31" s="178">
        <v>6546.2</v>
      </c>
      <c r="DN31" s="178">
        <v>6546.2</v>
      </c>
      <c r="DO31" s="178">
        <v>6546.2</v>
      </c>
      <c r="DP31" s="178">
        <v>6546.2</v>
      </c>
      <c r="DQ31" s="178">
        <v>6546.2</v>
      </c>
      <c r="DR31" s="178">
        <v>6546.2</v>
      </c>
      <c r="DS31" s="178">
        <v>6546.2</v>
      </c>
      <c r="DT31" s="178">
        <v>6546.2</v>
      </c>
      <c r="DU31" s="178">
        <v>6546.2</v>
      </c>
      <c r="DV31" s="178">
        <v>6546.2</v>
      </c>
      <c r="DW31" s="178">
        <v>6546.2</v>
      </c>
      <c r="DX31" s="178">
        <v>6546.2</v>
      </c>
      <c r="DY31" s="178">
        <v>6546.2</v>
      </c>
      <c r="DZ31" s="178">
        <v>6546.2</v>
      </c>
      <c r="EA31" s="178">
        <v>6546.2</v>
      </c>
      <c r="EB31" s="178">
        <v>6546.2</v>
      </c>
      <c r="EC31" s="178">
        <v>6546.2</v>
      </c>
      <c r="ED31" s="178">
        <v>6546.2</v>
      </c>
      <c r="EE31" s="178">
        <v>6546.2</v>
      </c>
      <c r="EF31" s="178">
        <v>6546.2</v>
      </c>
      <c r="EG31" s="178">
        <v>6546.2</v>
      </c>
      <c r="EH31" s="178">
        <v>6546.2</v>
      </c>
      <c r="EI31" s="178">
        <v>6546.2</v>
      </c>
      <c r="EJ31" s="178">
        <v>6546.2</v>
      </c>
      <c r="EK31" s="178">
        <v>6546.2</v>
      </c>
      <c r="EL31" s="178">
        <v>6546.2</v>
      </c>
      <c r="EM31" s="178">
        <v>6546.2</v>
      </c>
      <c r="EN31" s="178">
        <v>6546.2</v>
      </c>
      <c r="EO31" s="178">
        <v>6546.2</v>
      </c>
      <c r="EP31" s="178">
        <v>6546.2</v>
      </c>
      <c r="EQ31" s="178">
        <v>6546.2</v>
      </c>
      <c r="ER31" s="178">
        <v>6546.2</v>
      </c>
      <c r="ES31" s="178">
        <v>6546.2</v>
      </c>
      <c r="ET31" s="178">
        <v>6546.2</v>
      </c>
      <c r="EU31" s="178">
        <v>6546.2</v>
      </c>
      <c r="EV31" s="178">
        <v>6546.2</v>
      </c>
      <c r="EW31" s="178">
        <v>6546.2</v>
      </c>
      <c r="EX31" s="178">
        <v>6546.2</v>
      </c>
      <c r="EY31" s="178">
        <v>6546.2</v>
      </c>
      <c r="EZ31" s="178">
        <v>6546.2</v>
      </c>
      <c r="FA31" s="178">
        <v>6546.2</v>
      </c>
      <c r="FB31" s="178">
        <v>6546.2</v>
      </c>
      <c r="FC31" s="178">
        <v>6546.2</v>
      </c>
      <c r="FD31" s="178">
        <v>6546.2</v>
      </c>
      <c r="FE31" s="178">
        <v>6546.2</v>
      </c>
      <c r="FF31" s="178">
        <v>6546.2</v>
      </c>
      <c r="FG31" s="178">
        <v>6546.2</v>
      </c>
      <c r="FH31" s="178">
        <v>6546.2</v>
      </c>
      <c r="FI31" s="178">
        <v>6546.2</v>
      </c>
      <c r="FJ31" s="178">
        <v>6546.2</v>
      </c>
      <c r="FK31" s="178">
        <v>6546.2</v>
      </c>
      <c r="FL31" s="178">
        <v>6546.2</v>
      </c>
      <c r="FM31" s="178">
        <v>6546.2</v>
      </c>
      <c r="FN31" s="178">
        <v>6546.2</v>
      </c>
      <c r="FO31" s="178">
        <v>6546.2</v>
      </c>
      <c r="FP31" s="178">
        <v>6546.2</v>
      </c>
      <c r="FQ31" s="178">
        <v>6546.2</v>
      </c>
      <c r="FR31" s="178">
        <v>6546.2</v>
      </c>
      <c r="FS31" s="178">
        <v>6546.2</v>
      </c>
      <c r="FT31" s="178">
        <v>6546.2</v>
      </c>
      <c r="FU31" s="178">
        <v>6546.2</v>
      </c>
      <c r="FV31" s="178">
        <v>6546.2</v>
      </c>
      <c r="FW31" s="178">
        <v>6546.2</v>
      </c>
      <c r="FX31" s="178">
        <v>6546.2</v>
      </c>
      <c r="FY31" s="147"/>
      <c r="FZ31" s="162"/>
      <c r="GA31" s="162"/>
      <c r="GB31" s="162"/>
      <c r="GC31" s="162"/>
      <c r="GD31" s="206"/>
      <c r="GE31" s="206"/>
    </row>
    <row r="32" spans="1:187" x14ac:dyDescent="0.2">
      <c r="A32" s="193" t="s">
        <v>225</v>
      </c>
      <c r="B32" s="184" t="s">
        <v>957</v>
      </c>
      <c r="C32" s="147">
        <v>8181.42</v>
      </c>
      <c r="D32" s="147">
        <v>8181.42</v>
      </c>
      <c r="E32" s="147">
        <v>8181.42</v>
      </c>
      <c r="F32" s="147">
        <v>8181.42</v>
      </c>
      <c r="G32" s="147">
        <v>8181.42</v>
      </c>
      <c r="H32" s="147">
        <v>8181.42</v>
      </c>
      <c r="I32" s="147">
        <v>8181.42</v>
      </c>
      <c r="J32" s="147">
        <v>8181.42</v>
      </c>
      <c r="K32" s="147">
        <v>8181.42</v>
      </c>
      <c r="L32" s="147">
        <v>8181.42</v>
      </c>
      <c r="M32" s="147">
        <v>8181.42</v>
      </c>
      <c r="N32" s="147">
        <v>8181.42</v>
      </c>
      <c r="O32" s="147">
        <v>8181.42</v>
      </c>
      <c r="P32" s="147">
        <v>8181.42</v>
      </c>
      <c r="Q32" s="147">
        <v>8181.42</v>
      </c>
      <c r="R32" s="147">
        <v>8181.42</v>
      </c>
      <c r="S32" s="147">
        <v>8181.42</v>
      </c>
      <c r="T32" s="147">
        <v>8181.42</v>
      </c>
      <c r="U32" s="147">
        <v>8181.42</v>
      </c>
      <c r="V32" s="147">
        <v>8181.42</v>
      </c>
      <c r="W32" s="147">
        <v>8181.42</v>
      </c>
      <c r="X32" s="147">
        <v>8181.42</v>
      </c>
      <c r="Y32" s="147">
        <v>8181.42</v>
      </c>
      <c r="Z32" s="147">
        <v>8181.42</v>
      </c>
      <c r="AA32" s="147">
        <v>8181.42</v>
      </c>
      <c r="AB32" s="147">
        <v>8181.42</v>
      </c>
      <c r="AC32" s="147">
        <v>8181.42</v>
      </c>
      <c r="AD32" s="147">
        <v>8181.42</v>
      </c>
      <c r="AE32" s="147">
        <v>8181.42</v>
      </c>
      <c r="AF32" s="147">
        <v>8181.42</v>
      </c>
      <c r="AG32" s="147">
        <v>8181.42</v>
      </c>
      <c r="AH32" s="147">
        <v>8181.42</v>
      </c>
      <c r="AI32" s="147">
        <v>8181.42</v>
      </c>
      <c r="AJ32" s="147">
        <v>8181.42</v>
      </c>
      <c r="AK32" s="147">
        <v>8181.42</v>
      </c>
      <c r="AL32" s="147">
        <v>8181.42</v>
      </c>
      <c r="AM32" s="147">
        <v>8181.42</v>
      </c>
      <c r="AN32" s="147">
        <v>8181.42</v>
      </c>
      <c r="AO32" s="147">
        <v>8181.42</v>
      </c>
      <c r="AP32" s="147">
        <v>8181.42</v>
      </c>
      <c r="AQ32" s="147">
        <v>8181.42</v>
      </c>
      <c r="AR32" s="147">
        <v>8181.42</v>
      </c>
      <c r="AS32" s="147">
        <v>8181.42</v>
      </c>
      <c r="AT32" s="147">
        <v>8181.42</v>
      </c>
      <c r="AU32" s="147">
        <v>8181.42</v>
      </c>
      <c r="AV32" s="147">
        <v>8181.42</v>
      </c>
      <c r="AW32" s="147">
        <v>8181.42</v>
      </c>
      <c r="AX32" s="147">
        <v>8181.42</v>
      </c>
      <c r="AY32" s="147">
        <v>8181.42</v>
      </c>
      <c r="AZ32" s="147">
        <v>8181.42</v>
      </c>
      <c r="BA32" s="147">
        <v>8181.42</v>
      </c>
      <c r="BB32" s="147">
        <v>8181.42</v>
      </c>
      <c r="BC32" s="147">
        <v>8181.42</v>
      </c>
      <c r="BD32" s="147">
        <v>8181.42</v>
      </c>
      <c r="BE32" s="147">
        <v>8181.42</v>
      </c>
      <c r="BF32" s="147">
        <v>8181.42</v>
      </c>
      <c r="BG32" s="147">
        <v>8181.42</v>
      </c>
      <c r="BH32" s="147">
        <v>8181.42</v>
      </c>
      <c r="BI32" s="147">
        <v>8181.42</v>
      </c>
      <c r="BJ32" s="147">
        <v>8181.42</v>
      </c>
      <c r="BK32" s="147">
        <v>8181.42</v>
      </c>
      <c r="BL32" s="147">
        <v>8181.42</v>
      </c>
      <c r="BM32" s="147">
        <v>8181.42</v>
      </c>
      <c r="BN32" s="147">
        <v>8181.42</v>
      </c>
      <c r="BO32" s="147">
        <v>8181.42</v>
      </c>
      <c r="BP32" s="147">
        <v>8181.42</v>
      </c>
      <c r="BQ32" s="147">
        <v>8181.42</v>
      </c>
      <c r="BR32" s="147">
        <v>8181.42</v>
      </c>
      <c r="BS32" s="147">
        <v>8181.42</v>
      </c>
      <c r="BT32" s="147">
        <v>8181.42</v>
      </c>
      <c r="BU32" s="147">
        <v>8181.42</v>
      </c>
      <c r="BV32" s="147">
        <v>8181.42</v>
      </c>
      <c r="BW32" s="147">
        <v>8181.42</v>
      </c>
      <c r="BX32" s="147">
        <v>8181.42</v>
      </c>
      <c r="BY32" s="147">
        <v>8181.42</v>
      </c>
      <c r="BZ32" s="147">
        <v>8181.42</v>
      </c>
      <c r="CA32" s="147">
        <v>8181.42</v>
      </c>
      <c r="CB32" s="147">
        <v>8181.42</v>
      </c>
      <c r="CC32" s="147">
        <v>8181.42</v>
      </c>
      <c r="CD32" s="147">
        <v>8181.42</v>
      </c>
      <c r="CE32" s="147">
        <v>8181.42</v>
      </c>
      <c r="CF32" s="147">
        <v>8181.42</v>
      </c>
      <c r="CG32" s="147">
        <v>8181.42</v>
      </c>
      <c r="CH32" s="147">
        <v>8181.42</v>
      </c>
      <c r="CI32" s="147">
        <v>8181.42</v>
      </c>
      <c r="CJ32" s="147">
        <v>8181.42</v>
      </c>
      <c r="CK32" s="147">
        <v>8181.42</v>
      </c>
      <c r="CL32" s="147">
        <v>8181.42</v>
      </c>
      <c r="CM32" s="147">
        <v>8181.42</v>
      </c>
      <c r="CN32" s="147">
        <v>8181.42</v>
      </c>
      <c r="CO32" s="147">
        <v>8181.42</v>
      </c>
      <c r="CP32" s="147">
        <v>8181.42</v>
      </c>
      <c r="CQ32" s="147">
        <v>8181.42</v>
      </c>
      <c r="CR32" s="147">
        <v>8181.42</v>
      </c>
      <c r="CS32" s="147">
        <v>8181.42</v>
      </c>
      <c r="CT32" s="147">
        <v>8181.42</v>
      </c>
      <c r="CU32" s="147">
        <v>8181.42</v>
      </c>
      <c r="CV32" s="147">
        <v>8181.42</v>
      </c>
      <c r="CW32" s="147">
        <v>8181.42</v>
      </c>
      <c r="CX32" s="147">
        <v>8181.42</v>
      </c>
      <c r="CY32" s="147">
        <v>8181.42</v>
      </c>
      <c r="CZ32" s="147">
        <v>8181.42</v>
      </c>
      <c r="DA32" s="147">
        <v>8181.42</v>
      </c>
      <c r="DB32" s="147">
        <v>8181.42</v>
      </c>
      <c r="DC32" s="147">
        <v>8181.42</v>
      </c>
      <c r="DD32" s="147">
        <v>8181.42</v>
      </c>
      <c r="DE32" s="147">
        <v>8181.42</v>
      </c>
      <c r="DF32" s="147">
        <v>8181.42</v>
      </c>
      <c r="DG32" s="147">
        <v>8181.42</v>
      </c>
      <c r="DH32" s="147">
        <v>8181.42</v>
      </c>
      <c r="DI32" s="147">
        <v>8181.42</v>
      </c>
      <c r="DJ32" s="147">
        <v>8181.42</v>
      </c>
      <c r="DK32" s="147">
        <v>8181.42</v>
      </c>
      <c r="DL32" s="147">
        <v>8181.42</v>
      </c>
      <c r="DM32" s="147">
        <v>8181.42</v>
      </c>
      <c r="DN32" s="147">
        <v>8181.42</v>
      </c>
      <c r="DO32" s="147">
        <v>8181.42</v>
      </c>
      <c r="DP32" s="147">
        <v>8181.42</v>
      </c>
      <c r="DQ32" s="147">
        <v>8181.42</v>
      </c>
      <c r="DR32" s="147">
        <v>8181.42</v>
      </c>
      <c r="DS32" s="147">
        <v>8181.42</v>
      </c>
      <c r="DT32" s="147">
        <v>8181.42</v>
      </c>
      <c r="DU32" s="147">
        <v>8181.42</v>
      </c>
      <c r="DV32" s="147">
        <v>8181.42</v>
      </c>
      <c r="DW32" s="147">
        <v>8181.42</v>
      </c>
      <c r="DX32" s="147">
        <v>8181.42</v>
      </c>
      <c r="DY32" s="147">
        <v>8181.42</v>
      </c>
      <c r="DZ32" s="147">
        <v>8181.42</v>
      </c>
      <c r="EA32" s="147">
        <v>8181.42</v>
      </c>
      <c r="EB32" s="147">
        <v>8181.42</v>
      </c>
      <c r="EC32" s="147">
        <v>8181.42</v>
      </c>
      <c r="ED32" s="147">
        <v>8181.42</v>
      </c>
      <c r="EE32" s="147">
        <v>8181.42</v>
      </c>
      <c r="EF32" s="147">
        <v>8181.42</v>
      </c>
      <c r="EG32" s="147">
        <v>8181.42</v>
      </c>
      <c r="EH32" s="147">
        <v>8181.42</v>
      </c>
      <c r="EI32" s="147">
        <v>8181.42</v>
      </c>
      <c r="EJ32" s="147">
        <v>8181.42</v>
      </c>
      <c r="EK32" s="147">
        <v>8181.42</v>
      </c>
      <c r="EL32" s="147">
        <v>8181.42</v>
      </c>
      <c r="EM32" s="147">
        <v>8181.42</v>
      </c>
      <c r="EN32" s="147">
        <v>8181.42</v>
      </c>
      <c r="EO32" s="147">
        <v>8181.42</v>
      </c>
      <c r="EP32" s="147">
        <v>8181.42</v>
      </c>
      <c r="EQ32" s="147">
        <v>8181.42</v>
      </c>
      <c r="ER32" s="147">
        <v>8181.42</v>
      </c>
      <c r="ES32" s="147">
        <v>8181.42</v>
      </c>
      <c r="ET32" s="147">
        <v>8181.42</v>
      </c>
      <c r="EU32" s="147">
        <v>8181.42</v>
      </c>
      <c r="EV32" s="147">
        <v>8181.42</v>
      </c>
      <c r="EW32" s="147">
        <v>8181.42</v>
      </c>
      <c r="EX32" s="147">
        <v>8181.42</v>
      </c>
      <c r="EY32" s="147">
        <v>8181.42</v>
      </c>
      <c r="EZ32" s="147">
        <v>8181.42</v>
      </c>
      <c r="FA32" s="147">
        <v>8181.42</v>
      </c>
      <c r="FB32" s="147">
        <v>8181.42</v>
      </c>
      <c r="FC32" s="147">
        <v>8181.42</v>
      </c>
      <c r="FD32" s="147">
        <v>8181.42</v>
      </c>
      <c r="FE32" s="147">
        <v>8181.42</v>
      </c>
      <c r="FF32" s="147">
        <v>8181.42</v>
      </c>
      <c r="FG32" s="147">
        <v>8181.42</v>
      </c>
      <c r="FH32" s="147">
        <v>8181.42</v>
      </c>
      <c r="FI32" s="147">
        <v>8181.42</v>
      </c>
      <c r="FJ32" s="147">
        <v>8181.42</v>
      </c>
      <c r="FK32" s="147">
        <v>8181.42</v>
      </c>
      <c r="FL32" s="147">
        <v>8181.42</v>
      </c>
      <c r="FM32" s="147">
        <v>8181.42</v>
      </c>
      <c r="FN32" s="147">
        <v>8181.42</v>
      </c>
      <c r="FO32" s="147">
        <v>8181.42</v>
      </c>
      <c r="FP32" s="147">
        <v>8181.42</v>
      </c>
      <c r="FQ32" s="147">
        <v>8181.42</v>
      </c>
      <c r="FR32" s="147">
        <v>8181.42</v>
      </c>
      <c r="FS32" s="147">
        <v>8181.42</v>
      </c>
      <c r="FT32" s="147">
        <v>8181.42</v>
      </c>
      <c r="FU32" s="147">
        <v>8181.42</v>
      </c>
      <c r="FV32" s="147">
        <v>8181.42</v>
      </c>
      <c r="FW32" s="147">
        <v>8181.42</v>
      </c>
      <c r="FX32" s="147">
        <v>8181.42</v>
      </c>
      <c r="FY32" s="147"/>
      <c r="FZ32" s="162"/>
      <c r="GA32" s="162"/>
      <c r="GB32" s="162"/>
      <c r="GC32" s="162"/>
      <c r="GD32" s="206"/>
      <c r="GE32" s="206"/>
    </row>
    <row r="33" spans="1:187" x14ac:dyDescent="0.2">
      <c r="A33" s="193" t="s">
        <v>673</v>
      </c>
      <c r="B33" s="184" t="s">
        <v>958</v>
      </c>
      <c r="C33" s="178">
        <v>7894</v>
      </c>
      <c r="D33" s="178">
        <v>7894</v>
      </c>
      <c r="E33" s="178">
        <v>7894</v>
      </c>
      <c r="F33" s="178">
        <v>7894</v>
      </c>
      <c r="G33" s="178">
        <v>7894</v>
      </c>
      <c r="H33" s="178">
        <v>7894</v>
      </c>
      <c r="I33" s="178">
        <v>7894</v>
      </c>
      <c r="J33" s="178">
        <v>7894</v>
      </c>
      <c r="K33" s="178">
        <v>7894</v>
      </c>
      <c r="L33" s="178">
        <v>7894</v>
      </c>
      <c r="M33" s="178">
        <v>7894</v>
      </c>
      <c r="N33" s="178">
        <v>7894</v>
      </c>
      <c r="O33" s="178">
        <v>7894</v>
      </c>
      <c r="P33" s="178">
        <v>7894</v>
      </c>
      <c r="Q33" s="178">
        <v>7894</v>
      </c>
      <c r="R33" s="178">
        <v>7894</v>
      </c>
      <c r="S33" s="178">
        <v>7894</v>
      </c>
      <c r="T33" s="178">
        <v>7894</v>
      </c>
      <c r="U33" s="178">
        <v>7894</v>
      </c>
      <c r="V33" s="178">
        <v>7894</v>
      </c>
      <c r="W33" s="178">
        <v>7894</v>
      </c>
      <c r="X33" s="178">
        <v>7894</v>
      </c>
      <c r="Y33" s="178">
        <v>7894</v>
      </c>
      <c r="Z33" s="178">
        <v>7894</v>
      </c>
      <c r="AA33" s="178">
        <v>7894</v>
      </c>
      <c r="AB33" s="178">
        <v>7894</v>
      </c>
      <c r="AC33" s="178">
        <v>7894</v>
      </c>
      <c r="AD33" s="178">
        <v>7894</v>
      </c>
      <c r="AE33" s="178">
        <v>7894</v>
      </c>
      <c r="AF33" s="178">
        <v>7894</v>
      </c>
      <c r="AG33" s="178">
        <v>7894</v>
      </c>
      <c r="AH33" s="178">
        <v>7894</v>
      </c>
      <c r="AI33" s="178">
        <v>7894</v>
      </c>
      <c r="AJ33" s="178">
        <v>7894</v>
      </c>
      <c r="AK33" s="178">
        <v>7894</v>
      </c>
      <c r="AL33" s="178">
        <v>7894</v>
      </c>
      <c r="AM33" s="178">
        <v>7894</v>
      </c>
      <c r="AN33" s="178">
        <v>7894</v>
      </c>
      <c r="AO33" s="178">
        <v>7894</v>
      </c>
      <c r="AP33" s="178">
        <v>7894</v>
      </c>
      <c r="AQ33" s="178">
        <v>7894</v>
      </c>
      <c r="AR33" s="178">
        <v>7894</v>
      </c>
      <c r="AS33" s="178">
        <v>7894</v>
      </c>
      <c r="AT33" s="178">
        <v>7894</v>
      </c>
      <c r="AU33" s="178">
        <v>7894</v>
      </c>
      <c r="AV33" s="178">
        <v>7894</v>
      </c>
      <c r="AW33" s="178">
        <v>7894</v>
      </c>
      <c r="AX33" s="178">
        <v>7894</v>
      </c>
      <c r="AY33" s="178">
        <v>7894</v>
      </c>
      <c r="AZ33" s="178">
        <v>7894</v>
      </c>
      <c r="BA33" s="178">
        <v>7894</v>
      </c>
      <c r="BB33" s="178">
        <v>7894</v>
      </c>
      <c r="BC33" s="178">
        <v>7894</v>
      </c>
      <c r="BD33" s="178">
        <v>7894</v>
      </c>
      <c r="BE33" s="178">
        <v>7894</v>
      </c>
      <c r="BF33" s="178">
        <v>7894</v>
      </c>
      <c r="BG33" s="178">
        <v>7894</v>
      </c>
      <c r="BH33" s="178">
        <v>7894</v>
      </c>
      <c r="BI33" s="178">
        <v>7894</v>
      </c>
      <c r="BJ33" s="178">
        <v>7894</v>
      </c>
      <c r="BK33" s="178">
        <v>7894</v>
      </c>
      <c r="BL33" s="178">
        <v>7894</v>
      </c>
      <c r="BM33" s="178">
        <v>7894</v>
      </c>
      <c r="BN33" s="178">
        <v>7894</v>
      </c>
      <c r="BO33" s="178">
        <v>7894</v>
      </c>
      <c r="BP33" s="178">
        <v>7894</v>
      </c>
      <c r="BQ33" s="178">
        <v>7894</v>
      </c>
      <c r="BR33" s="178">
        <v>7894</v>
      </c>
      <c r="BS33" s="178">
        <v>7894</v>
      </c>
      <c r="BT33" s="178">
        <v>7894</v>
      </c>
      <c r="BU33" s="178">
        <v>7894</v>
      </c>
      <c r="BV33" s="178">
        <v>7894</v>
      </c>
      <c r="BW33" s="178">
        <v>7894</v>
      </c>
      <c r="BX33" s="178">
        <v>7894</v>
      </c>
      <c r="BY33" s="178">
        <v>7894</v>
      </c>
      <c r="BZ33" s="178">
        <v>7894</v>
      </c>
      <c r="CA33" s="178">
        <v>7894</v>
      </c>
      <c r="CB33" s="178">
        <v>7894</v>
      </c>
      <c r="CC33" s="178">
        <v>7894</v>
      </c>
      <c r="CD33" s="178">
        <v>7894</v>
      </c>
      <c r="CE33" s="178">
        <v>7894</v>
      </c>
      <c r="CF33" s="178">
        <v>7894</v>
      </c>
      <c r="CG33" s="178">
        <v>7894</v>
      </c>
      <c r="CH33" s="178">
        <v>7894</v>
      </c>
      <c r="CI33" s="178">
        <v>7894</v>
      </c>
      <c r="CJ33" s="178">
        <v>7894</v>
      </c>
      <c r="CK33" s="178">
        <v>7894</v>
      </c>
      <c r="CL33" s="178">
        <v>7894</v>
      </c>
      <c r="CM33" s="178">
        <v>7894</v>
      </c>
      <c r="CN33" s="178">
        <v>7894</v>
      </c>
      <c r="CO33" s="178">
        <v>7894</v>
      </c>
      <c r="CP33" s="178">
        <v>7894</v>
      </c>
      <c r="CQ33" s="178">
        <v>7894</v>
      </c>
      <c r="CR33" s="178">
        <v>7894</v>
      </c>
      <c r="CS33" s="178">
        <v>7894</v>
      </c>
      <c r="CT33" s="178">
        <v>7894</v>
      </c>
      <c r="CU33" s="178">
        <v>7894</v>
      </c>
      <c r="CV33" s="178">
        <v>7894</v>
      </c>
      <c r="CW33" s="178">
        <v>7894</v>
      </c>
      <c r="CX33" s="178">
        <v>7894</v>
      </c>
      <c r="CY33" s="178">
        <v>7894</v>
      </c>
      <c r="CZ33" s="178">
        <v>7894</v>
      </c>
      <c r="DA33" s="178">
        <v>7894</v>
      </c>
      <c r="DB33" s="178">
        <v>7894</v>
      </c>
      <c r="DC33" s="178">
        <v>7894</v>
      </c>
      <c r="DD33" s="178">
        <v>7894</v>
      </c>
      <c r="DE33" s="178">
        <v>7894</v>
      </c>
      <c r="DF33" s="178">
        <v>7894</v>
      </c>
      <c r="DG33" s="178">
        <v>7894</v>
      </c>
      <c r="DH33" s="178">
        <v>7894</v>
      </c>
      <c r="DI33" s="178">
        <v>7894</v>
      </c>
      <c r="DJ33" s="178">
        <v>7894</v>
      </c>
      <c r="DK33" s="178">
        <v>7894</v>
      </c>
      <c r="DL33" s="178">
        <v>7894</v>
      </c>
      <c r="DM33" s="178">
        <v>7894</v>
      </c>
      <c r="DN33" s="178">
        <v>7894</v>
      </c>
      <c r="DO33" s="178">
        <v>7894</v>
      </c>
      <c r="DP33" s="178">
        <v>7894</v>
      </c>
      <c r="DQ33" s="178">
        <v>7894</v>
      </c>
      <c r="DR33" s="178">
        <v>7894</v>
      </c>
      <c r="DS33" s="178">
        <v>7894</v>
      </c>
      <c r="DT33" s="178">
        <v>7894</v>
      </c>
      <c r="DU33" s="178">
        <v>7894</v>
      </c>
      <c r="DV33" s="178">
        <v>7894</v>
      </c>
      <c r="DW33" s="178">
        <v>7894</v>
      </c>
      <c r="DX33" s="178">
        <v>7894</v>
      </c>
      <c r="DY33" s="178">
        <v>7894</v>
      </c>
      <c r="DZ33" s="178">
        <v>7894</v>
      </c>
      <c r="EA33" s="178">
        <v>7894</v>
      </c>
      <c r="EB33" s="178">
        <v>7894</v>
      </c>
      <c r="EC33" s="178">
        <v>7894</v>
      </c>
      <c r="ED33" s="178">
        <v>7894</v>
      </c>
      <c r="EE33" s="178">
        <v>7894</v>
      </c>
      <c r="EF33" s="178">
        <v>7894</v>
      </c>
      <c r="EG33" s="178">
        <v>7894</v>
      </c>
      <c r="EH33" s="178">
        <v>7894</v>
      </c>
      <c r="EI33" s="178">
        <v>7894</v>
      </c>
      <c r="EJ33" s="178">
        <v>7894</v>
      </c>
      <c r="EK33" s="178">
        <v>7894</v>
      </c>
      <c r="EL33" s="178">
        <v>7894</v>
      </c>
      <c r="EM33" s="178">
        <v>7894</v>
      </c>
      <c r="EN33" s="178">
        <v>7894</v>
      </c>
      <c r="EO33" s="178">
        <v>7894</v>
      </c>
      <c r="EP33" s="178">
        <v>7894</v>
      </c>
      <c r="EQ33" s="178">
        <v>7894</v>
      </c>
      <c r="ER33" s="178">
        <v>7894</v>
      </c>
      <c r="ES33" s="178">
        <v>7894</v>
      </c>
      <c r="ET33" s="178">
        <v>7894</v>
      </c>
      <c r="EU33" s="178">
        <v>7894</v>
      </c>
      <c r="EV33" s="178">
        <v>7894</v>
      </c>
      <c r="EW33" s="178">
        <v>7894</v>
      </c>
      <c r="EX33" s="178">
        <v>7894</v>
      </c>
      <c r="EY33" s="178">
        <v>7894</v>
      </c>
      <c r="EZ33" s="178">
        <v>7894</v>
      </c>
      <c r="FA33" s="178">
        <v>7894</v>
      </c>
      <c r="FB33" s="178">
        <v>7894</v>
      </c>
      <c r="FC33" s="178">
        <v>7894</v>
      </c>
      <c r="FD33" s="178">
        <v>7894</v>
      </c>
      <c r="FE33" s="178">
        <v>7894</v>
      </c>
      <c r="FF33" s="178">
        <v>7894</v>
      </c>
      <c r="FG33" s="178">
        <v>7894</v>
      </c>
      <c r="FH33" s="178">
        <v>7894</v>
      </c>
      <c r="FI33" s="178">
        <v>7894</v>
      </c>
      <c r="FJ33" s="178">
        <v>7894</v>
      </c>
      <c r="FK33" s="178">
        <v>7894</v>
      </c>
      <c r="FL33" s="178">
        <v>7894</v>
      </c>
      <c r="FM33" s="178">
        <v>7894</v>
      </c>
      <c r="FN33" s="178">
        <v>7894</v>
      </c>
      <c r="FO33" s="178">
        <v>7894</v>
      </c>
      <c r="FP33" s="178">
        <v>7894</v>
      </c>
      <c r="FQ33" s="178">
        <v>7894</v>
      </c>
      <c r="FR33" s="178">
        <v>7894</v>
      </c>
      <c r="FS33" s="178">
        <v>7894</v>
      </c>
      <c r="FT33" s="178">
        <v>7894</v>
      </c>
      <c r="FU33" s="178">
        <v>7894</v>
      </c>
      <c r="FV33" s="178">
        <v>7894</v>
      </c>
      <c r="FW33" s="178">
        <v>7894</v>
      </c>
      <c r="FX33" s="178">
        <v>7894</v>
      </c>
      <c r="FY33" s="147"/>
      <c r="FZ33" s="162"/>
      <c r="GA33" s="162"/>
      <c r="GB33" s="162"/>
      <c r="GC33" s="162"/>
      <c r="GD33" s="206"/>
      <c r="GE33" s="206"/>
    </row>
    <row r="34" spans="1:187" s="179" customFormat="1" x14ac:dyDescent="0.2">
      <c r="A34" s="193" t="s">
        <v>226</v>
      </c>
      <c r="B34" s="179" t="s">
        <v>959</v>
      </c>
      <c r="C34" s="179">
        <v>1.224</v>
      </c>
      <c r="D34" s="179">
        <v>1.2230000000000001</v>
      </c>
      <c r="E34" s="179">
        <v>1.2130000000000001</v>
      </c>
      <c r="F34" s="179">
        <v>1.2130000000000001</v>
      </c>
      <c r="G34" s="179">
        <v>1.214</v>
      </c>
      <c r="H34" s="179">
        <v>1.2050000000000001</v>
      </c>
      <c r="I34" s="179">
        <v>1.214</v>
      </c>
      <c r="J34" s="179">
        <v>1.131</v>
      </c>
      <c r="K34" s="179">
        <v>1.111</v>
      </c>
      <c r="L34" s="179">
        <v>1.242</v>
      </c>
      <c r="M34" s="179">
        <v>1.2410000000000001</v>
      </c>
      <c r="N34" s="179">
        <v>1.262</v>
      </c>
      <c r="O34" s="179">
        <v>1.2330000000000001</v>
      </c>
      <c r="P34" s="179">
        <v>1.212</v>
      </c>
      <c r="Q34" s="179">
        <v>1.242</v>
      </c>
      <c r="R34" s="179">
        <v>1.2130000000000001</v>
      </c>
      <c r="S34" s="179">
        <v>1.1839999999999999</v>
      </c>
      <c r="T34" s="179">
        <v>1.0820000000000001</v>
      </c>
      <c r="U34" s="179">
        <v>1.073</v>
      </c>
      <c r="V34" s="179">
        <v>1.081</v>
      </c>
      <c r="W34" s="179">
        <v>1.073</v>
      </c>
      <c r="X34" s="179">
        <v>1.0720000000000001</v>
      </c>
      <c r="Y34" s="179">
        <v>1.071</v>
      </c>
      <c r="Z34" s="179">
        <v>1.0529999999999999</v>
      </c>
      <c r="AA34" s="179">
        <v>1.2350000000000001</v>
      </c>
      <c r="AB34" s="179">
        <v>1.2649999999999999</v>
      </c>
      <c r="AC34" s="179">
        <v>1.1759999999999999</v>
      </c>
      <c r="AD34" s="179">
        <v>1.1559999999999999</v>
      </c>
      <c r="AE34" s="179">
        <v>1.0649999999999999</v>
      </c>
      <c r="AF34" s="179">
        <v>1.1200000000000001</v>
      </c>
      <c r="AG34" s="179">
        <v>1.214</v>
      </c>
      <c r="AH34" s="179">
        <v>1.1100000000000001</v>
      </c>
      <c r="AI34" s="179">
        <v>1.101</v>
      </c>
      <c r="AJ34" s="179">
        <v>1.113</v>
      </c>
      <c r="AK34" s="179">
        <v>1.0900000000000001</v>
      </c>
      <c r="AL34" s="179">
        <v>1.101</v>
      </c>
      <c r="AM34" s="179">
        <v>1.111</v>
      </c>
      <c r="AN34" s="179">
        <v>1.145</v>
      </c>
      <c r="AO34" s="179">
        <v>1.1930000000000001</v>
      </c>
      <c r="AP34" s="179">
        <v>1.2430000000000001</v>
      </c>
      <c r="AQ34" s="179">
        <v>1.167</v>
      </c>
      <c r="AR34" s="179">
        <v>1.244</v>
      </c>
      <c r="AS34" s="179">
        <v>1.319</v>
      </c>
      <c r="AT34" s="179">
        <v>1.246</v>
      </c>
      <c r="AU34" s="179">
        <v>1.214</v>
      </c>
      <c r="AV34" s="179">
        <v>1.1990000000000001</v>
      </c>
      <c r="AW34" s="179">
        <v>1.2030000000000001</v>
      </c>
      <c r="AX34" s="179">
        <v>1.17</v>
      </c>
      <c r="AY34" s="179">
        <v>1.2010000000000001</v>
      </c>
      <c r="AZ34" s="179">
        <v>1.206</v>
      </c>
      <c r="BA34" s="179">
        <v>1.1759999999999999</v>
      </c>
      <c r="BB34" s="179">
        <v>1.1859999999999999</v>
      </c>
      <c r="BC34" s="179">
        <v>1.2050000000000001</v>
      </c>
      <c r="BD34" s="179">
        <v>1.2070000000000001</v>
      </c>
      <c r="BE34" s="179">
        <v>1.2070000000000001</v>
      </c>
      <c r="BF34" s="179">
        <v>1.2150000000000001</v>
      </c>
      <c r="BG34" s="179">
        <v>1.1919999999999999</v>
      </c>
      <c r="BH34" s="179">
        <v>1.2030000000000001</v>
      </c>
      <c r="BI34" s="179">
        <v>1.175</v>
      </c>
      <c r="BJ34" s="179">
        <v>1.226</v>
      </c>
      <c r="BK34" s="179">
        <v>1.206</v>
      </c>
      <c r="BL34" s="179">
        <v>1.1619999999999999</v>
      </c>
      <c r="BM34" s="179">
        <v>1.163</v>
      </c>
      <c r="BN34" s="179">
        <v>1.1539999999999999</v>
      </c>
      <c r="BO34" s="179">
        <v>1.1359999999999999</v>
      </c>
      <c r="BP34" s="179">
        <v>1.125</v>
      </c>
      <c r="BQ34" s="179">
        <v>1.3080000000000001</v>
      </c>
      <c r="BR34" s="179">
        <v>1.2050000000000001</v>
      </c>
      <c r="BS34" s="179">
        <v>1.2130000000000001</v>
      </c>
      <c r="BT34" s="179">
        <v>1.2350000000000001</v>
      </c>
      <c r="BU34" s="179">
        <v>1.2350000000000001</v>
      </c>
      <c r="BV34" s="179">
        <v>1.1890000000000001</v>
      </c>
      <c r="BW34" s="179">
        <v>1.218</v>
      </c>
      <c r="BX34" s="179">
        <v>1.2170000000000001</v>
      </c>
      <c r="BY34" s="179">
        <v>1.0840000000000001</v>
      </c>
      <c r="BZ34" s="179">
        <v>1.0660000000000001</v>
      </c>
      <c r="CA34" s="179">
        <v>1.1619999999999999</v>
      </c>
      <c r="CB34" s="179">
        <v>1.232</v>
      </c>
      <c r="CC34" s="179">
        <v>1.0629999999999999</v>
      </c>
      <c r="CD34" s="179">
        <v>1.044</v>
      </c>
      <c r="CE34" s="179">
        <v>1.075</v>
      </c>
      <c r="CF34" s="179">
        <v>1.036</v>
      </c>
      <c r="CG34" s="179">
        <v>1.075</v>
      </c>
      <c r="CH34" s="179">
        <v>1.075</v>
      </c>
      <c r="CI34" s="179">
        <v>1.0760000000000001</v>
      </c>
      <c r="CJ34" s="179">
        <v>1.1859999999999999</v>
      </c>
      <c r="CK34" s="179">
        <v>1.256</v>
      </c>
      <c r="CL34" s="179">
        <v>1.2350000000000001</v>
      </c>
      <c r="CM34" s="179">
        <v>1.2230000000000001</v>
      </c>
      <c r="CN34" s="179">
        <v>1.1839999999999999</v>
      </c>
      <c r="CO34" s="179">
        <v>1.1839999999999999</v>
      </c>
      <c r="CP34" s="179">
        <v>1.224</v>
      </c>
      <c r="CQ34" s="179">
        <v>1.1619999999999999</v>
      </c>
      <c r="CR34" s="179">
        <v>1.113</v>
      </c>
      <c r="CS34" s="179">
        <v>1.1220000000000001</v>
      </c>
      <c r="CT34" s="179">
        <v>1.073</v>
      </c>
      <c r="CU34" s="179">
        <v>1.014</v>
      </c>
      <c r="CV34" s="179">
        <v>1.012</v>
      </c>
      <c r="CW34" s="179">
        <v>1.1120000000000001</v>
      </c>
      <c r="CX34" s="179">
        <v>1.141</v>
      </c>
      <c r="CY34" s="179">
        <v>1.081</v>
      </c>
      <c r="CZ34" s="179">
        <v>1.1599999999999999</v>
      </c>
      <c r="DA34" s="179">
        <v>1.121</v>
      </c>
      <c r="DB34" s="179">
        <v>1.151</v>
      </c>
      <c r="DC34" s="179">
        <v>1.1319999999999999</v>
      </c>
      <c r="DD34" s="179">
        <v>1.1259999999999999</v>
      </c>
      <c r="DE34" s="179">
        <v>1.145</v>
      </c>
      <c r="DF34" s="179">
        <v>1.145</v>
      </c>
      <c r="DG34" s="179">
        <v>1.153</v>
      </c>
      <c r="DH34" s="179">
        <v>1.135</v>
      </c>
      <c r="DI34" s="179">
        <v>1.1459999999999999</v>
      </c>
      <c r="DJ34" s="179">
        <v>1.1559999999999999</v>
      </c>
      <c r="DK34" s="179">
        <v>1.1459999999999999</v>
      </c>
      <c r="DL34" s="179">
        <v>1.224</v>
      </c>
      <c r="DM34" s="179">
        <v>1.202</v>
      </c>
      <c r="DN34" s="179">
        <v>1.1859999999999999</v>
      </c>
      <c r="DO34" s="179">
        <v>1.1919999999999999</v>
      </c>
      <c r="DP34" s="179">
        <v>1.173</v>
      </c>
      <c r="DQ34" s="179">
        <v>1.169</v>
      </c>
      <c r="DR34" s="179">
        <v>1.143</v>
      </c>
      <c r="DS34" s="179">
        <v>1.1319999999999999</v>
      </c>
      <c r="DT34" s="179">
        <v>1.131</v>
      </c>
      <c r="DU34" s="179">
        <v>1.123</v>
      </c>
      <c r="DV34" s="179">
        <v>1.121</v>
      </c>
      <c r="DW34" s="179">
        <v>1.1319999999999999</v>
      </c>
      <c r="DX34" s="179">
        <v>1.306</v>
      </c>
      <c r="DY34" s="179">
        <v>1.284</v>
      </c>
      <c r="DZ34" s="179">
        <v>1.2350000000000001</v>
      </c>
      <c r="EA34" s="179">
        <v>1.2130000000000001</v>
      </c>
      <c r="EB34" s="179">
        <v>1.115</v>
      </c>
      <c r="EC34" s="179">
        <v>1.073</v>
      </c>
      <c r="ED34" s="179">
        <v>1.65</v>
      </c>
      <c r="EE34" s="179">
        <v>1.073</v>
      </c>
      <c r="EF34" s="179">
        <v>1.1319999999999999</v>
      </c>
      <c r="EG34" s="179">
        <v>1.042</v>
      </c>
      <c r="EH34" s="179">
        <v>1.0720000000000001</v>
      </c>
      <c r="EI34" s="179">
        <v>1.175</v>
      </c>
      <c r="EJ34" s="179">
        <v>1.1639999999999999</v>
      </c>
      <c r="EK34" s="179">
        <v>1.125</v>
      </c>
      <c r="EL34" s="179">
        <v>1.105</v>
      </c>
      <c r="EM34" s="179">
        <v>1.121</v>
      </c>
      <c r="EN34" s="179">
        <v>1.1220000000000001</v>
      </c>
      <c r="EO34" s="179">
        <v>1.113</v>
      </c>
      <c r="EP34" s="179">
        <v>1.248</v>
      </c>
      <c r="EQ34" s="179">
        <v>1.27</v>
      </c>
      <c r="ER34" s="179">
        <v>1.2470000000000001</v>
      </c>
      <c r="ES34" s="179">
        <v>1.081</v>
      </c>
      <c r="ET34" s="179">
        <v>1.103</v>
      </c>
      <c r="EU34" s="179">
        <v>1.091</v>
      </c>
      <c r="EV34" s="179">
        <v>1.177</v>
      </c>
      <c r="EW34" s="179">
        <v>1.5940000000000001</v>
      </c>
      <c r="EX34" s="179">
        <v>1.2310000000000001</v>
      </c>
      <c r="EY34" s="179">
        <v>1.113</v>
      </c>
      <c r="EZ34" s="179">
        <v>1.1020000000000001</v>
      </c>
      <c r="FA34" s="179">
        <v>1.3169999999999999</v>
      </c>
      <c r="FB34" s="179">
        <v>1.143</v>
      </c>
      <c r="FC34" s="179">
        <v>1.1930000000000001</v>
      </c>
      <c r="FD34" s="179">
        <v>1.1439999999999999</v>
      </c>
      <c r="FE34" s="179">
        <v>1.113</v>
      </c>
      <c r="FF34" s="179">
        <v>1.1319999999999999</v>
      </c>
      <c r="FG34" s="179">
        <v>1.143</v>
      </c>
      <c r="FH34" s="179">
        <v>1.105</v>
      </c>
      <c r="FI34" s="179">
        <v>1.173</v>
      </c>
      <c r="FJ34" s="179">
        <v>1.165</v>
      </c>
      <c r="FK34" s="179">
        <v>1.1830000000000001</v>
      </c>
      <c r="FL34" s="179">
        <v>1.173</v>
      </c>
      <c r="FM34" s="179">
        <v>1.1739999999999999</v>
      </c>
      <c r="FN34" s="179">
        <v>1.1819999999999999</v>
      </c>
      <c r="FO34" s="179">
        <v>1.173</v>
      </c>
      <c r="FP34" s="179">
        <v>1.204</v>
      </c>
      <c r="FQ34" s="179">
        <v>1.165</v>
      </c>
      <c r="FR34" s="179">
        <v>1.145</v>
      </c>
      <c r="FS34" s="179">
        <v>1.1439999999999999</v>
      </c>
      <c r="FT34" s="179">
        <v>1.143</v>
      </c>
      <c r="FU34" s="179">
        <v>1.194</v>
      </c>
      <c r="FV34" s="179">
        <v>1.145</v>
      </c>
      <c r="FW34" s="179">
        <v>1.1439999999999999</v>
      </c>
      <c r="FX34" s="179">
        <v>1.1930000000000001</v>
      </c>
    </row>
    <row r="35" spans="1:187" x14ac:dyDescent="0.2">
      <c r="A35" s="193" t="s">
        <v>227</v>
      </c>
      <c r="B35" s="184" t="s">
        <v>960</v>
      </c>
      <c r="C35" s="179">
        <v>0.12</v>
      </c>
      <c r="D35" s="179">
        <v>0.12</v>
      </c>
      <c r="E35" s="179">
        <v>0.12</v>
      </c>
      <c r="F35" s="179">
        <v>0.12</v>
      </c>
      <c r="G35" s="179">
        <v>0.12</v>
      </c>
      <c r="H35" s="179">
        <v>0.12</v>
      </c>
      <c r="I35" s="179">
        <v>0.12</v>
      </c>
      <c r="J35" s="179">
        <v>0.12</v>
      </c>
      <c r="K35" s="179">
        <v>0.12</v>
      </c>
      <c r="L35" s="179">
        <v>0.12</v>
      </c>
      <c r="M35" s="179">
        <v>0.12</v>
      </c>
      <c r="N35" s="179">
        <v>0.12</v>
      </c>
      <c r="O35" s="179">
        <v>0.12</v>
      </c>
      <c r="P35" s="179">
        <v>0.12</v>
      </c>
      <c r="Q35" s="179">
        <v>0.12</v>
      </c>
      <c r="R35" s="179">
        <v>0.12</v>
      </c>
      <c r="S35" s="179">
        <v>0.12</v>
      </c>
      <c r="T35" s="179">
        <v>0.12</v>
      </c>
      <c r="U35" s="179">
        <v>0.12</v>
      </c>
      <c r="V35" s="180">
        <v>0.12</v>
      </c>
      <c r="W35" s="179">
        <v>0.12</v>
      </c>
      <c r="X35" s="179">
        <v>0.12</v>
      </c>
      <c r="Y35" s="179">
        <v>0.12</v>
      </c>
      <c r="Z35" s="179">
        <v>0.12</v>
      </c>
      <c r="AA35" s="179">
        <v>0.12</v>
      </c>
      <c r="AB35" s="179">
        <v>0.12</v>
      </c>
      <c r="AC35" s="179">
        <v>0.12</v>
      </c>
      <c r="AD35" s="179">
        <v>0.12</v>
      </c>
      <c r="AE35" s="179">
        <v>0.12</v>
      </c>
      <c r="AF35" s="179">
        <v>0.12</v>
      </c>
      <c r="AG35" s="179">
        <v>0.12</v>
      </c>
      <c r="AH35" s="179">
        <v>0.12</v>
      </c>
      <c r="AI35" s="179">
        <v>0.12</v>
      </c>
      <c r="AJ35" s="179">
        <v>0.12</v>
      </c>
      <c r="AK35" s="179">
        <v>0.12</v>
      </c>
      <c r="AL35" s="179">
        <v>0.12</v>
      </c>
      <c r="AM35" s="179">
        <v>0.12</v>
      </c>
      <c r="AN35" s="179">
        <v>0.12</v>
      </c>
      <c r="AO35" s="179">
        <v>0.12</v>
      </c>
      <c r="AP35" s="179">
        <v>0.12</v>
      </c>
      <c r="AQ35" s="179">
        <v>0.12</v>
      </c>
      <c r="AR35" s="179">
        <v>0.12</v>
      </c>
      <c r="AS35" s="179">
        <v>0.12</v>
      </c>
      <c r="AT35" s="179">
        <v>0.12</v>
      </c>
      <c r="AU35" s="179">
        <v>0.12</v>
      </c>
      <c r="AV35" s="179">
        <v>0.12</v>
      </c>
      <c r="AW35" s="179">
        <v>0.12</v>
      </c>
      <c r="AX35" s="179">
        <v>0.12</v>
      </c>
      <c r="AY35" s="179">
        <v>0.12</v>
      </c>
      <c r="AZ35" s="179">
        <v>0.12</v>
      </c>
      <c r="BA35" s="179">
        <v>0.12</v>
      </c>
      <c r="BB35" s="179">
        <v>0.12</v>
      </c>
      <c r="BC35" s="179">
        <v>0.12</v>
      </c>
      <c r="BD35" s="179">
        <v>0.12</v>
      </c>
      <c r="BE35" s="179">
        <v>0.12</v>
      </c>
      <c r="BF35" s="179">
        <v>0.12</v>
      </c>
      <c r="BG35" s="179">
        <v>0.12</v>
      </c>
      <c r="BH35" s="179">
        <v>0.12</v>
      </c>
      <c r="BI35" s="179">
        <v>0.12</v>
      </c>
      <c r="BJ35" s="179">
        <v>0.12</v>
      </c>
      <c r="BK35" s="179">
        <v>0.12</v>
      </c>
      <c r="BL35" s="179">
        <v>0.12</v>
      </c>
      <c r="BM35" s="179">
        <v>0.12</v>
      </c>
      <c r="BN35" s="179">
        <v>0.12</v>
      </c>
      <c r="BO35" s="179">
        <v>0.12</v>
      </c>
      <c r="BP35" s="179">
        <v>0.12</v>
      </c>
      <c r="BQ35" s="179">
        <v>0.12</v>
      </c>
      <c r="BR35" s="179">
        <v>0.12</v>
      </c>
      <c r="BS35" s="179">
        <v>0.12</v>
      </c>
      <c r="BT35" s="179">
        <v>0.12</v>
      </c>
      <c r="BU35" s="179">
        <v>0.12</v>
      </c>
      <c r="BV35" s="179">
        <v>0.12</v>
      </c>
      <c r="BW35" s="179">
        <v>0.12</v>
      </c>
      <c r="BX35" s="179">
        <v>0.12</v>
      </c>
      <c r="BY35" s="179">
        <v>0.12</v>
      </c>
      <c r="BZ35" s="179">
        <v>0.12</v>
      </c>
      <c r="CA35" s="179">
        <v>0.12</v>
      </c>
      <c r="CB35" s="179">
        <v>0.12</v>
      </c>
      <c r="CC35" s="179">
        <v>0.12</v>
      </c>
      <c r="CD35" s="179">
        <v>0.12</v>
      </c>
      <c r="CE35" s="179">
        <v>0.12</v>
      </c>
      <c r="CF35" s="179">
        <v>0.12</v>
      </c>
      <c r="CG35" s="179">
        <v>0.12</v>
      </c>
      <c r="CH35" s="179">
        <v>0.12</v>
      </c>
      <c r="CI35" s="179">
        <v>0.12</v>
      </c>
      <c r="CJ35" s="179">
        <v>0.12</v>
      </c>
      <c r="CK35" s="179">
        <v>0.12</v>
      </c>
      <c r="CL35" s="179">
        <v>0.12</v>
      </c>
      <c r="CM35" s="179">
        <v>0.12</v>
      </c>
      <c r="CN35" s="179">
        <v>0.12</v>
      </c>
      <c r="CO35" s="179">
        <v>0.12</v>
      </c>
      <c r="CP35" s="179">
        <v>0.12</v>
      </c>
      <c r="CQ35" s="179">
        <v>0.12</v>
      </c>
      <c r="CR35" s="179">
        <v>0.12</v>
      </c>
      <c r="CS35" s="179">
        <v>0.12</v>
      </c>
      <c r="CT35" s="179">
        <v>0.12</v>
      </c>
      <c r="CU35" s="179">
        <v>0.12</v>
      </c>
      <c r="CV35" s="179">
        <v>0.12</v>
      </c>
      <c r="CW35" s="179">
        <v>0.12</v>
      </c>
      <c r="CX35" s="179">
        <v>0.12</v>
      </c>
      <c r="CY35" s="179">
        <v>0.12</v>
      </c>
      <c r="CZ35" s="179">
        <v>0.12</v>
      </c>
      <c r="DA35" s="179">
        <v>0.12</v>
      </c>
      <c r="DB35" s="179">
        <v>0.12</v>
      </c>
      <c r="DC35" s="179">
        <v>0.12</v>
      </c>
      <c r="DD35" s="179">
        <v>0.12</v>
      </c>
      <c r="DE35" s="179">
        <v>0.12</v>
      </c>
      <c r="DF35" s="179">
        <v>0.12</v>
      </c>
      <c r="DG35" s="179">
        <v>0.12</v>
      </c>
      <c r="DH35" s="179">
        <v>0.12</v>
      </c>
      <c r="DI35" s="179">
        <v>0.12</v>
      </c>
      <c r="DJ35" s="179">
        <v>0.12</v>
      </c>
      <c r="DK35" s="179">
        <v>0.12</v>
      </c>
      <c r="DL35" s="179">
        <v>0.12</v>
      </c>
      <c r="DM35" s="179">
        <v>0.12</v>
      </c>
      <c r="DN35" s="179">
        <v>0.12</v>
      </c>
      <c r="DO35" s="179">
        <v>0.12</v>
      </c>
      <c r="DP35" s="179">
        <v>0.12</v>
      </c>
      <c r="DQ35" s="179">
        <v>0.12</v>
      </c>
      <c r="DR35" s="179">
        <v>0.12</v>
      </c>
      <c r="DS35" s="179">
        <v>0.12</v>
      </c>
      <c r="DT35" s="179">
        <v>0.12</v>
      </c>
      <c r="DU35" s="179">
        <v>0.12</v>
      </c>
      <c r="DV35" s="179">
        <v>0.12</v>
      </c>
      <c r="DW35" s="179">
        <v>0.12</v>
      </c>
      <c r="DX35" s="179">
        <v>0.12</v>
      </c>
      <c r="DY35" s="179">
        <v>0.12</v>
      </c>
      <c r="DZ35" s="179">
        <v>0.12</v>
      </c>
      <c r="EA35" s="179">
        <v>0.12</v>
      </c>
      <c r="EB35" s="179">
        <v>0.12</v>
      </c>
      <c r="EC35" s="179">
        <v>0.12</v>
      </c>
      <c r="ED35" s="179">
        <v>0.12</v>
      </c>
      <c r="EE35" s="179">
        <v>0.12</v>
      </c>
      <c r="EF35" s="179">
        <v>0.12</v>
      </c>
      <c r="EG35" s="179">
        <v>0.12</v>
      </c>
      <c r="EH35" s="179">
        <v>0.12</v>
      </c>
      <c r="EI35" s="179">
        <v>0.12</v>
      </c>
      <c r="EJ35" s="179">
        <v>0.12</v>
      </c>
      <c r="EK35" s="179">
        <v>0.12</v>
      </c>
      <c r="EL35" s="179">
        <v>0.12</v>
      </c>
      <c r="EM35" s="179">
        <v>0.12</v>
      </c>
      <c r="EN35" s="179">
        <v>0.12</v>
      </c>
      <c r="EO35" s="179">
        <v>0.12</v>
      </c>
      <c r="EP35" s="179">
        <v>0.12</v>
      </c>
      <c r="EQ35" s="179">
        <v>0.12</v>
      </c>
      <c r="ER35" s="179">
        <v>0.12</v>
      </c>
      <c r="ES35" s="179">
        <v>0.12</v>
      </c>
      <c r="ET35" s="179">
        <v>0.12</v>
      </c>
      <c r="EU35" s="179">
        <v>0.12</v>
      </c>
      <c r="EV35" s="179">
        <v>0.12</v>
      </c>
      <c r="EW35" s="179">
        <v>0.12</v>
      </c>
      <c r="EX35" s="179">
        <v>0.12</v>
      </c>
      <c r="EY35" s="179">
        <v>0.12</v>
      </c>
      <c r="EZ35" s="179">
        <v>0.12</v>
      </c>
      <c r="FA35" s="179">
        <v>0.12</v>
      </c>
      <c r="FB35" s="179">
        <v>0.12</v>
      </c>
      <c r="FC35" s="179">
        <v>0.12</v>
      </c>
      <c r="FD35" s="179">
        <v>0.12</v>
      </c>
      <c r="FE35" s="179">
        <v>0.12</v>
      </c>
      <c r="FF35" s="179">
        <v>0.12</v>
      </c>
      <c r="FG35" s="179">
        <v>0.12</v>
      </c>
      <c r="FH35" s="179">
        <v>0.12</v>
      </c>
      <c r="FI35" s="179">
        <v>0.12</v>
      </c>
      <c r="FJ35" s="179">
        <v>0.12</v>
      </c>
      <c r="FK35" s="179">
        <v>0.12</v>
      </c>
      <c r="FL35" s="179">
        <v>0.12</v>
      </c>
      <c r="FM35" s="179">
        <v>0.12</v>
      </c>
      <c r="FN35" s="179">
        <v>0.12</v>
      </c>
      <c r="FO35" s="179">
        <v>0.12</v>
      </c>
      <c r="FP35" s="179">
        <v>0.12</v>
      </c>
      <c r="FQ35" s="179">
        <v>0.12</v>
      </c>
      <c r="FR35" s="179">
        <v>0.12</v>
      </c>
      <c r="FS35" s="180">
        <v>0.12</v>
      </c>
      <c r="FT35" s="179">
        <v>0.12</v>
      </c>
      <c r="FU35" s="179">
        <v>0.12</v>
      </c>
      <c r="FV35" s="179">
        <v>0.12</v>
      </c>
      <c r="FW35" s="179">
        <v>0.12</v>
      </c>
      <c r="FX35" s="179">
        <v>0.12</v>
      </c>
      <c r="FY35" s="179"/>
      <c r="FZ35" s="162"/>
      <c r="GA35" s="162"/>
      <c r="GB35" s="162"/>
      <c r="GC35" s="162"/>
      <c r="GD35" s="206"/>
      <c r="GE35" s="206"/>
    </row>
    <row r="36" spans="1:187" x14ac:dyDescent="0.2">
      <c r="A36" s="193" t="s">
        <v>229</v>
      </c>
      <c r="B36" s="181" t="s">
        <v>961</v>
      </c>
      <c r="C36" s="147">
        <v>0</v>
      </c>
      <c r="D36" s="147">
        <v>0</v>
      </c>
      <c r="E36" s="147">
        <v>0</v>
      </c>
      <c r="F36" s="147">
        <v>0</v>
      </c>
      <c r="G36" s="147">
        <v>0</v>
      </c>
      <c r="H36" s="147">
        <v>0</v>
      </c>
      <c r="I36" s="147">
        <v>0</v>
      </c>
      <c r="J36" s="147">
        <v>0</v>
      </c>
      <c r="K36" s="147">
        <v>0</v>
      </c>
      <c r="L36" s="147">
        <v>0</v>
      </c>
      <c r="M36" s="147">
        <v>0</v>
      </c>
      <c r="N36" s="147">
        <v>0</v>
      </c>
      <c r="O36" s="147">
        <v>0</v>
      </c>
      <c r="P36" s="147">
        <v>0</v>
      </c>
      <c r="Q36" s="147">
        <v>0</v>
      </c>
      <c r="R36" s="147">
        <v>0</v>
      </c>
      <c r="S36" s="147">
        <v>0</v>
      </c>
      <c r="T36" s="147">
        <v>0</v>
      </c>
      <c r="U36" s="147">
        <v>0</v>
      </c>
      <c r="V36" s="147">
        <v>0</v>
      </c>
      <c r="W36" s="147">
        <v>0</v>
      </c>
      <c r="X36" s="147">
        <v>0</v>
      </c>
      <c r="Y36" s="147">
        <v>0</v>
      </c>
      <c r="Z36" s="147">
        <v>0</v>
      </c>
      <c r="AA36" s="147">
        <v>0</v>
      </c>
      <c r="AB36" s="147">
        <v>0</v>
      </c>
      <c r="AC36" s="147">
        <v>0</v>
      </c>
      <c r="AD36" s="147">
        <v>0</v>
      </c>
      <c r="AE36" s="147">
        <v>0</v>
      </c>
      <c r="AF36" s="147">
        <v>0</v>
      </c>
      <c r="AG36" s="147">
        <v>0</v>
      </c>
      <c r="AH36" s="147">
        <v>0</v>
      </c>
      <c r="AI36" s="147">
        <v>0</v>
      </c>
      <c r="AJ36" s="147">
        <v>0</v>
      </c>
      <c r="AK36" s="147">
        <v>0</v>
      </c>
      <c r="AL36" s="147">
        <v>0</v>
      </c>
      <c r="AM36" s="147">
        <v>0</v>
      </c>
      <c r="AN36" s="147">
        <v>0</v>
      </c>
      <c r="AO36" s="147">
        <v>0</v>
      </c>
      <c r="AP36" s="147">
        <v>0</v>
      </c>
      <c r="AQ36" s="147">
        <v>0</v>
      </c>
      <c r="AR36" s="147">
        <v>0</v>
      </c>
      <c r="AS36" s="147">
        <v>0</v>
      </c>
      <c r="AT36" s="147">
        <v>0</v>
      </c>
      <c r="AU36" s="147">
        <v>0</v>
      </c>
      <c r="AV36" s="147">
        <v>0</v>
      </c>
      <c r="AW36" s="147">
        <v>0</v>
      </c>
      <c r="AX36" s="147">
        <v>0</v>
      </c>
      <c r="AY36" s="147">
        <v>0</v>
      </c>
      <c r="AZ36" s="147">
        <v>0</v>
      </c>
      <c r="BA36" s="147">
        <v>0</v>
      </c>
      <c r="BB36" s="147">
        <v>0</v>
      </c>
      <c r="BC36" s="147">
        <v>0</v>
      </c>
      <c r="BD36" s="147">
        <v>0</v>
      </c>
      <c r="BE36" s="147">
        <v>0</v>
      </c>
      <c r="BF36" s="147">
        <v>0</v>
      </c>
      <c r="BG36" s="147">
        <v>0</v>
      </c>
      <c r="BH36" s="147">
        <v>0</v>
      </c>
      <c r="BI36" s="147">
        <v>0</v>
      </c>
      <c r="BJ36" s="147">
        <v>0</v>
      </c>
      <c r="BK36" s="147">
        <v>0</v>
      </c>
      <c r="BL36" s="147">
        <v>0</v>
      </c>
      <c r="BM36" s="147">
        <v>0</v>
      </c>
      <c r="BN36" s="147">
        <v>0</v>
      </c>
      <c r="BO36" s="147">
        <v>0</v>
      </c>
      <c r="BP36" s="147">
        <v>0</v>
      </c>
      <c r="BQ36" s="147">
        <v>0</v>
      </c>
      <c r="BR36" s="147">
        <v>0</v>
      </c>
      <c r="BS36" s="147">
        <v>0</v>
      </c>
      <c r="BT36" s="147">
        <v>0</v>
      </c>
      <c r="BU36" s="147">
        <v>0</v>
      </c>
      <c r="BV36" s="147">
        <v>0</v>
      </c>
      <c r="BW36" s="147">
        <v>0</v>
      </c>
      <c r="BX36" s="147">
        <v>0</v>
      </c>
      <c r="BY36" s="147">
        <v>0</v>
      </c>
      <c r="BZ36" s="147">
        <v>0</v>
      </c>
      <c r="CA36" s="147">
        <v>0</v>
      </c>
      <c r="CB36" s="147">
        <v>0</v>
      </c>
      <c r="CC36" s="147">
        <v>0</v>
      </c>
      <c r="CD36" s="147">
        <v>0</v>
      </c>
      <c r="CE36" s="147">
        <v>0</v>
      </c>
      <c r="CF36" s="147">
        <v>0</v>
      </c>
      <c r="CG36" s="147">
        <v>0</v>
      </c>
      <c r="CH36" s="147">
        <v>0</v>
      </c>
      <c r="CI36" s="147">
        <v>0</v>
      </c>
      <c r="CJ36" s="147">
        <v>0</v>
      </c>
      <c r="CK36" s="147">
        <v>0</v>
      </c>
      <c r="CL36" s="147">
        <v>0</v>
      </c>
      <c r="CM36" s="147">
        <v>0</v>
      </c>
      <c r="CN36" s="147">
        <v>0</v>
      </c>
      <c r="CO36" s="147">
        <v>0</v>
      </c>
      <c r="CP36" s="147">
        <v>0</v>
      </c>
      <c r="CQ36" s="147">
        <v>0</v>
      </c>
      <c r="CR36" s="147">
        <v>0</v>
      </c>
      <c r="CS36" s="147">
        <v>0</v>
      </c>
      <c r="CT36" s="147">
        <v>0</v>
      </c>
      <c r="CU36" s="147">
        <v>0</v>
      </c>
      <c r="CV36" s="147">
        <v>0</v>
      </c>
      <c r="CW36" s="147">
        <v>0</v>
      </c>
      <c r="CX36" s="147">
        <v>0</v>
      </c>
      <c r="CY36" s="147">
        <v>0</v>
      </c>
      <c r="CZ36" s="147">
        <v>0</v>
      </c>
      <c r="DA36" s="147">
        <v>0</v>
      </c>
      <c r="DB36" s="147">
        <v>0</v>
      </c>
      <c r="DC36" s="147">
        <v>0</v>
      </c>
      <c r="DD36" s="147">
        <v>0</v>
      </c>
      <c r="DE36" s="147">
        <v>0</v>
      </c>
      <c r="DF36" s="147">
        <v>0</v>
      </c>
      <c r="DG36" s="147">
        <v>0</v>
      </c>
      <c r="DH36" s="147">
        <v>0</v>
      </c>
      <c r="DI36" s="147">
        <v>0</v>
      </c>
      <c r="DJ36" s="147">
        <v>0</v>
      </c>
      <c r="DK36" s="147">
        <v>0</v>
      </c>
      <c r="DL36" s="147">
        <v>0</v>
      </c>
      <c r="DM36" s="147">
        <v>0</v>
      </c>
      <c r="DN36" s="147">
        <v>0</v>
      </c>
      <c r="DO36" s="147">
        <v>0</v>
      </c>
      <c r="DP36" s="147">
        <v>0</v>
      </c>
      <c r="DQ36" s="147">
        <v>0</v>
      </c>
      <c r="DR36" s="147">
        <v>0</v>
      </c>
      <c r="DS36" s="147">
        <v>0</v>
      </c>
      <c r="DT36" s="147">
        <v>0</v>
      </c>
      <c r="DU36" s="147">
        <v>0</v>
      </c>
      <c r="DV36" s="147">
        <v>0</v>
      </c>
      <c r="DW36" s="147">
        <v>0</v>
      </c>
      <c r="DX36" s="147">
        <v>0</v>
      </c>
      <c r="DY36" s="147">
        <v>0</v>
      </c>
      <c r="DZ36" s="147">
        <v>0</v>
      </c>
      <c r="EA36" s="147">
        <v>0</v>
      </c>
      <c r="EB36" s="147">
        <v>0</v>
      </c>
      <c r="EC36" s="147">
        <v>0</v>
      </c>
      <c r="ED36" s="147">
        <v>0</v>
      </c>
      <c r="EE36" s="147">
        <v>0</v>
      </c>
      <c r="EF36" s="147">
        <v>0</v>
      </c>
      <c r="EG36" s="147">
        <v>0</v>
      </c>
      <c r="EH36" s="147">
        <v>0</v>
      </c>
      <c r="EI36" s="147">
        <v>0</v>
      </c>
      <c r="EJ36" s="147">
        <v>0</v>
      </c>
      <c r="EK36" s="147">
        <v>0</v>
      </c>
      <c r="EL36" s="147">
        <v>0</v>
      </c>
      <c r="EM36" s="147">
        <v>0</v>
      </c>
      <c r="EN36" s="147">
        <v>0</v>
      </c>
      <c r="EO36" s="147">
        <v>0</v>
      </c>
      <c r="EP36" s="147">
        <v>0</v>
      </c>
      <c r="EQ36" s="147">
        <v>0</v>
      </c>
      <c r="ER36" s="147">
        <v>0</v>
      </c>
      <c r="ES36" s="147">
        <v>0</v>
      </c>
      <c r="ET36" s="147">
        <v>0</v>
      </c>
      <c r="EU36" s="147">
        <v>0</v>
      </c>
      <c r="EV36" s="147">
        <v>0</v>
      </c>
      <c r="EW36" s="147">
        <v>0</v>
      </c>
      <c r="EX36" s="147">
        <v>0</v>
      </c>
      <c r="EY36" s="147">
        <v>0</v>
      </c>
      <c r="EZ36" s="147">
        <v>0</v>
      </c>
      <c r="FA36" s="147">
        <v>0</v>
      </c>
      <c r="FB36" s="147">
        <v>0</v>
      </c>
      <c r="FC36" s="147">
        <v>0</v>
      </c>
      <c r="FD36" s="147">
        <v>0</v>
      </c>
      <c r="FE36" s="147">
        <v>0</v>
      </c>
      <c r="FF36" s="147">
        <v>0</v>
      </c>
      <c r="FG36" s="147">
        <v>0</v>
      </c>
      <c r="FH36" s="147">
        <v>0</v>
      </c>
      <c r="FI36" s="147">
        <v>0</v>
      </c>
      <c r="FJ36" s="147">
        <v>0</v>
      </c>
      <c r="FK36" s="147">
        <v>0</v>
      </c>
      <c r="FL36" s="147">
        <v>0</v>
      </c>
      <c r="FM36" s="147">
        <v>0</v>
      </c>
      <c r="FN36" s="147">
        <v>0</v>
      </c>
      <c r="FO36" s="147">
        <v>0</v>
      </c>
      <c r="FP36" s="147">
        <v>0</v>
      </c>
      <c r="FQ36" s="147">
        <v>0</v>
      </c>
      <c r="FR36" s="147">
        <v>0</v>
      </c>
      <c r="FS36" s="181">
        <v>0</v>
      </c>
      <c r="FT36" s="147">
        <v>0</v>
      </c>
      <c r="FU36" s="147">
        <v>0</v>
      </c>
      <c r="FV36" s="147">
        <v>0</v>
      </c>
      <c r="FW36" s="147">
        <v>0</v>
      </c>
      <c r="FX36" s="147">
        <v>0</v>
      </c>
      <c r="FY36" s="147"/>
      <c r="FZ36" s="162"/>
      <c r="GA36" s="162"/>
      <c r="GB36" s="162"/>
      <c r="GC36" s="162"/>
      <c r="GD36" s="206"/>
      <c r="GE36" s="206"/>
    </row>
    <row r="37" spans="1:187" x14ac:dyDescent="0.2">
      <c r="A37" s="184"/>
      <c r="B37" s="184"/>
      <c r="C37" s="179"/>
      <c r="D37" s="179"/>
      <c r="E37" s="179"/>
      <c r="F37" s="179"/>
      <c r="G37" s="179"/>
      <c r="H37" s="179"/>
      <c r="I37" s="179"/>
      <c r="J37" s="179"/>
      <c r="K37" s="179"/>
      <c r="L37" s="179"/>
      <c r="M37" s="179"/>
      <c r="N37" s="179"/>
      <c r="O37" s="179"/>
      <c r="P37" s="179"/>
      <c r="Q37" s="179"/>
      <c r="R37" s="179"/>
      <c r="S37" s="179"/>
      <c r="T37" s="179"/>
      <c r="U37" s="179"/>
      <c r="V37" s="179"/>
      <c r="W37" s="180"/>
      <c r="X37" s="179"/>
      <c r="Y37" s="179"/>
      <c r="Z37" s="179"/>
      <c r="AA37" s="179"/>
      <c r="AB37" s="179"/>
      <c r="AC37" s="179"/>
      <c r="AD37" s="179"/>
      <c r="AE37" s="179"/>
      <c r="AF37" s="179"/>
      <c r="AG37" s="180"/>
      <c r="AH37" s="179"/>
      <c r="AI37" s="179"/>
      <c r="AJ37" s="179"/>
      <c r="AK37" s="179"/>
      <c r="AL37" s="179"/>
      <c r="AM37" s="179"/>
      <c r="AN37" s="179"/>
      <c r="AO37" s="179"/>
      <c r="AP37" s="179"/>
      <c r="AQ37" s="179"/>
      <c r="AR37" s="179"/>
      <c r="AS37" s="179"/>
      <c r="AT37" s="179"/>
      <c r="AU37" s="179"/>
      <c r="AV37" s="179"/>
      <c r="AW37" s="179"/>
      <c r="AX37" s="179"/>
      <c r="AY37" s="179"/>
      <c r="AZ37" s="179"/>
      <c r="BA37" s="179"/>
      <c r="BB37" s="179"/>
      <c r="BC37" s="179"/>
      <c r="BD37" s="179"/>
      <c r="BE37" s="179"/>
      <c r="BF37" s="179"/>
      <c r="BG37" s="179"/>
      <c r="BH37" s="179"/>
      <c r="BI37" s="179"/>
      <c r="BJ37" s="179"/>
      <c r="BK37" s="179"/>
      <c r="BL37" s="179"/>
      <c r="BM37" s="179"/>
      <c r="BN37" s="179"/>
      <c r="BO37" s="179"/>
      <c r="BP37" s="179"/>
      <c r="BQ37" s="179"/>
      <c r="BR37" s="179"/>
      <c r="BS37" s="179"/>
      <c r="BT37" s="179"/>
      <c r="BU37" s="179"/>
      <c r="BV37" s="179"/>
      <c r="BW37" s="179"/>
      <c r="BX37" s="179"/>
      <c r="BY37" s="179"/>
      <c r="BZ37" s="179"/>
      <c r="CA37" s="179"/>
      <c r="CB37" s="179"/>
      <c r="CC37" s="179"/>
      <c r="CD37" s="179"/>
      <c r="CE37" s="179"/>
      <c r="CF37" s="179"/>
      <c r="CG37" s="179"/>
      <c r="CH37" s="179"/>
      <c r="CI37" s="179"/>
      <c r="CJ37" s="179"/>
      <c r="CK37" s="179"/>
      <c r="CL37" s="179"/>
      <c r="CM37" s="179"/>
      <c r="CN37" s="179"/>
      <c r="CO37" s="179"/>
      <c r="CP37" s="179"/>
      <c r="CQ37" s="179"/>
      <c r="CR37" s="179"/>
      <c r="CS37" s="179"/>
      <c r="CT37" s="179"/>
      <c r="CU37" s="179"/>
      <c r="CV37" s="179"/>
      <c r="CW37" s="180"/>
      <c r="CX37" s="179"/>
      <c r="CY37" s="179"/>
      <c r="CZ37" s="179"/>
      <c r="DA37" s="179"/>
      <c r="DB37" s="179"/>
      <c r="DC37" s="179"/>
      <c r="DD37" s="179"/>
      <c r="DE37" s="179"/>
      <c r="DF37" s="179"/>
      <c r="DG37" s="179"/>
      <c r="DH37" s="179"/>
      <c r="DI37" s="179"/>
      <c r="DJ37" s="179"/>
      <c r="DK37" s="179"/>
      <c r="DL37" s="179"/>
      <c r="DM37" s="179"/>
      <c r="DN37" s="179"/>
      <c r="DO37" s="179"/>
      <c r="DP37" s="179"/>
      <c r="DQ37" s="179"/>
      <c r="DR37" s="179"/>
      <c r="DS37" s="179"/>
      <c r="DT37" s="179"/>
      <c r="DU37" s="179"/>
      <c r="DV37" s="179"/>
      <c r="DW37" s="179"/>
      <c r="DX37" s="179"/>
      <c r="DY37" s="179"/>
      <c r="DZ37" s="179"/>
      <c r="EA37" s="179"/>
      <c r="EB37" s="179"/>
      <c r="EC37" s="179"/>
      <c r="ED37" s="179"/>
      <c r="EE37" s="179"/>
      <c r="EF37" s="179"/>
      <c r="EG37" s="179"/>
      <c r="EH37" s="179"/>
      <c r="EI37" s="179"/>
      <c r="EJ37" s="179"/>
      <c r="EK37" s="179"/>
      <c r="EL37" s="179"/>
      <c r="EM37" s="179"/>
      <c r="EN37" s="179"/>
      <c r="EO37" s="179"/>
      <c r="EP37" s="179"/>
      <c r="EQ37" s="179"/>
      <c r="ER37" s="179"/>
      <c r="ES37" s="179"/>
      <c r="ET37" s="179"/>
      <c r="EU37" s="179"/>
      <c r="EV37" s="179"/>
      <c r="EW37" s="179"/>
      <c r="EX37" s="179"/>
      <c r="EY37" s="179"/>
      <c r="EZ37" s="179"/>
      <c r="FA37" s="179"/>
      <c r="FB37" s="180"/>
      <c r="FC37" s="179"/>
      <c r="FD37" s="179"/>
      <c r="FE37" s="179"/>
      <c r="FF37" s="179"/>
      <c r="FG37" s="179"/>
      <c r="FH37" s="179"/>
      <c r="FI37" s="179"/>
      <c r="FJ37" s="179"/>
      <c r="FK37" s="179"/>
      <c r="FL37" s="179"/>
      <c r="FM37" s="179"/>
      <c r="FN37" s="179"/>
      <c r="FO37" s="180"/>
      <c r="FP37" s="179"/>
      <c r="FQ37" s="179"/>
      <c r="FR37" s="179"/>
      <c r="FS37" s="179"/>
      <c r="FT37" s="180"/>
      <c r="FU37" s="179"/>
      <c r="FV37" s="179"/>
      <c r="FW37" s="179"/>
      <c r="FX37" s="179"/>
      <c r="FY37" s="179"/>
      <c r="FZ37" s="209"/>
      <c r="GA37" s="209"/>
      <c r="GB37" s="162"/>
      <c r="GC37" s="162"/>
      <c r="GD37" s="206"/>
      <c r="GE37" s="206"/>
    </row>
    <row r="38" spans="1:187" s="318" customFormat="1" ht="15.75" x14ac:dyDescent="0.25">
      <c r="A38" s="184"/>
      <c r="B38" s="207" t="s">
        <v>230</v>
      </c>
      <c r="C38" s="147"/>
      <c r="D38" s="147"/>
      <c r="E38" s="147"/>
      <c r="F38" s="147"/>
      <c r="G38" s="147"/>
      <c r="H38" s="147"/>
      <c r="I38" s="147"/>
      <c r="J38" s="147"/>
      <c r="K38" s="147"/>
      <c r="L38" s="147"/>
      <c r="M38" s="147"/>
      <c r="N38" s="147"/>
      <c r="O38" s="147"/>
      <c r="P38" s="147"/>
      <c r="Q38" s="147"/>
      <c r="R38" s="147"/>
      <c r="S38" s="147"/>
      <c r="T38" s="147"/>
      <c r="U38" s="147"/>
      <c r="V38" s="147"/>
      <c r="W38" s="147"/>
      <c r="X38" s="147"/>
      <c r="Y38" s="147"/>
      <c r="Z38" s="147"/>
      <c r="AA38" s="147"/>
      <c r="AB38" s="147"/>
      <c r="AC38" s="147"/>
      <c r="AD38" s="147"/>
      <c r="AE38" s="147"/>
      <c r="AF38" s="147"/>
      <c r="AG38" s="147"/>
      <c r="AH38" s="147"/>
      <c r="AI38" s="147"/>
      <c r="AJ38" s="147"/>
      <c r="AK38" s="147"/>
      <c r="AL38" s="147"/>
      <c r="AM38" s="147"/>
      <c r="AN38" s="147"/>
      <c r="AO38" s="147"/>
      <c r="AP38" s="147"/>
      <c r="AQ38" s="147"/>
      <c r="AR38" s="147"/>
      <c r="AS38" s="147"/>
      <c r="AT38" s="147"/>
      <c r="AU38" s="147"/>
      <c r="AV38" s="147"/>
      <c r="AW38" s="147"/>
      <c r="AX38" s="147"/>
      <c r="AY38" s="147"/>
      <c r="AZ38" s="147"/>
      <c r="BA38" s="147"/>
      <c r="BB38" s="147"/>
      <c r="BC38" s="147"/>
      <c r="BD38" s="147"/>
      <c r="BE38" s="147"/>
      <c r="BF38" s="147"/>
      <c r="BG38" s="147"/>
      <c r="BH38" s="147"/>
      <c r="BI38" s="147"/>
      <c r="BJ38" s="147"/>
      <c r="BK38" s="147"/>
      <c r="BL38" s="147"/>
      <c r="BM38" s="147"/>
      <c r="BN38" s="147"/>
      <c r="BO38" s="147"/>
      <c r="BP38" s="147"/>
      <c r="BQ38" s="147"/>
      <c r="BR38" s="147"/>
      <c r="BS38" s="147"/>
      <c r="BT38" s="147"/>
      <c r="BU38" s="147"/>
      <c r="BV38" s="147"/>
      <c r="BW38" s="147"/>
      <c r="BX38" s="147"/>
      <c r="BY38" s="147"/>
      <c r="BZ38" s="147"/>
      <c r="CA38" s="147"/>
      <c r="CB38" s="147"/>
      <c r="CC38" s="147"/>
      <c r="CD38" s="147"/>
      <c r="CE38" s="147"/>
      <c r="CF38" s="147"/>
      <c r="CG38" s="147"/>
      <c r="CH38" s="147"/>
      <c r="CI38" s="147"/>
      <c r="CJ38" s="147"/>
      <c r="CK38" s="147"/>
      <c r="CL38" s="147"/>
      <c r="CM38" s="147"/>
      <c r="CN38" s="147"/>
      <c r="CO38" s="147"/>
      <c r="CP38" s="147"/>
      <c r="CQ38" s="147"/>
      <c r="CR38" s="147"/>
      <c r="CS38" s="147"/>
      <c r="CT38" s="147"/>
      <c r="CU38" s="147"/>
      <c r="CV38" s="147"/>
      <c r="CW38" s="147"/>
      <c r="CX38" s="147"/>
      <c r="CY38" s="147"/>
      <c r="CZ38" s="147"/>
      <c r="DA38" s="147"/>
      <c r="DB38" s="147"/>
      <c r="DC38" s="147"/>
      <c r="DD38" s="147"/>
      <c r="DE38" s="147"/>
      <c r="DF38" s="147"/>
      <c r="DG38" s="147"/>
      <c r="DH38" s="147"/>
      <c r="DI38" s="147"/>
      <c r="DJ38" s="147"/>
      <c r="DK38" s="147"/>
      <c r="DL38" s="147"/>
      <c r="DM38" s="147"/>
      <c r="DN38" s="147"/>
      <c r="DO38" s="147"/>
      <c r="DP38" s="147"/>
      <c r="DQ38" s="147"/>
      <c r="DR38" s="147"/>
      <c r="DS38" s="147"/>
      <c r="DT38" s="147"/>
      <c r="DU38" s="147"/>
      <c r="DV38" s="147"/>
      <c r="DW38" s="147"/>
      <c r="DX38" s="147"/>
      <c r="DY38" s="147"/>
      <c r="DZ38" s="147"/>
      <c r="EA38" s="147"/>
      <c r="EB38" s="147"/>
      <c r="EC38" s="147"/>
      <c r="ED38" s="147"/>
      <c r="EE38" s="147"/>
      <c r="EF38" s="147"/>
      <c r="EG38" s="147"/>
      <c r="EH38" s="147"/>
      <c r="EI38" s="147"/>
      <c r="EJ38" s="147"/>
      <c r="EK38" s="147"/>
      <c r="EL38" s="147"/>
      <c r="EM38" s="147"/>
      <c r="EN38" s="147"/>
      <c r="EO38" s="147"/>
      <c r="EP38" s="147"/>
      <c r="EQ38" s="147"/>
      <c r="ER38" s="147"/>
      <c r="ES38" s="147"/>
      <c r="ET38" s="147"/>
      <c r="EU38" s="147"/>
      <c r="EV38" s="147"/>
      <c r="EW38" s="147"/>
      <c r="EX38" s="147"/>
      <c r="EY38" s="147"/>
      <c r="EZ38" s="147"/>
      <c r="FA38" s="147"/>
      <c r="FB38" s="147"/>
      <c r="FC38" s="147"/>
      <c r="FD38" s="147"/>
      <c r="FE38" s="147"/>
      <c r="FF38" s="147"/>
      <c r="FG38" s="147"/>
      <c r="FH38" s="147"/>
      <c r="FI38" s="147"/>
      <c r="FJ38" s="147"/>
      <c r="FK38" s="147"/>
      <c r="FL38" s="147"/>
      <c r="FM38" s="147"/>
      <c r="FN38" s="147"/>
      <c r="FO38" s="147"/>
      <c r="FP38" s="147"/>
      <c r="FQ38" s="147"/>
      <c r="FR38" s="147"/>
      <c r="FS38" s="147"/>
      <c r="FT38" s="147"/>
      <c r="FU38" s="147"/>
      <c r="FV38" s="147"/>
      <c r="FW38" s="147"/>
      <c r="FX38" s="147"/>
      <c r="FY38" s="147"/>
      <c r="FZ38" s="162"/>
      <c r="GA38" s="210"/>
      <c r="GB38" s="162"/>
      <c r="GC38" s="162"/>
      <c r="GD38" s="162"/>
      <c r="GE38" s="162"/>
    </row>
    <row r="39" spans="1:187" s="315" customFormat="1" x14ac:dyDescent="0.2">
      <c r="A39" s="211" t="s">
        <v>231</v>
      </c>
      <c r="B39" s="212" t="s">
        <v>962</v>
      </c>
      <c r="C39" s="159">
        <v>1090385.53</v>
      </c>
      <c r="D39" s="159">
        <v>5021864.82</v>
      </c>
      <c r="E39" s="159">
        <v>1476755.35</v>
      </c>
      <c r="F39" s="159">
        <v>2572538.9500000002</v>
      </c>
      <c r="G39" s="159">
        <v>306777.69</v>
      </c>
      <c r="H39" s="159">
        <v>222137.58</v>
      </c>
      <c r="I39" s="159">
        <v>1414237.48</v>
      </c>
      <c r="J39" s="159">
        <v>202856.26</v>
      </c>
      <c r="K39" s="159">
        <v>85487.19</v>
      </c>
      <c r="L39" s="159">
        <v>730458.57</v>
      </c>
      <c r="M39" s="159">
        <v>319537.69</v>
      </c>
      <c r="N39" s="159">
        <v>9629918.5199999996</v>
      </c>
      <c r="O39" s="159">
        <v>3293479.58</v>
      </c>
      <c r="P39" s="159">
        <v>72736.73</v>
      </c>
      <c r="Q39" s="159">
        <v>4744123.5599999996</v>
      </c>
      <c r="R39" s="159">
        <v>105445.85</v>
      </c>
      <c r="S39" s="159">
        <v>598004.75</v>
      </c>
      <c r="T39" s="159">
        <v>60712.6</v>
      </c>
      <c r="U39" s="159">
        <v>31032.26</v>
      </c>
      <c r="V39" s="159">
        <v>78811.759999999995</v>
      </c>
      <c r="W39" s="159">
        <v>20410.900000000001</v>
      </c>
      <c r="X39" s="159">
        <v>15985.99</v>
      </c>
      <c r="Y39" s="159">
        <v>99913.22</v>
      </c>
      <c r="Z39" s="159">
        <v>45089.25</v>
      </c>
      <c r="AA39" s="159">
        <v>4488356.7699999996</v>
      </c>
      <c r="AB39" s="159">
        <v>8611340.7400000002</v>
      </c>
      <c r="AC39" s="159">
        <v>382592.79</v>
      </c>
      <c r="AD39" s="159">
        <v>390326.71</v>
      </c>
      <c r="AE39" s="159">
        <v>36371.1</v>
      </c>
      <c r="AF39" s="159">
        <v>54448.21</v>
      </c>
      <c r="AG39" s="159">
        <v>301636.59999999998</v>
      </c>
      <c r="AH39" s="159">
        <v>155776.17000000001</v>
      </c>
      <c r="AI39" s="159">
        <v>36229.360000000001</v>
      </c>
      <c r="AJ39" s="159">
        <v>67100.160000000003</v>
      </c>
      <c r="AK39" s="159">
        <v>18334.34</v>
      </c>
      <c r="AL39" s="159">
        <v>115865.67</v>
      </c>
      <c r="AM39" s="159">
        <v>83015.98</v>
      </c>
      <c r="AN39" s="159">
        <v>306698.53999999998</v>
      </c>
      <c r="AO39" s="159">
        <v>1208186.42</v>
      </c>
      <c r="AP39" s="159">
        <v>23173416.98</v>
      </c>
      <c r="AQ39" s="159">
        <v>85882.44</v>
      </c>
      <c r="AR39" s="159">
        <v>14889161.34</v>
      </c>
      <c r="AS39" s="159">
        <v>1594763.94</v>
      </c>
      <c r="AT39" s="159">
        <v>852455.28</v>
      </c>
      <c r="AU39" s="159">
        <v>106291.01</v>
      </c>
      <c r="AV39" s="159">
        <v>69394.3</v>
      </c>
      <c r="AW39" s="159">
        <v>72674.53</v>
      </c>
      <c r="AX39" s="159">
        <v>45903.81</v>
      </c>
      <c r="AY39" s="159">
        <v>92196.66</v>
      </c>
      <c r="AZ39" s="159">
        <v>1294054.04</v>
      </c>
      <c r="BA39" s="159">
        <v>804806.61</v>
      </c>
      <c r="BB39" s="159">
        <v>354929.4</v>
      </c>
      <c r="BC39" s="159">
        <v>7300888.5700000003</v>
      </c>
      <c r="BD39" s="159">
        <v>1297465.48</v>
      </c>
      <c r="BE39" s="159">
        <v>334875.34000000003</v>
      </c>
      <c r="BF39" s="159">
        <v>4953188.57</v>
      </c>
      <c r="BG39" s="159">
        <v>172436.45</v>
      </c>
      <c r="BH39" s="159">
        <v>108726.14</v>
      </c>
      <c r="BI39" s="159">
        <v>44112.160000000003</v>
      </c>
      <c r="BJ39" s="159">
        <v>1323659.43</v>
      </c>
      <c r="BK39" s="159">
        <v>2357006.73</v>
      </c>
      <c r="BL39" s="159">
        <v>8553.7199999999993</v>
      </c>
      <c r="BM39" s="159">
        <v>102830.06</v>
      </c>
      <c r="BN39" s="159">
        <v>969487.31</v>
      </c>
      <c r="BO39" s="159">
        <v>352247.96</v>
      </c>
      <c r="BP39" s="159">
        <v>192072.8</v>
      </c>
      <c r="BQ39" s="159">
        <v>1192260.3600000001</v>
      </c>
      <c r="BR39" s="159">
        <v>234768.74</v>
      </c>
      <c r="BS39" s="159">
        <v>91642.1</v>
      </c>
      <c r="BT39" s="159">
        <v>92041.64</v>
      </c>
      <c r="BU39" s="159">
        <v>145594.76999999999</v>
      </c>
      <c r="BV39" s="159">
        <v>465645.68</v>
      </c>
      <c r="BW39" s="159">
        <v>509669.69</v>
      </c>
      <c r="BX39" s="159">
        <v>68297.03</v>
      </c>
      <c r="BY39" s="159">
        <v>10899.4</v>
      </c>
      <c r="BZ39" s="159">
        <v>99747.04</v>
      </c>
      <c r="CA39" s="159">
        <v>267504.12</v>
      </c>
      <c r="CB39" s="159">
        <v>19127654.59</v>
      </c>
      <c r="CC39" s="159">
        <v>71163.3</v>
      </c>
      <c r="CD39" s="159">
        <v>60841.21</v>
      </c>
      <c r="CE39" s="159">
        <v>73939.23</v>
      </c>
      <c r="CF39" s="159">
        <v>68135.38</v>
      </c>
      <c r="CG39" s="159">
        <v>57553.37</v>
      </c>
      <c r="CH39" s="159">
        <v>42357.75</v>
      </c>
      <c r="CI39" s="159">
        <v>245241.93</v>
      </c>
      <c r="CJ39" s="159">
        <v>263139.84999999998</v>
      </c>
      <c r="CK39" s="159">
        <v>1031380.62</v>
      </c>
      <c r="CL39" s="159">
        <v>101629.99</v>
      </c>
      <c r="CM39" s="159">
        <v>73850.64</v>
      </c>
      <c r="CN39" s="159">
        <v>7211615.2300000004</v>
      </c>
      <c r="CO39" s="159">
        <v>3270273.45</v>
      </c>
      <c r="CP39" s="159">
        <v>632298.37</v>
      </c>
      <c r="CQ39" s="159">
        <v>220703.85</v>
      </c>
      <c r="CR39" s="159">
        <v>48421.16</v>
      </c>
      <c r="CS39" s="159">
        <v>167531.53</v>
      </c>
      <c r="CT39" s="159">
        <v>37264.21</v>
      </c>
      <c r="CU39" s="159">
        <v>27519.74</v>
      </c>
      <c r="CV39" s="159">
        <v>21388.9</v>
      </c>
      <c r="CW39" s="181">
        <v>131105.04999999999</v>
      </c>
      <c r="CX39" s="159">
        <v>206598.06</v>
      </c>
      <c r="CY39" s="159">
        <v>14167.51</v>
      </c>
      <c r="CZ39" s="159">
        <v>550640.41</v>
      </c>
      <c r="DA39" s="159">
        <v>87021.49</v>
      </c>
      <c r="DB39" s="159">
        <v>63290.03</v>
      </c>
      <c r="DC39" s="159">
        <v>113962.01</v>
      </c>
      <c r="DD39" s="159">
        <v>75041.399999999994</v>
      </c>
      <c r="DE39" s="159">
        <v>199423.67</v>
      </c>
      <c r="DF39" s="159">
        <v>5558992.8600000003</v>
      </c>
      <c r="DG39" s="159">
        <v>79231.199999999997</v>
      </c>
      <c r="DH39" s="159">
        <v>737007.84</v>
      </c>
      <c r="DI39" s="159">
        <v>929775.91</v>
      </c>
      <c r="DJ39" s="159">
        <v>95048.19</v>
      </c>
      <c r="DK39" s="159">
        <v>68452.160000000003</v>
      </c>
      <c r="DL39" s="159">
        <v>1273854.27</v>
      </c>
      <c r="DM39" s="159">
        <v>115173.66</v>
      </c>
      <c r="DN39" s="159">
        <v>568326.72</v>
      </c>
      <c r="DO39" s="159">
        <v>607928.65</v>
      </c>
      <c r="DP39" s="159">
        <v>43811.71</v>
      </c>
      <c r="DQ39" s="159">
        <v>286298.28999999998</v>
      </c>
      <c r="DR39" s="159">
        <v>315314.05</v>
      </c>
      <c r="DS39" s="159">
        <v>181425.07</v>
      </c>
      <c r="DT39" s="159">
        <v>39373.31</v>
      </c>
      <c r="DU39" s="159">
        <v>102916.77</v>
      </c>
      <c r="DV39" s="159">
        <v>33001.14</v>
      </c>
      <c r="DW39" s="159">
        <v>77599.679999999993</v>
      </c>
      <c r="DX39" s="159">
        <v>92944.12</v>
      </c>
      <c r="DY39" s="159">
        <v>118100.46</v>
      </c>
      <c r="DZ39" s="159">
        <v>269792.62</v>
      </c>
      <c r="EA39" s="159">
        <v>540881.99</v>
      </c>
      <c r="EB39" s="159">
        <v>218742.19</v>
      </c>
      <c r="EC39" s="159">
        <v>85810.72</v>
      </c>
      <c r="ED39" s="159">
        <v>452030.46</v>
      </c>
      <c r="EE39" s="159">
        <v>56232</v>
      </c>
      <c r="EF39" s="159">
        <v>228844.47</v>
      </c>
      <c r="EG39" s="159">
        <v>85014.42</v>
      </c>
      <c r="EH39" s="159">
        <v>41234.080000000002</v>
      </c>
      <c r="EI39" s="159">
        <v>2420186.67</v>
      </c>
      <c r="EJ39" s="159">
        <v>631163.15</v>
      </c>
      <c r="EK39" s="159">
        <v>117162.87</v>
      </c>
      <c r="EL39" s="159">
        <v>42179.21</v>
      </c>
      <c r="EM39" s="159">
        <v>185314.87</v>
      </c>
      <c r="EN39" s="159">
        <v>185023.2</v>
      </c>
      <c r="EO39" s="159">
        <v>117918.6</v>
      </c>
      <c r="EP39" s="159">
        <v>169389.68</v>
      </c>
      <c r="EQ39" s="159">
        <v>774241.59</v>
      </c>
      <c r="ER39" s="159">
        <v>149519.19</v>
      </c>
      <c r="ES39" s="159">
        <v>59016.68</v>
      </c>
      <c r="ET39" s="159">
        <v>87510.5</v>
      </c>
      <c r="EU39" s="159">
        <v>125566.99</v>
      </c>
      <c r="EV39" s="159">
        <v>34543.33</v>
      </c>
      <c r="EW39" s="159">
        <v>192516.95</v>
      </c>
      <c r="EX39" s="159">
        <v>9943.16</v>
      </c>
      <c r="EY39" s="159">
        <v>96188.23</v>
      </c>
      <c r="EZ39" s="159">
        <v>73008.179999999993</v>
      </c>
      <c r="FA39" s="159">
        <v>1222422.31</v>
      </c>
      <c r="FB39" s="159">
        <v>368362.89</v>
      </c>
      <c r="FC39" s="159">
        <v>722920.52</v>
      </c>
      <c r="FD39" s="159">
        <v>123007.82</v>
      </c>
      <c r="FE39" s="159">
        <v>53499.24</v>
      </c>
      <c r="FF39" s="159">
        <v>57347.85</v>
      </c>
      <c r="FG39" s="159">
        <v>25796.01</v>
      </c>
      <c r="FH39" s="159">
        <v>76443.600000000006</v>
      </c>
      <c r="FI39" s="159">
        <v>384377.48</v>
      </c>
      <c r="FJ39" s="159">
        <v>688617.57</v>
      </c>
      <c r="FK39" s="159">
        <v>738291.09</v>
      </c>
      <c r="FL39" s="159">
        <v>1117863.9099999999</v>
      </c>
      <c r="FM39" s="159">
        <v>408291.96</v>
      </c>
      <c r="FN39" s="159">
        <v>2433036.91</v>
      </c>
      <c r="FO39" s="159">
        <v>425799.17</v>
      </c>
      <c r="FP39" s="159">
        <v>898783.89</v>
      </c>
      <c r="FQ39" s="159">
        <v>215339.79</v>
      </c>
      <c r="FR39" s="159">
        <v>114736.68</v>
      </c>
      <c r="FS39" s="159">
        <v>157648.07</v>
      </c>
      <c r="FT39" s="159">
        <v>74732.91</v>
      </c>
      <c r="FU39" s="159">
        <v>228017.99</v>
      </c>
      <c r="FV39" s="159">
        <v>136632.35</v>
      </c>
      <c r="FW39" s="159">
        <v>40869.07</v>
      </c>
      <c r="FX39" s="159">
        <v>41595</v>
      </c>
      <c r="FY39" s="212">
        <v>0</v>
      </c>
      <c r="FZ39" s="209">
        <f>SUM(C39:FX39)</f>
        <v>178449673.34</v>
      </c>
      <c r="GA39" s="181"/>
      <c r="GB39" s="210"/>
      <c r="GC39" s="210"/>
      <c r="GD39" s="210"/>
      <c r="GE39" s="210"/>
    </row>
    <row r="40" spans="1:187" s="315" customFormat="1" x14ac:dyDescent="0.2">
      <c r="A40" s="193" t="s">
        <v>232</v>
      </c>
      <c r="B40" s="184" t="s">
        <v>963</v>
      </c>
      <c r="C40" s="148">
        <v>667710350</v>
      </c>
      <c r="D40" s="148">
        <v>2486375044</v>
      </c>
      <c r="E40" s="148">
        <v>725699790</v>
      </c>
      <c r="F40" s="148">
        <v>1174718227</v>
      </c>
      <c r="G40" s="148">
        <v>151936044</v>
      </c>
      <c r="H40" s="148">
        <v>98945786</v>
      </c>
      <c r="I40" s="148">
        <v>689735170</v>
      </c>
      <c r="J40" s="148">
        <v>131490871</v>
      </c>
      <c r="K40" s="148">
        <v>40191450</v>
      </c>
      <c r="L40" s="148">
        <v>550355921</v>
      </c>
      <c r="M40" s="148">
        <v>201434048</v>
      </c>
      <c r="N40" s="148">
        <v>6067320318</v>
      </c>
      <c r="O40" s="148">
        <v>1697511128</v>
      </c>
      <c r="P40" s="148">
        <v>35263611</v>
      </c>
      <c r="Q40" s="148">
        <v>2558061656</v>
      </c>
      <c r="R40" s="148">
        <v>65540927</v>
      </c>
      <c r="S40" s="148">
        <v>284786805</v>
      </c>
      <c r="T40" s="148">
        <v>27720677</v>
      </c>
      <c r="U40" s="148">
        <v>16848290</v>
      </c>
      <c r="V40" s="148">
        <v>27612332</v>
      </c>
      <c r="W40" s="148">
        <v>6730996</v>
      </c>
      <c r="X40" s="148">
        <v>13778689</v>
      </c>
      <c r="Y40" s="148">
        <v>61195270</v>
      </c>
      <c r="Z40" s="148">
        <v>22568670</v>
      </c>
      <c r="AA40" s="148">
        <v>3229964750</v>
      </c>
      <c r="AB40" s="148">
        <v>6657108440</v>
      </c>
      <c r="AC40" s="148">
        <v>192900510</v>
      </c>
      <c r="AD40" s="148">
        <v>229800775</v>
      </c>
      <c r="AE40" s="148">
        <v>40243918</v>
      </c>
      <c r="AF40" s="148">
        <v>76436760</v>
      </c>
      <c r="AG40" s="148">
        <v>463664170</v>
      </c>
      <c r="AH40" s="148">
        <v>31072813</v>
      </c>
      <c r="AI40" s="148">
        <v>8005611</v>
      </c>
      <c r="AJ40" s="148">
        <v>28173409</v>
      </c>
      <c r="AK40" s="148">
        <v>63475843</v>
      </c>
      <c r="AL40" s="148">
        <v>63918571</v>
      </c>
      <c r="AM40" s="276">
        <v>44780141</v>
      </c>
      <c r="AN40" s="148">
        <v>96385640</v>
      </c>
      <c r="AO40" s="148">
        <v>346578440</v>
      </c>
      <c r="AP40" s="148">
        <v>16576650104</v>
      </c>
      <c r="AQ40" s="148">
        <v>138841245</v>
      </c>
      <c r="AR40" s="148">
        <v>6380009972.2700005</v>
      </c>
      <c r="AS40" s="148">
        <v>2900739730</v>
      </c>
      <c r="AT40" s="148">
        <v>209183317.59999999</v>
      </c>
      <c r="AU40" s="148">
        <v>38219782.710000001</v>
      </c>
      <c r="AV40" s="148">
        <v>17543698.850000001</v>
      </c>
      <c r="AW40" s="148">
        <v>21242431.960000001</v>
      </c>
      <c r="AX40" s="148">
        <v>16555616</v>
      </c>
      <c r="AY40" s="148">
        <v>39298453</v>
      </c>
      <c r="AZ40" s="148">
        <v>648359530</v>
      </c>
      <c r="BA40" s="148">
        <v>364674720</v>
      </c>
      <c r="BB40" s="148">
        <v>148789850</v>
      </c>
      <c r="BC40" s="148">
        <v>2643782060</v>
      </c>
      <c r="BD40" s="148">
        <v>384201380</v>
      </c>
      <c r="BE40" s="148">
        <v>120187250</v>
      </c>
      <c r="BF40" s="148">
        <v>1545162890</v>
      </c>
      <c r="BG40" s="148">
        <v>31127030</v>
      </c>
      <c r="BH40" s="148">
        <v>42272190</v>
      </c>
      <c r="BI40" s="148">
        <v>35001260</v>
      </c>
      <c r="BJ40" s="148">
        <v>498158870</v>
      </c>
      <c r="BK40" s="148">
        <v>840574750</v>
      </c>
      <c r="BL40" s="148">
        <v>5164328</v>
      </c>
      <c r="BM40" s="148">
        <v>21683431.609999999</v>
      </c>
      <c r="BN40" s="148">
        <v>236308510</v>
      </c>
      <c r="BO40" s="148">
        <v>141348445</v>
      </c>
      <c r="BP40" s="148">
        <v>59415932</v>
      </c>
      <c r="BQ40" s="148">
        <v>1069702360</v>
      </c>
      <c r="BR40" s="148">
        <v>715343400</v>
      </c>
      <c r="BS40" s="148">
        <v>608107520</v>
      </c>
      <c r="BT40" s="148">
        <v>316539373.51999998</v>
      </c>
      <c r="BU40" s="148">
        <v>122123650</v>
      </c>
      <c r="BV40" s="148">
        <v>546251830</v>
      </c>
      <c r="BW40" s="148">
        <v>539471218</v>
      </c>
      <c r="BX40" s="148">
        <v>58982550</v>
      </c>
      <c r="BY40" s="148">
        <v>85939405</v>
      </c>
      <c r="BZ40" s="148">
        <v>32680612</v>
      </c>
      <c r="CA40" s="148">
        <v>55697831</v>
      </c>
      <c r="CB40" s="148">
        <v>9415338108</v>
      </c>
      <c r="CC40" s="148">
        <v>21647760</v>
      </c>
      <c r="CD40" s="148">
        <v>16001500</v>
      </c>
      <c r="CE40" s="148">
        <v>31233717</v>
      </c>
      <c r="CF40" s="148">
        <v>29795176</v>
      </c>
      <c r="CG40" s="148">
        <v>23742802</v>
      </c>
      <c r="CH40" s="148">
        <v>19602918</v>
      </c>
      <c r="CI40" s="148">
        <v>103750422</v>
      </c>
      <c r="CJ40" s="148">
        <v>196256504</v>
      </c>
      <c r="CK40" s="148">
        <v>1321951920</v>
      </c>
      <c r="CL40" s="148">
        <v>216942114</v>
      </c>
      <c r="CM40" s="148">
        <v>244664811</v>
      </c>
      <c r="CN40" s="148">
        <v>3261486136</v>
      </c>
      <c r="CO40" s="148">
        <v>1810305577</v>
      </c>
      <c r="CP40" s="148">
        <v>386517627</v>
      </c>
      <c r="CQ40" s="148">
        <v>115250400</v>
      </c>
      <c r="CR40" s="148">
        <v>114317000</v>
      </c>
      <c r="CS40" s="148">
        <v>46461170</v>
      </c>
      <c r="CT40" s="148">
        <v>33984120</v>
      </c>
      <c r="CU40" s="148">
        <v>15256860</v>
      </c>
      <c r="CV40" s="148">
        <v>17087230</v>
      </c>
      <c r="CW40" s="148">
        <v>66766393</v>
      </c>
      <c r="CX40" s="148">
        <v>72389682</v>
      </c>
      <c r="CY40" s="148">
        <v>6557679</v>
      </c>
      <c r="CZ40" s="148">
        <v>201007960</v>
      </c>
      <c r="DA40" s="148">
        <v>38901270</v>
      </c>
      <c r="DB40" s="148">
        <v>23046048</v>
      </c>
      <c r="DC40" s="148">
        <v>61755990</v>
      </c>
      <c r="DD40" s="148">
        <v>248538440</v>
      </c>
      <c r="DE40" s="148">
        <v>116931440</v>
      </c>
      <c r="DF40" s="148">
        <v>1674830529</v>
      </c>
      <c r="DG40" s="148">
        <v>40821605</v>
      </c>
      <c r="DH40" s="148">
        <v>386675512</v>
      </c>
      <c r="DI40" s="148">
        <v>470232970</v>
      </c>
      <c r="DJ40" s="148">
        <v>57639100</v>
      </c>
      <c r="DK40" s="148">
        <v>45442410</v>
      </c>
      <c r="DL40" s="148">
        <v>494302448</v>
      </c>
      <c r="DM40" s="148">
        <v>36774425</v>
      </c>
      <c r="DN40" s="148">
        <v>244393040</v>
      </c>
      <c r="DO40" s="148">
        <v>248913570</v>
      </c>
      <c r="DP40" s="148">
        <v>15929200</v>
      </c>
      <c r="DQ40" s="148">
        <v>162834630</v>
      </c>
      <c r="DR40" s="148">
        <v>68673343</v>
      </c>
      <c r="DS40" s="148">
        <v>36218065</v>
      </c>
      <c r="DT40" s="148">
        <v>10090765</v>
      </c>
      <c r="DU40" s="148">
        <v>24282040</v>
      </c>
      <c r="DV40" s="148">
        <v>7168530</v>
      </c>
      <c r="DW40" s="148">
        <v>17968034</v>
      </c>
      <c r="DX40" s="148">
        <v>57355450</v>
      </c>
      <c r="DY40" s="148">
        <v>94392760</v>
      </c>
      <c r="DZ40" s="148">
        <v>136413693</v>
      </c>
      <c r="EA40" s="148">
        <v>298115033</v>
      </c>
      <c r="EB40" s="148">
        <v>75831640</v>
      </c>
      <c r="EC40" s="148">
        <v>31633883</v>
      </c>
      <c r="ED40" s="148">
        <v>2904580540</v>
      </c>
      <c r="EE40" s="148">
        <v>15523601</v>
      </c>
      <c r="EF40" s="148">
        <v>82007298</v>
      </c>
      <c r="EG40" s="148">
        <v>23449763</v>
      </c>
      <c r="EH40" s="148">
        <v>13291029</v>
      </c>
      <c r="EI40" s="148">
        <v>1011898107</v>
      </c>
      <c r="EJ40" s="148">
        <v>693119953</v>
      </c>
      <c r="EK40" s="148">
        <v>585410040</v>
      </c>
      <c r="EL40" s="148">
        <v>237600110</v>
      </c>
      <c r="EM40" s="148">
        <v>87970877</v>
      </c>
      <c r="EN40" s="148">
        <v>56570354</v>
      </c>
      <c r="EO40" s="148">
        <v>41025051</v>
      </c>
      <c r="EP40" s="148">
        <v>114902130</v>
      </c>
      <c r="EQ40" s="148">
        <v>872542467</v>
      </c>
      <c r="ER40" s="148">
        <v>85841620</v>
      </c>
      <c r="ES40" s="148">
        <v>19474592</v>
      </c>
      <c r="ET40" s="148">
        <v>19714985.280000001</v>
      </c>
      <c r="EU40" s="148">
        <v>32369446</v>
      </c>
      <c r="EV40" s="148">
        <v>45092397</v>
      </c>
      <c r="EW40" s="148">
        <v>784327990</v>
      </c>
      <c r="EX40" s="148">
        <v>43621666</v>
      </c>
      <c r="EY40" s="148">
        <v>33535579</v>
      </c>
      <c r="EZ40" s="148">
        <v>26808698</v>
      </c>
      <c r="FA40" s="148">
        <v>1859215660</v>
      </c>
      <c r="FB40" s="148">
        <v>282574410</v>
      </c>
      <c r="FC40" s="148">
        <v>255708976</v>
      </c>
      <c r="FD40" s="148">
        <v>38186787</v>
      </c>
      <c r="FE40" s="148">
        <v>34021276</v>
      </c>
      <c r="FF40" s="148">
        <v>17559584</v>
      </c>
      <c r="FG40" s="148">
        <v>11265100</v>
      </c>
      <c r="FH40" s="148">
        <v>39167749</v>
      </c>
      <c r="FI40" s="148">
        <v>1063043864</v>
      </c>
      <c r="FJ40" s="148">
        <v>389507720</v>
      </c>
      <c r="FK40" s="148">
        <v>1030647780</v>
      </c>
      <c r="FL40" s="148">
        <v>699666720</v>
      </c>
      <c r="FM40" s="148">
        <v>405061424</v>
      </c>
      <c r="FN40" s="148">
        <v>1451117710</v>
      </c>
      <c r="FO40" s="148">
        <v>1157119010</v>
      </c>
      <c r="FP40" s="148">
        <v>825357490</v>
      </c>
      <c r="FQ40" s="148">
        <v>187088320</v>
      </c>
      <c r="FR40" s="148">
        <v>103603300</v>
      </c>
      <c r="FS40" s="148">
        <v>250095770</v>
      </c>
      <c r="FT40" s="148">
        <v>244536650</v>
      </c>
      <c r="FU40" s="148">
        <v>108214860</v>
      </c>
      <c r="FV40" s="148">
        <v>93262540</v>
      </c>
      <c r="FW40" s="148">
        <v>17469556</v>
      </c>
      <c r="FX40" s="148">
        <v>18857751</v>
      </c>
      <c r="FY40" s="210">
        <v>0</v>
      </c>
      <c r="FZ40" s="210">
        <f>SUM(C40:FX40)</f>
        <v>109058828137.79999</v>
      </c>
      <c r="GA40" s="210"/>
      <c r="GB40" s="210"/>
      <c r="GC40" s="210"/>
      <c r="GD40" s="210"/>
      <c r="GE40" s="210"/>
    </row>
    <row r="41" spans="1:187" s="315" customFormat="1" x14ac:dyDescent="0.2">
      <c r="A41" s="193" t="s">
        <v>233</v>
      </c>
      <c r="B41" s="174" t="s">
        <v>992</v>
      </c>
      <c r="C41" s="182">
        <v>2.6079999999999999E-2</v>
      </c>
      <c r="D41" s="182">
        <v>2.7E-2</v>
      </c>
      <c r="E41" s="182">
        <v>2.4687999999999998E-2</v>
      </c>
      <c r="F41" s="182">
        <v>2.6262000000000001E-2</v>
      </c>
      <c r="G41" s="182">
        <v>2.2284999999999999E-2</v>
      </c>
      <c r="H41" s="182">
        <v>2.7E-2</v>
      </c>
      <c r="I41" s="182">
        <v>2.7E-2</v>
      </c>
      <c r="J41" s="182">
        <v>2.7E-2</v>
      </c>
      <c r="K41" s="182">
        <v>2.7E-2</v>
      </c>
      <c r="L41" s="182">
        <v>2.1895000000000001E-2</v>
      </c>
      <c r="M41" s="182">
        <v>2.0947E-2</v>
      </c>
      <c r="N41" s="182">
        <v>2.2494E-2</v>
      </c>
      <c r="O41" s="182">
        <v>2.5353000000000001E-2</v>
      </c>
      <c r="P41" s="182">
        <v>2.7E-2</v>
      </c>
      <c r="Q41" s="182">
        <v>2.6010000000000002E-2</v>
      </c>
      <c r="R41" s="182">
        <v>2.3909E-2</v>
      </c>
      <c r="S41" s="182">
        <v>2.1013999999999998E-2</v>
      </c>
      <c r="T41" s="182">
        <v>1.9300999999999999E-2</v>
      </c>
      <c r="U41" s="182">
        <v>1.8800999999999998E-2</v>
      </c>
      <c r="V41" s="182">
        <v>2.7E-2</v>
      </c>
      <c r="W41" s="182">
        <v>2.7E-2</v>
      </c>
      <c r="X41" s="182">
        <v>1.0756E-2</v>
      </c>
      <c r="Y41" s="182">
        <v>1.9498000000000001E-2</v>
      </c>
      <c r="Z41" s="182">
        <v>1.8914999999999998E-2</v>
      </c>
      <c r="AA41" s="182">
        <v>2.4995E-2</v>
      </c>
      <c r="AB41" s="182">
        <v>2.5023E-2</v>
      </c>
      <c r="AC41" s="182">
        <v>1.5982E-2</v>
      </c>
      <c r="AD41" s="182">
        <v>1.4692999999999999E-2</v>
      </c>
      <c r="AE41" s="182">
        <v>7.8139999999999998E-3</v>
      </c>
      <c r="AF41" s="182">
        <v>6.6740000000000002E-3</v>
      </c>
      <c r="AG41" s="182">
        <v>1.2480999999999999E-2</v>
      </c>
      <c r="AH41" s="182">
        <v>1.7123000000000003E-2</v>
      </c>
      <c r="AI41" s="182">
        <v>2.7E-2</v>
      </c>
      <c r="AJ41" s="182">
        <v>1.8787999999999999E-2</v>
      </c>
      <c r="AK41" s="182">
        <v>1.6280000000000003E-2</v>
      </c>
      <c r="AL41" s="182">
        <v>2.7E-2</v>
      </c>
      <c r="AM41" s="182">
        <v>1.6449000000000002E-2</v>
      </c>
      <c r="AN41" s="182">
        <v>2.2903E-2</v>
      </c>
      <c r="AO41" s="182">
        <v>2.2655999999999999E-2</v>
      </c>
      <c r="AP41" s="182">
        <v>2.5541000000000001E-2</v>
      </c>
      <c r="AQ41" s="182">
        <v>1.5559E-2</v>
      </c>
      <c r="AR41" s="182">
        <v>2.5440000000000001E-2</v>
      </c>
      <c r="AS41" s="182">
        <v>1.1618E-2</v>
      </c>
      <c r="AT41" s="182">
        <v>2.6713999999999998E-2</v>
      </c>
      <c r="AU41" s="182">
        <v>1.9188E-2</v>
      </c>
      <c r="AV41" s="182">
        <v>2.5359000000000003E-2</v>
      </c>
      <c r="AW41" s="182">
        <v>2.0596E-2</v>
      </c>
      <c r="AX41" s="182">
        <v>1.6797999999999997E-2</v>
      </c>
      <c r="AY41" s="182">
        <v>2.7E-2</v>
      </c>
      <c r="AZ41" s="182">
        <v>1.7977E-2</v>
      </c>
      <c r="BA41" s="183">
        <v>2.1893999999999997E-2</v>
      </c>
      <c r="BB41" s="183">
        <v>1.9684E-2</v>
      </c>
      <c r="BC41" s="182">
        <v>2.3238999999999999E-2</v>
      </c>
      <c r="BD41" s="183">
        <v>2.7E-2</v>
      </c>
      <c r="BE41" s="183">
        <v>2.2815999999999999E-2</v>
      </c>
      <c r="BF41" s="183">
        <v>2.6952E-2</v>
      </c>
      <c r="BG41" s="183">
        <v>2.7E-2</v>
      </c>
      <c r="BH41" s="183">
        <v>2.1419000000000001E-2</v>
      </c>
      <c r="BI41" s="183">
        <v>8.4329999999999995E-3</v>
      </c>
      <c r="BJ41" s="183">
        <v>2.3164000000000001E-2</v>
      </c>
      <c r="BK41" s="183">
        <v>2.4458999999999998E-2</v>
      </c>
      <c r="BL41" s="183">
        <v>2.7E-2</v>
      </c>
      <c r="BM41" s="183">
        <v>2.0833999999999998E-2</v>
      </c>
      <c r="BN41" s="183">
        <v>2.7E-2</v>
      </c>
      <c r="BO41" s="183">
        <v>1.5203E-2</v>
      </c>
      <c r="BP41" s="183">
        <v>2.1702000000000003E-2</v>
      </c>
      <c r="BQ41" s="183">
        <v>2.1759000000000001E-2</v>
      </c>
      <c r="BR41" s="183">
        <v>4.7000000000000002E-3</v>
      </c>
      <c r="BS41" s="183">
        <v>2.2309999999999999E-3</v>
      </c>
      <c r="BT41" s="183">
        <v>4.0750000000000005E-3</v>
      </c>
      <c r="BU41" s="183">
        <v>1.3811E-2</v>
      </c>
      <c r="BV41" s="183">
        <v>1.1775000000000001E-2</v>
      </c>
      <c r="BW41" s="183">
        <v>1.55E-2</v>
      </c>
      <c r="BX41" s="183">
        <v>1.6598999999999999E-2</v>
      </c>
      <c r="BY41" s="183">
        <v>2.3781E-2</v>
      </c>
      <c r="BZ41" s="183">
        <v>2.6312000000000002E-2</v>
      </c>
      <c r="CA41" s="183">
        <v>2.3040999999999999E-2</v>
      </c>
      <c r="CB41" s="183">
        <v>2.6251999999999998E-2</v>
      </c>
      <c r="CC41" s="183">
        <v>2.2199E-2</v>
      </c>
      <c r="CD41" s="183">
        <v>1.9519999999999999E-2</v>
      </c>
      <c r="CE41" s="183">
        <v>2.7E-2</v>
      </c>
      <c r="CF41" s="183">
        <v>2.2463E-2</v>
      </c>
      <c r="CG41" s="183">
        <v>2.7E-2</v>
      </c>
      <c r="CH41" s="183">
        <v>2.2187999999999999E-2</v>
      </c>
      <c r="CI41" s="183">
        <v>2.418E-2</v>
      </c>
      <c r="CJ41" s="183">
        <v>2.3469E-2</v>
      </c>
      <c r="CK41" s="183">
        <v>6.6010000000000001E-3</v>
      </c>
      <c r="CL41" s="183">
        <v>8.2289999999999985E-3</v>
      </c>
      <c r="CM41" s="183">
        <v>2.274E-3</v>
      </c>
      <c r="CN41" s="183">
        <v>2.7E-2</v>
      </c>
      <c r="CO41" s="183">
        <v>2.2359999999999998E-2</v>
      </c>
      <c r="CP41" s="183">
        <v>2.0548999999999998E-2</v>
      </c>
      <c r="CQ41" s="183">
        <v>1.2426999999999999E-2</v>
      </c>
      <c r="CR41" s="183">
        <v>1.6799999999999999E-3</v>
      </c>
      <c r="CS41" s="183">
        <v>2.2658000000000001E-2</v>
      </c>
      <c r="CT41" s="183">
        <v>8.5199999999999998E-3</v>
      </c>
      <c r="CU41" s="183">
        <v>1.9615999999999998E-2</v>
      </c>
      <c r="CV41" s="183">
        <v>1.0978999999999999E-2</v>
      </c>
      <c r="CW41" s="183">
        <v>1.7086999999999998E-2</v>
      </c>
      <c r="CX41" s="183">
        <v>2.1824000000000003E-2</v>
      </c>
      <c r="CY41" s="183">
        <v>2.7E-2</v>
      </c>
      <c r="CZ41" s="183">
        <v>2.6651000000000001E-2</v>
      </c>
      <c r="DA41" s="183">
        <v>2.7E-2</v>
      </c>
      <c r="DB41" s="183">
        <v>2.7E-2</v>
      </c>
      <c r="DC41" s="183">
        <v>1.7417999999999999E-2</v>
      </c>
      <c r="DD41" s="183">
        <v>3.4300000000000003E-3</v>
      </c>
      <c r="DE41" s="183">
        <v>1.145E-2</v>
      </c>
      <c r="DF41" s="183">
        <v>2.4213999999999999E-2</v>
      </c>
      <c r="DG41" s="183">
        <v>2.0452999999999999E-2</v>
      </c>
      <c r="DH41" s="183">
        <v>2.0516E-2</v>
      </c>
      <c r="DI41" s="183">
        <v>1.8844999999999997E-2</v>
      </c>
      <c r="DJ41" s="183">
        <v>2.0882999999999999E-2</v>
      </c>
      <c r="DK41" s="183">
        <v>1.5657999999999998E-2</v>
      </c>
      <c r="DL41" s="183">
        <v>2.1967E-2</v>
      </c>
      <c r="DM41" s="183">
        <v>1.9899E-2</v>
      </c>
      <c r="DN41" s="183">
        <v>2.7E-2</v>
      </c>
      <c r="DO41" s="183">
        <v>2.7E-2</v>
      </c>
      <c r="DP41" s="183">
        <v>2.7E-2</v>
      </c>
      <c r="DQ41" s="183">
        <v>2.4545000000000001E-2</v>
      </c>
      <c r="DR41" s="183">
        <v>2.4417000000000001E-2</v>
      </c>
      <c r="DS41" s="183">
        <v>2.5923999999999999E-2</v>
      </c>
      <c r="DT41" s="183">
        <v>2.1728999999999998E-2</v>
      </c>
      <c r="DU41" s="183">
        <v>2.7E-2</v>
      </c>
      <c r="DV41" s="183">
        <v>2.7E-2</v>
      </c>
      <c r="DW41" s="183">
        <v>2.1996999999999999E-2</v>
      </c>
      <c r="DX41" s="183">
        <v>1.8931E-2</v>
      </c>
      <c r="DY41" s="183">
        <v>1.2928E-2</v>
      </c>
      <c r="DZ41" s="183">
        <v>1.7662000000000001E-2</v>
      </c>
      <c r="EA41" s="183">
        <v>1.2173E-2</v>
      </c>
      <c r="EB41" s="183">
        <v>2.7E-2</v>
      </c>
      <c r="EC41" s="183">
        <v>2.6620999999999999E-2</v>
      </c>
      <c r="ED41" s="183">
        <v>4.4120000000000001E-3</v>
      </c>
      <c r="EE41" s="183">
        <v>2.7E-2</v>
      </c>
      <c r="EF41" s="183">
        <v>1.9594999999999998E-2</v>
      </c>
      <c r="EG41" s="183">
        <v>2.6536000000000001E-2</v>
      </c>
      <c r="EH41" s="183">
        <v>2.5053000000000002E-2</v>
      </c>
      <c r="EI41" s="183">
        <v>2.7E-2</v>
      </c>
      <c r="EJ41" s="183">
        <v>2.7E-2</v>
      </c>
      <c r="EK41" s="183">
        <v>5.7670000000000004E-3</v>
      </c>
      <c r="EL41" s="183">
        <v>2.1160000000000003E-3</v>
      </c>
      <c r="EM41" s="183">
        <v>1.6308E-2</v>
      </c>
      <c r="EN41" s="183">
        <v>2.7E-2</v>
      </c>
      <c r="EO41" s="183">
        <v>2.7E-2</v>
      </c>
      <c r="EP41" s="183">
        <v>2.0586E-2</v>
      </c>
      <c r="EQ41" s="182">
        <v>9.9850000000000008E-3</v>
      </c>
      <c r="ER41" s="183">
        <v>2.1283E-2</v>
      </c>
      <c r="ES41" s="183">
        <v>2.3557999999999999E-2</v>
      </c>
      <c r="ET41" s="183">
        <v>2.7E-2</v>
      </c>
      <c r="EU41" s="183">
        <v>2.7E-2</v>
      </c>
      <c r="EV41" s="183">
        <v>1.0964999999999999E-2</v>
      </c>
      <c r="EW41" s="183">
        <v>6.0530000000000002E-3</v>
      </c>
      <c r="EX41" s="183">
        <v>3.9100000000000003E-3</v>
      </c>
      <c r="EY41" s="183">
        <v>2.7E-2</v>
      </c>
      <c r="EZ41" s="183">
        <v>2.2942000000000001E-2</v>
      </c>
      <c r="FA41" s="183">
        <v>1.0666E-2</v>
      </c>
      <c r="FB41" s="183">
        <v>1.1505E-2</v>
      </c>
      <c r="FC41" s="183">
        <v>2.2550000000000001E-2</v>
      </c>
      <c r="FD41" s="183">
        <v>2.4437999999999998E-2</v>
      </c>
      <c r="FE41" s="183">
        <v>1.4180999999999999E-2</v>
      </c>
      <c r="FF41" s="183">
        <v>2.7E-2</v>
      </c>
      <c r="FG41" s="183">
        <v>2.7E-2</v>
      </c>
      <c r="FH41" s="183">
        <v>1.9771999999999998E-2</v>
      </c>
      <c r="FI41" s="183">
        <v>6.1999999999999998E-3</v>
      </c>
      <c r="FJ41" s="183">
        <v>1.9438E-2</v>
      </c>
      <c r="FK41" s="183">
        <v>1.0845E-2</v>
      </c>
      <c r="FL41" s="183">
        <v>2.7E-2</v>
      </c>
      <c r="FM41" s="183">
        <v>1.8414E-2</v>
      </c>
      <c r="FN41" s="183">
        <v>2.7E-2</v>
      </c>
      <c r="FO41" s="183">
        <v>5.6239999999999997E-3</v>
      </c>
      <c r="FP41" s="183">
        <v>1.2143000000000001E-2</v>
      </c>
      <c r="FQ41" s="183">
        <v>1.6879999999999999E-2</v>
      </c>
      <c r="FR41" s="183">
        <v>1.1564999999999999E-2</v>
      </c>
      <c r="FS41" s="183">
        <v>5.1450000000000003E-3</v>
      </c>
      <c r="FT41" s="182">
        <v>4.2929999999999999E-3</v>
      </c>
      <c r="FU41" s="183">
        <v>1.8345E-2</v>
      </c>
      <c r="FV41" s="183">
        <v>1.5032E-2</v>
      </c>
      <c r="FW41" s="183">
        <v>2.1498E-2</v>
      </c>
      <c r="FX41" s="183">
        <v>1.9675000000000002E-2</v>
      </c>
      <c r="FY41" s="182"/>
      <c r="FZ41" s="181"/>
      <c r="GA41" s="181"/>
      <c r="GB41" s="181"/>
      <c r="GC41" s="181"/>
      <c r="GD41" s="184"/>
      <c r="GE41" s="184"/>
    </row>
    <row r="42" spans="1:187" s="315" customFormat="1" x14ac:dyDescent="0.2">
      <c r="A42" s="193" t="s">
        <v>234</v>
      </c>
      <c r="B42" s="184" t="s">
        <v>993</v>
      </c>
      <c r="C42" s="184">
        <v>999999999</v>
      </c>
      <c r="D42" s="184">
        <v>999999999</v>
      </c>
      <c r="E42" s="184">
        <v>999999999</v>
      </c>
      <c r="F42" s="184">
        <v>999999999</v>
      </c>
      <c r="G42" s="184">
        <v>999999999</v>
      </c>
      <c r="H42" s="184">
        <v>999999999</v>
      </c>
      <c r="I42" s="184">
        <v>999999999</v>
      </c>
      <c r="J42" s="184">
        <v>999999999</v>
      </c>
      <c r="K42" s="184">
        <v>999999999</v>
      </c>
      <c r="L42" s="184">
        <v>999999999</v>
      </c>
      <c r="M42" s="184">
        <v>999999999</v>
      </c>
      <c r="N42" s="184">
        <v>118305955.76000001</v>
      </c>
      <c r="O42" s="184">
        <v>999999999</v>
      </c>
      <c r="P42" s="184">
        <v>999999999</v>
      </c>
      <c r="Q42" s="184">
        <v>999999999</v>
      </c>
      <c r="R42" s="184">
        <v>999999999</v>
      </c>
      <c r="S42" s="184">
        <v>999999999</v>
      </c>
      <c r="T42" s="184">
        <v>999999999</v>
      </c>
      <c r="U42" s="184">
        <v>999999999</v>
      </c>
      <c r="V42" s="184">
        <v>999999999</v>
      </c>
      <c r="W42" s="184">
        <v>999999999</v>
      </c>
      <c r="X42" s="184">
        <v>999999999</v>
      </c>
      <c r="Y42" s="184">
        <v>999999999</v>
      </c>
      <c r="Z42" s="184">
        <v>999999999</v>
      </c>
      <c r="AA42" s="184">
        <v>999999999</v>
      </c>
      <c r="AB42" s="184">
        <v>999999999</v>
      </c>
      <c r="AC42" s="184">
        <v>999999999</v>
      </c>
      <c r="AD42" s="184">
        <v>999999999</v>
      </c>
      <c r="AE42" s="184">
        <v>999999999</v>
      </c>
      <c r="AF42" s="184">
        <v>999999999</v>
      </c>
      <c r="AG42" s="184">
        <v>999999999</v>
      </c>
      <c r="AH42" s="184">
        <v>999999999</v>
      </c>
      <c r="AI42" s="184">
        <v>999999999</v>
      </c>
      <c r="AJ42" s="184">
        <v>999999999</v>
      </c>
      <c r="AK42" s="184">
        <v>999999999</v>
      </c>
      <c r="AL42" s="184">
        <v>999999999</v>
      </c>
      <c r="AM42" s="184">
        <v>999999999</v>
      </c>
      <c r="AN42" s="184">
        <v>999999999</v>
      </c>
      <c r="AO42" s="184">
        <v>999999999</v>
      </c>
      <c r="AP42" s="184">
        <v>999999999</v>
      </c>
      <c r="AQ42" s="184">
        <v>999999999</v>
      </c>
      <c r="AR42" s="184">
        <v>999999999</v>
      </c>
      <c r="AS42" s="184">
        <v>999999999</v>
      </c>
      <c r="AT42" s="184">
        <v>999999999</v>
      </c>
      <c r="AU42" s="184">
        <v>999999999</v>
      </c>
      <c r="AV42" s="184">
        <v>999999999</v>
      </c>
      <c r="AW42" s="184">
        <v>999999999</v>
      </c>
      <c r="AX42" s="184">
        <v>999999999</v>
      </c>
      <c r="AY42" s="184">
        <v>999999999</v>
      </c>
      <c r="AZ42" s="184">
        <v>10314335.75</v>
      </c>
      <c r="BA42" s="184">
        <v>999999999</v>
      </c>
      <c r="BB42" s="184">
        <v>999999999</v>
      </c>
      <c r="BC42" s="184">
        <v>57597386.259999998</v>
      </c>
      <c r="BD42" s="184">
        <v>999999999</v>
      </c>
      <c r="BE42" s="184">
        <v>999999999</v>
      </c>
      <c r="BF42" s="184">
        <v>999999999</v>
      </c>
      <c r="BG42" s="184">
        <v>999999999</v>
      </c>
      <c r="BH42" s="184">
        <v>999999999</v>
      </c>
      <c r="BI42" s="184">
        <v>999999999</v>
      </c>
      <c r="BJ42" s="184">
        <v>999999999</v>
      </c>
      <c r="BK42" s="184">
        <v>999999999</v>
      </c>
      <c r="BL42" s="184">
        <v>999999999</v>
      </c>
      <c r="BM42" s="184">
        <v>999999999</v>
      </c>
      <c r="BN42" s="184">
        <v>999999999</v>
      </c>
      <c r="BO42" s="184">
        <v>999999999</v>
      </c>
      <c r="BP42" s="184">
        <v>999999999</v>
      </c>
      <c r="BQ42" s="184">
        <v>999999999</v>
      </c>
      <c r="BR42" s="184">
        <v>999999999</v>
      </c>
      <c r="BS42" s="184">
        <v>999999999</v>
      </c>
      <c r="BT42" s="184">
        <v>999999999</v>
      </c>
      <c r="BU42" s="184">
        <v>999999999</v>
      </c>
      <c r="BV42" s="184">
        <v>999999999</v>
      </c>
      <c r="BW42" s="184">
        <v>999999999</v>
      </c>
      <c r="BX42" s="184">
        <v>999999999</v>
      </c>
      <c r="BY42" s="184">
        <v>999999999</v>
      </c>
      <c r="BZ42" s="184">
        <v>999999999</v>
      </c>
      <c r="CA42" s="184">
        <v>999999999</v>
      </c>
      <c r="CB42" s="184">
        <v>999999999</v>
      </c>
      <c r="CC42" s="184">
        <v>999999999</v>
      </c>
      <c r="CD42" s="184">
        <v>999999999</v>
      </c>
      <c r="CE42" s="184">
        <v>999999999</v>
      </c>
      <c r="CF42" s="184">
        <v>999999999</v>
      </c>
      <c r="CG42" s="184">
        <v>999999999</v>
      </c>
      <c r="CH42" s="184">
        <v>999999999</v>
      </c>
      <c r="CI42" s="184">
        <v>999999999</v>
      </c>
      <c r="CJ42" s="184">
        <v>999999999</v>
      </c>
      <c r="CK42" s="184">
        <v>999999999</v>
      </c>
      <c r="CL42" s="184">
        <v>999999999</v>
      </c>
      <c r="CM42" s="184">
        <v>999999999</v>
      </c>
      <c r="CN42" s="184">
        <v>999999999</v>
      </c>
      <c r="CO42" s="184">
        <v>999999999</v>
      </c>
      <c r="CP42" s="184">
        <v>999999999</v>
      </c>
      <c r="CQ42" s="184">
        <v>999999999</v>
      </c>
      <c r="CR42" s="184">
        <v>999999999</v>
      </c>
      <c r="CS42" s="184">
        <v>999999999</v>
      </c>
      <c r="CT42" s="184">
        <v>999999999</v>
      </c>
      <c r="CU42" s="184">
        <v>999999999</v>
      </c>
      <c r="CV42" s="184">
        <v>999999999</v>
      </c>
      <c r="CW42" s="184">
        <v>999999999</v>
      </c>
      <c r="CX42" s="184">
        <v>999999999</v>
      </c>
      <c r="CY42" s="184">
        <v>999999999</v>
      </c>
      <c r="CZ42" s="184">
        <v>999999999</v>
      </c>
      <c r="DA42" s="184">
        <v>999999999</v>
      </c>
      <c r="DB42" s="184">
        <v>999999999</v>
      </c>
      <c r="DC42" s="184">
        <v>999999999</v>
      </c>
      <c r="DD42" s="184">
        <v>999999999</v>
      </c>
      <c r="DE42" s="184">
        <v>999999999</v>
      </c>
      <c r="DF42" s="184">
        <v>999999999</v>
      </c>
      <c r="DG42" s="184">
        <v>999999999</v>
      </c>
      <c r="DH42" s="184">
        <v>999999999</v>
      </c>
      <c r="DI42" s="184">
        <v>999999999</v>
      </c>
      <c r="DJ42" s="184">
        <v>999999999</v>
      </c>
      <c r="DK42" s="184">
        <v>999999999</v>
      </c>
      <c r="DL42" s="184">
        <v>999999999</v>
      </c>
      <c r="DM42" s="184">
        <v>999999999</v>
      </c>
      <c r="DN42" s="184">
        <v>999999999</v>
      </c>
      <c r="DO42" s="184">
        <v>999999999</v>
      </c>
      <c r="DP42" s="184">
        <v>999999999</v>
      </c>
      <c r="DQ42" s="184">
        <v>999999999</v>
      </c>
      <c r="DR42" s="184">
        <v>999999999</v>
      </c>
      <c r="DS42" s="184">
        <v>999999999</v>
      </c>
      <c r="DT42" s="184">
        <v>999999999</v>
      </c>
      <c r="DU42" s="184">
        <v>999999999</v>
      </c>
      <c r="DV42" s="184">
        <v>999999999</v>
      </c>
      <c r="DW42" s="184">
        <v>999999999</v>
      </c>
      <c r="DX42" s="184">
        <v>999999999</v>
      </c>
      <c r="DY42" s="184">
        <v>999999999</v>
      </c>
      <c r="DZ42" s="184">
        <v>999999999</v>
      </c>
      <c r="EA42" s="184">
        <v>999999999</v>
      </c>
      <c r="EB42" s="184">
        <v>999999999</v>
      </c>
      <c r="EC42" s="184">
        <v>999999999</v>
      </c>
      <c r="ED42" s="184">
        <v>999999999</v>
      </c>
      <c r="EE42" s="184">
        <v>999999999</v>
      </c>
      <c r="EF42" s="184">
        <v>999999999</v>
      </c>
      <c r="EG42" s="184">
        <v>999999999</v>
      </c>
      <c r="EH42" s="184">
        <v>999999999</v>
      </c>
      <c r="EI42" s="184">
        <v>999999999</v>
      </c>
      <c r="EJ42" s="184">
        <v>999999999</v>
      </c>
      <c r="EK42" s="184">
        <v>999999999</v>
      </c>
      <c r="EL42" s="184">
        <v>999999999</v>
      </c>
      <c r="EM42" s="184">
        <v>999999999</v>
      </c>
      <c r="EN42" s="184">
        <v>999999999</v>
      </c>
      <c r="EO42" s="184">
        <v>999999999</v>
      </c>
      <c r="EP42" s="184">
        <v>999999999</v>
      </c>
      <c r="EQ42" s="184">
        <v>8228757.6399999997</v>
      </c>
      <c r="ER42" s="184">
        <v>999999999</v>
      </c>
      <c r="ES42" s="184">
        <v>999999999</v>
      </c>
      <c r="ET42" s="184">
        <v>999999999</v>
      </c>
      <c r="EU42" s="184">
        <v>999999999</v>
      </c>
      <c r="EV42" s="184">
        <v>999999999</v>
      </c>
      <c r="EW42" s="184">
        <v>999999999</v>
      </c>
      <c r="EX42" s="184">
        <v>999999999</v>
      </c>
      <c r="EY42" s="184">
        <v>999999999</v>
      </c>
      <c r="EZ42" s="184">
        <v>999999999</v>
      </c>
      <c r="FA42" s="184">
        <v>999999999</v>
      </c>
      <c r="FB42" s="184">
        <v>999999999</v>
      </c>
      <c r="FC42" s="184">
        <v>999999999</v>
      </c>
      <c r="FD42" s="184">
        <v>999999999</v>
      </c>
      <c r="FE42" s="184">
        <v>999999999</v>
      </c>
      <c r="FF42" s="184">
        <v>999999999</v>
      </c>
      <c r="FG42" s="184">
        <v>999999999</v>
      </c>
      <c r="FH42" s="184">
        <v>999999999</v>
      </c>
      <c r="FI42" s="184">
        <v>999999999</v>
      </c>
      <c r="FJ42" s="184">
        <v>999999999</v>
      </c>
      <c r="FK42" s="184">
        <v>999999999</v>
      </c>
      <c r="FL42" s="184">
        <v>999999999</v>
      </c>
      <c r="FM42" s="184">
        <v>999999999</v>
      </c>
      <c r="FN42" s="184">
        <v>999999999</v>
      </c>
      <c r="FO42" s="184">
        <v>999999999</v>
      </c>
      <c r="FP42" s="184">
        <v>999999999</v>
      </c>
      <c r="FQ42" s="184">
        <v>999999999</v>
      </c>
      <c r="FR42" s="184">
        <v>999999999</v>
      </c>
      <c r="FS42" s="184">
        <v>999999999</v>
      </c>
      <c r="FT42" s="184">
        <v>999999999</v>
      </c>
      <c r="FU42" s="184">
        <v>999999999</v>
      </c>
      <c r="FV42" s="184">
        <v>999999999</v>
      </c>
      <c r="FW42" s="184">
        <v>999999999</v>
      </c>
      <c r="FX42" s="184">
        <v>999999999</v>
      </c>
      <c r="FY42" s="181"/>
      <c r="FZ42" s="210">
        <f>SUM(C42:FX42)</f>
        <v>174194446261.41003</v>
      </c>
      <c r="GA42" s="181"/>
      <c r="GB42" s="210"/>
      <c r="GC42" s="210"/>
      <c r="GD42" s="212"/>
      <c r="GE42" s="212"/>
    </row>
    <row r="43" spans="1:187" s="315" customFormat="1" x14ac:dyDescent="0.2">
      <c r="A43" s="184"/>
      <c r="B43" s="184"/>
      <c r="C43" s="181"/>
      <c r="D43" s="181"/>
      <c r="E43" s="181"/>
      <c r="F43" s="181"/>
      <c r="G43" s="181"/>
      <c r="H43" s="181"/>
      <c r="I43" s="181"/>
      <c r="J43" s="181"/>
      <c r="K43" s="181"/>
      <c r="L43" s="181"/>
      <c r="M43" s="181"/>
      <c r="N43" s="181"/>
      <c r="O43" s="181"/>
      <c r="P43" s="181"/>
      <c r="Q43" s="181"/>
      <c r="R43" s="181"/>
      <c r="S43" s="181"/>
      <c r="T43" s="181"/>
      <c r="U43" s="181"/>
      <c r="V43" s="181"/>
      <c r="W43" s="181"/>
      <c r="X43" s="181"/>
      <c r="Y43" s="181"/>
      <c r="Z43" s="181"/>
      <c r="AA43" s="181"/>
      <c r="AB43" s="181"/>
      <c r="AC43" s="181"/>
      <c r="AD43" s="181"/>
      <c r="AE43" s="181"/>
      <c r="AF43" s="181"/>
      <c r="AG43" s="181"/>
      <c r="AH43" s="181"/>
      <c r="AI43" s="181"/>
      <c r="AJ43" s="181"/>
      <c r="AK43" s="181"/>
      <c r="AL43" s="181"/>
      <c r="AM43" s="181"/>
      <c r="AN43" s="181"/>
      <c r="AO43" s="181"/>
      <c r="AP43" s="181"/>
      <c r="AQ43" s="181"/>
      <c r="AR43" s="181"/>
      <c r="AS43" s="181"/>
      <c r="AT43" s="181"/>
      <c r="AU43" s="181"/>
      <c r="AV43" s="181"/>
      <c r="AW43" s="181"/>
      <c r="AX43" s="181"/>
      <c r="AY43" s="181"/>
      <c r="AZ43" s="181"/>
      <c r="BA43" s="181"/>
      <c r="BB43" s="181"/>
      <c r="BC43" s="181"/>
      <c r="BD43" s="181"/>
      <c r="BE43" s="181" t="s">
        <v>468</v>
      </c>
      <c r="BF43" s="181"/>
      <c r="BG43" s="181"/>
      <c r="BH43" s="181"/>
      <c r="BI43" s="181"/>
      <c r="BJ43" s="181"/>
      <c r="BK43" s="181"/>
      <c r="BL43" s="181"/>
      <c r="BM43" s="181"/>
      <c r="BN43" s="181"/>
      <c r="BO43" s="181"/>
      <c r="BP43" s="181"/>
      <c r="BQ43" s="181"/>
      <c r="BR43" s="181"/>
      <c r="BS43" s="181"/>
      <c r="BT43" s="181"/>
      <c r="BU43" s="181"/>
      <c r="BV43" s="181"/>
      <c r="BW43" s="185"/>
      <c r="BX43" s="181"/>
      <c r="BY43" s="181"/>
      <c r="BZ43" s="181"/>
      <c r="CA43" s="181"/>
      <c r="CB43" s="181"/>
      <c r="CC43" s="181"/>
      <c r="CD43" s="181"/>
      <c r="CE43" s="181"/>
      <c r="CF43" s="181"/>
      <c r="CG43" s="181"/>
      <c r="CH43" s="181"/>
      <c r="CI43" s="181"/>
      <c r="CJ43" s="181"/>
      <c r="CK43" s="181"/>
      <c r="CL43" s="181"/>
      <c r="CM43" s="181"/>
      <c r="CN43" s="181"/>
      <c r="CO43" s="181"/>
      <c r="CP43" s="181"/>
      <c r="CQ43" s="181"/>
      <c r="CR43" s="181"/>
      <c r="CS43" s="181"/>
      <c r="CT43" s="181"/>
      <c r="CU43" s="181"/>
      <c r="CV43" s="181"/>
      <c r="CW43" s="181"/>
      <c r="CX43" s="181"/>
      <c r="CY43" s="181"/>
      <c r="CZ43" s="181"/>
      <c r="DA43" s="181"/>
      <c r="DB43" s="181"/>
      <c r="DC43" s="181"/>
      <c r="DD43" s="181"/>
      <c r="DE43" s="181"/>
      <c r="DF43" s="181"/>
      <c r="DG43" s="181"/>
      <c r="DH43" s="181"/>
      <c r="DI43" s="181"/>
      <c r="DJ43" s="181"/>
      <c r="DK43" s="181"/>
      <c r="DL43" s="181"/>
      <c r="DM43" s="181"/>
      <c r="DN43" s="181"/>
      <c r="DO43" s="181"/>
      <c r="DP43" s="181"/>
      <c r="DQ43" s="181"/>
      <c r="DR43" s="181"/>
      <c r="DS43" s="181"/>
      <c r="DT43" s="181"/>
      <c r="DU43" s="181"/>
      <c r="DV43" s="181"/>
      <c r="DW43" s="181"/>
      <c r="DX43" s="181"/>
      <c r="DY43" s="181"/>
      <c r="DZ43" s="181"/>
      <c r="EA43" s="181"/>
      <c r="EB43" s="181"/>
      <c r="ED43" s="181"/>
      <c r="EE43" s="181"/>
      <c r="EF43" s="181"/>
      <c r="EG43" s="181"/>
      <c r="EH43" s="181"/>
      <c r="EI43" s="181"/>
      <c r="EJ43" s="181"/>
      <c r="EK43" s="181"/>
      <c r="EL43" s="181"/>
      <c r="EM43" s="181"/>
      <c r="EN43" s="181"/>
      <c r="EO43" s="181"/>
      <c r="EP43" s="181"/>
      <c r="EQ43" s="181" t="s">
        <v>468</v>
      </c>
      <c r="ER43" s="181"/>
      <c r="ES43" s="181"/>
      <c r="ET43" s="181"/>
      <c r="EU43" s="181"/>
      <c r="EV43" s="181"/>
      <c r="EW43" s="181"/>
      <c r="EX43" s="181"/>
      <c r="EY43" s="181"/>
      <c r="EZ43" s="181"/>
      <c r="FA43" s="181"/>
      <c r="FB43" s="181"/>
      <c r="FC43" s="181"/>
      <c r="FD43" s="181"/>
      <c r="FE43" s="181"/>
      <c r="FF43" s="181"/>
      <c r="FG43" s="181"/>
      <c r="FH43" s="181"/>
      <c r="FI43" s="181"/>
      <c r="FJ43" s="181"/>
      <c r="FK43" s="181"/>
      <c r="FL43" s="181"/>
      <c r="FM43" s="181"/>
      <c r="FN43" s="181"/>
      <c r="FO43" s="181"/>
      <c r="FP43" s="181"/>
      <c r="FQ43" s="181"/>
      <c r="FR43" s="181"/>
      <c r="FS43" s="181"/>
      <c r="FT43" s="181"/>
      <c r="FU43" s="181"/>
      <c r="FV43" s="181"/>
      <c r="FW43" s="181"/>
      <c r="FX43" s="181"/>
      <c r="FY43" s="181"/>
      <c r="FZ43" s="181"/>
      <c r="GA43" s="181"/>
      <c r="GB43" s="181"/>
      <c r="GC43" s="181"/>
      <c r="GD43" s="187"/>
      <c r="GE43" s="187"/>
    </row>
    <row r="44" spans="1:187" s="315" customFormat="1" ht="15.75" x14ac:dyDescent="0.25">
      <c r="A44" s="184"/>
      <c r="B44" s="207" t="s">
        <v>235</v>
      </c>
      <c r="C44" s="181"/>
      <c r="D44" s="181"/>
      <c r="E44" s="181"/>
      <c r="F44" s="181"/>
      <c r="G44" s="181"/>
      <c r="H44" s="181"/>
      <c r="I44" s="181"/>
      <c r="J44" s="181"/>
      <c r="K44" s="181"/>
      <c r="L44" s="181"/>
      <c r="M44" s="181"/>
      <c r="N44" s="181"/>
      <c r="O44" s="181"/>
      <c r="P44" s="181"/>
      <c r="Q44" s="181"/>
      <c r="R44" s="181"/>
      <c r="S44" s="181"/>
      <c r="T44" s="181"/>
      <c r="U44" s="181"/>
      <c r="V44" s="181"/>
      <c r="W44" s="181"/>
      <c r="X44" s="181"/>
      <c r="Y44" s="181"/>
      <c r="Z44" s="181"/>
      <c r="AA44" s="181"/>
      <c r="AB44" s="181"/>
      <c r="AC44" s="181"/>
      <c r="AD44" s="181"/>
      <c r="AE44" s="181"/>
      <c r="AF44" s="181"/>
      <c r="AG44" s="181"/>
      <c r="AH44" s="181"/>
      <c r="AI44" s="181"/>
      <c r="AJ44" s="181"/>
      <c r="AK44" s="181"/>
      <c r="AL44" s="181"/>
      <c r="AM44" s="181"/>
      <c r="AN44" s="181"/>
      <c r="AO44" s="181"/>
      <c r="AP44" s="181"/>
      <c r="AQ44" s="181"/>
      <c r="AR44" s="181"/>
      <c r="AS44" s="181"/>
      <c r="AT44" s="181"/>
      <c r="AU44" s="181"/>
      <c r="AV44" s="181"/>
      <c r="AW44" s="181"/>
      <c r="AX44" s="181"/>
      <c r="AY44" s="181"/>
      <c r="AZ44" s="181"/>
      <c r="BA44" s="181"/>
      <c r="BB44" s="181"/>
      <c r="BC44" s="181"/>
      <c r="BD44" s="181"/>
      <c r="BE44" s="181"/>
      <c r="BF44" s="181"/>
      <c r="BG44" s="181"/>
      <c r="BH44" s="181"/>
      <c r="BI44" s="181"/>
      <c r="BJ44" s="181"/>
      <c r="BK44" s="181"/>
      <c r="BL44" s="181"/>
      <c r="BM44" s="181"/>
      <c r="BN44" s="181"/>
      <c r="BO44" s="181"/>
      <c r="BP44" s="181"/>
      <c r="BQ44" s="181"/>
      <c r="BR44" s="181"/>
      <c r="BS44" s="181"/>
      <c r="BT44" s="181"/>
      <c r="BU44" s="181"/>
      <c r="BV44" s="181"/>
      <c r="BW44" s="181"/>
      <c r="BX44" s="181"/>
      <c r="BY44" s="181"/>
      <c r="BZ44" s="181"/>
      <c r="CA44" s="181"/>
      <c r="CB44" s="181"/>
      <c r="CC44" s="181"/>
      <c r="CD44" s="181"/>
      <c r="CE44" s="181"/>
      <c r="CF44" s="181"/>
      <c r="CG44" s="181"/>
      <c r="CH44" s="181"/>
      <c r="CI44" s="181"/>
      <c r="CJ44" s="181"/>
      <c r="CK44" s="181"/>
      <c r="CL44" s="181"/>
      <c r="CM44" s="181"/>
      <c r="CN44" s="181"/>
      <c r="CO44" s="181"/>
      <c r="CP44" s="181"/>
      <c r="CQ44" s="181"/>
      <c r="CR44" s="181"/>
      <c r="CS44" s="181"/>
      <c r="CT44" s="181"/>
      <c r="CU44" s="181"/>
      <c r="CV44" s="181"/>
      <c r="CW44" s="181"/>
      <c r="CX44" s="181"/>
      <c r="CY44" s="181"/>
      <c r="CZ44" s="181"/>
      <c r="DA44" s="181"/>
      <c r="DB44" s="181"/>
      <c r="DC44" s="181"/>
      <c r="DD44" s="181"/>
      <c r="DE44" s="181"/>
      <c r="DF44" s="181"/>
      <c r="DG44" s="181"/>
      <c r="DH44" s="181"/>
      <c r="DI44" s="181"/>
      <c r="DJ44" s="181"/>
      <c r="DK44" s="181"/>
      <c r="DL44" s="181"/>
      <c r="DM44" s="181"/>
      <c r="DN44" s="181"/>
      <c r="DO44" s="181"/>
      <c r="DP44" s="181"/>
      <c r="DQ44" s="181"/>
      <c r="DR44" s="181"/>
      <c r="DS44" s="181"/>
      <c r="DT44" s="181"/>
      <c r="DU44" s="181"/>
      <c r="DV44" s="181"/>
      <c r="DW44" s="181"/>
      <c r="DX44" s="181"/>
      <c r="DY44" s="181"/>
      <c r="DZ44" s="181"/>
      <c r="EA44" s="181"/>
      <c r="EB44" s="181"/>
      <c r="EC44" s="181"/>
      <c r="ED44" s="181"/>
      <c r="EE44" s="181"/>
      <c r="EF44" s="181"/>
      <c r="EG44" s="181"/>
      <c r="EH44" s="181"/>
      <c r="EI44" s="181"/>
      <c r="EJ44" s="181"/>
      <c r="EK44" s="181"/>
      <c r="EL44" s="181"/>
      <c r="EM44" s="181"/>
      <c r="EN44" s="181"/>
      <c r="EO44" s="181"/>
      <c r="EP44" s="181"/>
      <c r="EQ44" s="181"/>
      <c r="ER44" s="181"/>
      <c r="ES44" s="181"/>
      <c r="ET44" s="181"/>
      <c r="EU44" s="181"/>
      <c r="EV44" s="181"/>
      <c r="EW44" s="181"/>
      <c r="EX44" s="181"/>
      <c r="EY44" s="181"/>
      <c r="EZ44" s="181"/>
      <c r="FA44" s="181"/>
      <c r="FB44" s="181"/>
      <c r="FC44" s="181"/>
      <c r="FD44" s="181"/>
      <c r="FE44" s="181"/>
      <c r="FF44" s="181"/>
      <c r="FG44" s="181"/>
      <c r="FH44" s="181"/>
      <c r="FI44" s="181"/>
      <c r="FJ44" s="181"/>
      <c r="FK44" s="181"/>
      <c r="FL44" s="181"/>
      <c r="FM44" s="181"/>
      <c r="FN44" s="181"/>
      <c r="FO44" s="181"/>
      <c r="FP44" s="181"/>
      <c r="FQ44" s="181"/>
      <c r="FR44" s="181"/>
      <c r="FS44" s="181"/>
      <c r="FT44" s="181"/>
      <c r="FU44" s="181"/>
      <c r="FV44" s="181"/>
      <c r="FW44" s="181"/>
      <c r="FX44" s="181"/>
      <c r="FY44" s="181"/>
      <c r="FZ44" s="181"/>
      <c r="GA44" s="181"/>
      <c r="GB44" s="181"/>
      <c r="GC44" s="181"/>
      <c r="GD44" s="184"/>
      <c r="GE44" s="184"/>
    </row>
    <row r="45" spans="1:187" s="315" customFormat="1" x14ac:dyDescent="0.2">
      <c r="A45" s="329" t="s">
        <v>236</v>
      </c>
      <c r="B45" s="184" t="s">
        <v>994</v>
      </c>
      <c r="C45" s="184">
        <v>69640328.120000005</v>
      </c>
      <c r="D45" s="184">
        <v>343801074.74000001</v>
      </c>
      <c r="E45" s="184">
        <v>70559283.109999999</v>
      </c>
      <c r="F45" s="184">
        <v>139144144.52000001</v>
      </c>
      <c r="G45" s="184">
        <v>8912138.5899999999</v>
      </c>
      <c r="H45" s="184">
        <v>8345333.6600000001</v>
      </c>
      <c r="I45" s="184">
        <v>90950631.659999996</v>
      </c>
      <c r="J45" s="184">
        <v>18815734.219999999</v>
      </c>
      <c r="K45" s="184">
        <v>3300992.72</v>
      </c>
      <c r="L45" s="184">
        <v>23331656.349999998</v>
      </c>
      <c r="M45" s="184">
        <v>13808423.35</v>
      </c>
      <c r="N45" s="184">
        <v>433145310.68000001</v>
      </c>
      <c r="O45" s="184">
        <v>118986055.89</v>
      </c>
      <c r="P45" s="184">
        <v>2656142.77</v>
      </c>
      <c r="Q45" s="184">
        <v>347578357.69</v>
      </c>
      <c r="R45" s="184">
        <v>23415373.300000001</v>
      </c>
      <c r="S45" s="184">
        <v>12944557.539999999</v>
      </c>
      <c r="T45" s="184">
        <v>2090175.25</v>
      </c>
      <c r="U45" s="184">
        <v>848971.76</v>
      </c>
      <c r="V45" s="184">
        <v>3163138.58</v>
      </c>
      <c r="W45" s="184">
        <v>849165.52</v>
      </c>
      <c r="X45" s="184">
        <v>830905.84</v>
      </c>
      <c r="Y45" s="184">
        <v>9404196.4100000001</v>
      </c>
      <c r="Z45" s="184">
        <v>2836429.4499999997</v>
      </c>
      <c r="AA45" s="184">
        <v>244587689.16</v>
      </c>
      <c r="AB45" s="184">
        <v>246518892.06</v>
      </c>
      <c r="AC45" s="184">
        <v>7840492.6200000001</v>
      </c>
      <c r="AD45" s="184">
        <v>10254338.560000001</v>
      </c>
      <c r="AE45" s="184">
        <v>1797082.28</v>
      </c>
      <c r="AF45" s="184">
        <v>2445557.4899999998</v>
      </c>
      <c r="AG45" s="184">
        <v>7418792.7999999998</v>
      </c>
      <c r="AH45" s="184">
        <v>8251190.29</v>
      </c>
      <c r="AI45" s="184">
        <v>3776325.14</v>
      </c>
      <c r="AJ45" s="184">
        <v>2880248.46</v>
      </c>
      <c r="AK45" s="184">
        <v>2864660.29</v>
      </c>
      <c r="AL45" s="184">
        <v>3249271.12</v>
      </c>
      <c r="AM45" s="184">
        <v>4237518.6899999995</v>
      </c>
      <c r="AN45" s="184">
        <v>3779364.56</v>
      </c>
      <c r="AO45" s="184">
        <v>38826231.129999995</v>
      </c>
      <c r="AP45" s="184">
        <v>748862672.45000005</v>
      </c>
      <c r="AQ45" s="184">
        <v>3168519.96</v>
      </c>
      <c r="AR45" s="184">
        <v>519166539.72000003</v>
      </c>
      <c r="AS45" s="184">
        <v>59758387.289999999</v>
      </c>
      <c r="AT45" s="184">
        <v>19679424.149999999</v>
      </c>
      <c r="AU45" s="184">
        <v>3372152.27</v>
      </c>
      <c r="AV45" s="184">
        <v>3356183.86</v>
      </c>
      <c r="AW45" s="184">
        <v>2815636.38</v>
      </c>
      <c r="AX45" s="184">
        <v>876846.65</v>
      </c>
      <c r="AY45" s="184">
        <v>4890267.6499999994</v>
      </c>
      <c r="AZ45" s="184">
        <v>98320370.320000008</v>
      </c>
      <c r="BA45" s="184">
        <v>71590067.079999998</v>
      </c>
      <c r="BB45" s="184">
        <v>61092169.200000003</v>
      </c>
      <c r="BC45" s="184">
        <v>248104326.63</v>
      </c>
      <c r="BD45" s="184">
        <v>39366791.759999998</v>
      </c>
      <c r="BE45" s="184">
        <v>12136933.91</v>
      </c>
      <c r="BF45" s="184">
        <v>191968409.62</v>
      </c>
      <c r="BG45" s="184">
        <v>8718646.4000000004</v>
      </c>
      <c r="BH45" s="184">
        <v>5873548.5700000003</v>
      </c>
      <c r="BI45" s="184">
        <v>3203024.52</v>
      </c>
      <c r="BJ45" s="184">
        <v>49044995.759999998</v>
      </c>
      <c r="BK45" s="184">
        <v>173280224</v>
      </c>
      <c r="BL45" s="184">
        <v>2658430.5</v>
      </c>
      <c r="BM45" s="184">
        <v>3214416.39</v>
      </c>
      <c r="BN45" s="184">
        <v>29434485.120000001</v>
      </c>
      <c r="BO45" s="184">
        <v>11582131.74</v>
      </c>
      <c r="BP45" s="184">
        <v>2674019.9299999997</v>
      </c>
      <c r="BQ45" s="184">
        <v>51610034.770000003</v>
      </c>
      <c r="BR45" s="184">
        <v>38757142.990000002</v>
      </c>
      <c r="BS45" s="184">
        <v>9788053.3399999999</v>
      </c>
      <c r="BT45" s="184">
        <v>4188215.47</v>
      </c>
      <c r="BU45" s="184">
        <v>4402560.97</v>
      </c>
      <c r="BV45" s="184">
        <v>10281898.18</v>
      </c>
      <c r="BW45" s="184">
        <v>16220334.709999999</v>
      </c>
      <c r="BX45" s="184">
        <v>1694465.08</v>
      </c>
      <c r="BY45" s="184">
        <v>4870704.33</v>
      </c>
      <c r="BZ45" s="184">
        <v>2700156.4699999997</v>
      </c>
      <c r="CA45" s="184">
        <v>2564333.2599999998</v>
      </c>
      <c r="CB45" s="184">
        <v>664648453.39999998</v>
      </c>
      <c r="CC45" s="184">
        <v>2337926.89</v>
      </c>
      <c r="CD45" s="184">
        <v>1045827.4299999999</v>
      </c>
      <c r="CE45" s="184">
        <v>2393286.4700000002</v>
      </c>
      <c r="CF45" s="184">
        <v>1584344.1600000001</v>
      </c>
      <c r="CG45" s="184">
        <v>2479273.9300000002</v>
      </c>
      <c r="CH45" s="184">
        <v>1769873.5299999998</v>
      </c>
      <c r="CI45" s="184">
        <v>6116168.75</v>
      </c>
      <c r="CJ45" s="184">
        <v>8750395.2799999993</v>
      </c>
      <c r="CK45" s="184">
        <v>43568018.68</v>
      </c>
      <c r="CL45" s="184">
        <v>11466738.41</v>
      </c>
      <c r="CM45" s="184">
        <v>7741319.8700000001</v>
      </c>
      <c r="CN45" s="184">
        <v>234387913.24000001</v>
      </c>
      <c r="CO45" s="184">
        <v>121483736.3</v>
      </c>
      <c r="CP45" s="184">
        <v>9426965.3399999999</v>
      </c>
      <c r="CQ45" s="184">
        <v>9798088.9000000004</v>
      </c>
      <c r="CR45" s="184">
        <v>2597529.4899999998</v>
      </c>
      <c r="CS45" s="184">
        <v>3646324.82</v>
      </c>
      <c r="CT45" s="184">
        <v>1783100.11</v>
      </c>
      <c r="CU45" s="184">
        <v>3574591.81</v>
      </c>
      <c r="CV45" s="184">
        <v>796002.65</v>
      </c>
      <c r="CW45" s="184">
        <v>2286708.5099999998</v>
      </c>
      <c r="CX45" s="184">
        <v>4449536.1400000006</v>
      </c>
      <c r="CY45" s="184">
        <v>847278.12</v>
      </c>
      <c r="CZ45" s="184">
        <v>17283036.400000002</v>
      </c>
      <c r="DA45" s="184">
        <v>2528312.2599999998</v>
      </c>
      <c r="DB45" s="184">
        <v>3393816.46</v>
      </c>
      <c r="DC45" s="184">
        <v>2355990.9</v>
      </c>
      <c r="DD45" s="184">
        <v>2445900.4900000002</v>
      </c>
      <c r="DE45" s="184">
        <v>4160442.9699999997</v>
      </c>
      <c r="DF45" s="184">
        <v>174435618.68000001</v>
      </c>
      <c r="DG45" s="184">
        <v>1386616.55</v>
      </c>
      <c r="DH45" s="184">
        <v>16577210.16</v>
      </c>
      <c r="DI45" s="184">
        <v>22180078.77</v>
      </c>
      <c r="DJ45" s="184">
        <v>6242221.9199999999</v>
      </c>
      <c r="DK45" s="184">
        <v>4342242.37</v>
      </c>
      <c r="DL45" s="184">
        <v>48622992.280000001</v>
      </c>
      <c r="DM45" s="184">
        <v>3620676.45</v>
      </c>
      <c r="DN45" s="184">
        <v>12775585.51</v>
      </c>
      <c r="DO45" s="184">
        <v>25565612.140000001</v>
      </c>
      <c r="DP45" s="184">
        <v>2907464.1399999997</v>
      </c>
      <c r="DQ45" s="184">
        <v>5083674.32</v>
      </c>
      <c r="DR45" s="184">
        <v>11930311.050000001</v>
      </c>
      <c r="DS45" s="184">
        <v>7407862.4699999997</v>
      </c>
      <c r="DT45" s="184">
        <v>2040516.24</v>
      </c>
      <c r="DU45" s="184">
        <v>3950180.86</v>
      </c>
      <c r="DV45" s="184">
        <v>2703555.51</v>
      </c>
      <c r="DW45" s="184">
        <v>3716097.9099999997</v>
      </c>
      <c r="DX45" s="184">
        <v>2765684.9299999997</v>
      </c>
      <c r="DY45" s="184">
        <v>3844869.63</v>
      </c>
      <c r="DZ45" s="184">
        <v>8520573.6799999997</v>
      </c>
      <c r="EA45" s="184">
        <v>5757490.6699999999</v>
      </c>
      <c r="EB45" s="184">
        <v>5180391.1999999993</v>
      </c>
      <c r="EC45" s="184">
        <v>3116966.73</v>
      </c>
      <c r="ED45" s="184">
        <v>18044377.57</v>
      </c>
      <c r="EE45" s="184">
        <v>2583892.77</v>
      </c>
      <c r="EF45" s="184">
        <v>12761041.65</v>
      </c>
      <c r="EG45" s="184">
        <v>3062755.8899999997</v>
      </c>
      <c r="EH45" s="184">
        <v>2859315.69</v>
      </c>
      <c r="EI45" s="184">
        <v>144906113.19999999</v>
      </c>
      <c r="EJ45" s="184">
        <v>73650831.040000007</v>
      </c>
      <c r="EK45" s="184">
        <v>5935634.6299999999</v>
      </c>
      <c r="EL45" s="184">
        <v>4327114.26</v>
      </c>
      <c r="EM45" s="184">
        <v>4195153.5999999996</v>
      </c>
      <c r="EN45" s="184">
        <v>9640017.6600000001</v>
      </c>
      <c r="EO45" s="184">
        <v>3934943.27</v>
      </c>
      <c r="EP45" s="184">
        <v>4101666.1</v>
      </c>
      <c r="EQ45" s="184">
        <v>21495819.639999997</v>
      </c>
      <c r="ER45" s="184">
        <v>3949470.79</v>
      </c>
      <c r="ES45" s="184">
        <v>1938130.72</v>
      </c>
      <c r="ET45" s="184">
        <v>2978182.82</v>
      </c>
      <c r="EU45" s="184">
        <v>6265516.9900000002</v>
      </c>
      <c r="EV45" s="184">
        <v>1306611.44</v>
      </c>
      <c r="EW45" s="184">
        <v>10016361.809999999</v>
      </c>
      <c r="EX45" s="184">
        <v>3222856.5</v>
      </c>
      <c r="EY45" s="184">
        <v>4920606.04</v>
      </c>
      <c r="EZ45" s="184">
        <v>1983599.36</v>
      </c>
      <c r="FA45" s="184">
        <v>29065672.630000003</v>
      </c>
      <c r="FB45" s="184">
        <v>3751924.39</v>
      </c>
      <c r="FC45" s="184">
        <v>19120002.119999997</v>
      </c>
      <c r="FD45" s="184">
        <v>3750981.94</v>
      </c>
      <c r="FE45" s="184">
        <v>1607871.83</v>
      </c>
      <c r="FF45" s="184">
        <v>2915816.74</v>
      </c>
      <c r="FG45" s="184">
        <v>1784181.25</v>
      </c>
      <c r="FH45" s="184">
        <v>1511779.74</v>
      </c>
      <c r="FI45" s="184">
        <v>15619391.299999999</v>
      </c>
      <c r="FJ45" s="184">
        <v>15158762.369999999</v>
      </c>
      <c r="FK45" s="184">
        <v>18075465.460000001</v>
      </c>
      <c r="FL45" s="184">
        <v>45706612.800000004</v>
      </c>
      <c r="FM45" s="184">
        <v>28851403.199999999</v>
      </c>
      <c r="FN45" s="184">
        <v>177447304.36000001</v>
      </c>
      <c r="FO45" s="184">
        <v>9562262.1400000006</v>
      </c>
      <c r="FP45" s="184">
        <v>18911337.509999998</v>
      </c>
      <c r="FQ45" s="184">
        <v>7475866.8000000007</v>
      </c>
      <c r="FR45" s="184">
        <v>2407028.15</v>
      </c>
      <c r="FS45" s="184">
        <v>2672697.8000000003</v>
      </c>
      <c r="FT45" s="184">
        <v>1327550.8799999999</v>
      </c>
      <c r="FU45" s="184">
        <v>7189486.6400000006</v>
      </c>
      <c r="FV45" s="184">
        <v>5855218.7999999998</v>
      </c>
      <c r="FW45" s="184">
        <v>2780551.29</v>
      </c>
      <c r="FX45" s="184">
        <v>1189974.21</v>
      </c>
      <c r="FY45" s="181"/>
      <c r="FZ45" s="181">
        <f>SUM(C45:FX45)</f>
        <v>7201014251.4400034</v>
      </c>
      <c r="GA45" s="147"/>
      <c r="GB45" s="181"/>
      <c r="GC45" s="181"/>
      <c r="GD45" s="187"/>
      <c r="GE45" s="187"/>
    </row>
    <row r="46" spans="1:187" s="315" customFormat="1" x14ac:dyDescent="0.2">
      <c r="A46" s="329" t="s">
        <v>237</v>
      </c>
      <c r="B46" s="184" t="s">
        <v>995</v>
      </c>
      <c r="C46" s="181">
        <f>ROUND(C45/C16,2)</f>
        <v>8339.56</v>
      </c>
      <c r="D46" s="181">
        <f t="shared" ref="D46:BO46" si="9">ROUND(D45/D16,2)</f>
        <v>8214.7900000000009</v>
      </c>
      <c r="E46" s="181">
        <f t="shared" si="9"/>
        <v>8767.52</v>
      </c>
      <c r="F46" s="181">
        <f t="shared" si="9"/>
        <v>8085.59</v>
      </c>
      <c r="G46" s="181">
        <f t="shared" si="9"/>
        <v>8726.27</v>
      </c>
      <c r="H46" s="181">
        <f t="shared" si="9"/>
        <v>8692.15</v>
      </c>
      <c r="I46" s="181">
        <f t="shared" si="9"/>
        <v>8658.09</v>
      </c>
      <c r="J46" s="181">
        <f t="shared" si="9"/>
        <v>8010.44</v>
      </c>
      <c r="K46" s="181">
        <f t="shared" si="9"/>
        <v>11025.36</v>
      </c>
      <c r="L46" s="181">
        <f t="shared" si="9"/>
        <v>8690.92</v>
      </c>
      <c r="M46" s="181">
        <f t="shared" si="9"/>
        <v>9798.77</v>
      </c>
      <c r="N46" s="181">
        <f t="shared" si="9"/>
        <v>8347.91</v>
      </c>
      <c r="O46" s="181">
        <f t="shared" si="9"/>
        <v>8075.28</v>
      </c>
      <c r="P46" s="181">
        <f t="shared" si="9"/>
        <v>15318.01</v>
      </c>
      <c r="Q46" s="181">
        <f t="shared" si="9"/>
        <v>8703.7999999999993</v>
      </c>
      <c r="R46" s="181">
        <f t="shared" si="9"/>
        <v>8105.57</v>
      </c>
      <c r="S46" s="181">
        <f t="shared" si="9"/>
        <v>8421.42</v>
      </c>
      <c r="T46" s="181">
        <f t="shared" si="9"/>
        <v>14729.92</v>
      </c>
      <c r="U46" s="181">
        <f t="shared" si="9"/>
        <v>16979.439999999999</v>
      </c>
      <c r="V46" s="181">
        <f t="shared" si="9"/>
        <v>11114.33</v>
      </c>
      <c r="W46" s="181">
        <f t="shared" si="9"/>
        <v>16983.310000000001</v>
      </c>
      <c r="X46" s="181">
        <f t="shared" si="9"/>
        <v>16618.12</v>
      </c>
      <c r="Y46" s="181">
        <f t="shared" si="9"/>
        <v>8469.2000000000007</v>
      </c>
      <c r="Z46" s="181">
        <f t="shared" si="9"/>
        <v>11260.14</v>
      </c>
      <c r="AA46" s="181">
        <f t="shared" si="9"/>
        <v>8201.7000000000007</v>
      </c>
      <c r="AB46" s="181">
        <f t="shared" si="9"/>
        <v>8307.1</v>
      </c>
      <c r="AC46" s="181">
        <f t="shared" si="9"/>
        <v>8624.4599999999991</v>
      </c>
      <c r="AD46" s="181">
        <f t="shared" si="9"/>
        <v>8264.9599999999991</v>
      </c>
      <c r="AE46" s="181">
        <f t="shared" si="9"/>
        <v>14790.8</v>
      </c>
      <c r="AF46" s="181">
        <f t="shared" si="9"/>
        <v>14218.36</v>
      </c>
      <c r="AG46" s="181">
        <f t="shared" si="9"/>
        <v>8977.24</v>
      </c>
      <c r="AH46" s="181">
        <f t="shared" si="9"/>
        <v>8263.59</v>
      </c>
      <c r="AI46" s="181">
        <f t="shared" si="9"/>
        <v>10024.75</v>
      </c>
      <c r="AJ46" s="181">
        <f t="shared" si="9"/>
        <v>13490.63</v>
      </c>
      <c r="AK46" s="181">
        <f t="shared" si="9"/>
        <v>12921.34</v>
      </c>
      <c r="AL46" s="181">
        <f t="shared" si="9"/>
        <v>11396.95</v>
      </c>
      <c r="AM46" s="181">
        <f t="shared" si="9"/>
        <v>9366.75</v>
      </c>
      <c r="AN46" s="181">
        <f t="shared" si="9"/>
        <v>10443.120000000001</v>
      </c>
      <c r="AO46" s="181">
        <f t="shared" si="9"/>
        <v>8135.41</v>
      </c>
      <c r="AP46" s="181">
        <f t="shared" si="9"/>
        <v>8685.7099999999991</v>
      </c>
      <c r="AQ46" s="181">
        <f t="shared" si="9"/>
        <v>12469.58</v>
      </c>
      <c r="AR46" s="181">
        <f t="shared" si="9"/>
        <v>8086.48</v>
      </c>
      <c r="AS46" s="181">
        <f t="shared" si="9"/>
        <v>8708.2199999999993</v>
      </c>
      <c r="AT46" s="181">
        <f t="shared" si="9"/>
        <v>8250.64</v>
      </c>
      <c r="AU46" s="181">
        <f t="shared" si="9"/>
        <v>11807.26</v>
      </c>
      <c r="AV46" s="181">
        <f t="shared" si="9"/>
        <v>11834.22</v>
      </c>
      <c r="AW46" s="181">
        <f t="shared" si="9"/>
        <v>13870.13</v>
      </c>
      <c r="AX46" s="181">
        <f t="shared" si="9"/>
        <v>17536.93</v>
      </c>
      <c r="AY46" s="181">
        <f t="shared" si="9"/>
        <v>9560.64</v>
      </c>
      <c r="AZ46" s="181">
        <f t="shared" si="9"/>
        <v>8581.5400000000009</v>
      </c>
      <c r="BA46" s="181">
        <f t="shared" si="9"/>
        <v>7965.25</v>
      </c>
      <c r="BB46" s="181">
        <f t="shared" si="9"/>
        <v>7965.6</v>
      </c>
      <c r="BC46" s="181">
        <f t="shared" si="9"/>
        <v>8296.64</v>
      </c>
      <c r="BD46" s="181">
        <f t="shared" si="9"/>
        <v>7965.6</v>
      </c>
      <c r="BE46" s="181">
        <f t="shared" si="9"/>
        <v>8477.2900000000009</v>
      </c>
      <c r="BF46" s="181">
        <f t="shared" si="9"/>
        <v>7957.5</v>
      </c>
      <c r="BG46" s="181">
        <f t="shared" si="9"/>
        <v>8918.42</v>
      </c>
      <c r="BH46" s="181">
        <f t="shared" si="9"/>
        <v>9154.5300000000007</v>
      </c>
      <c r="BI46" s="181">
        <f t="shared" si="9"/>
        <v>12879.07</v>
      </c>
      <c r="BJ46" s="181">
        <f t="shared" si="9"/>
        <v>7965.6</v>
      </c>
      <c r="BK46" s="181">
        <f t="shared" si="9"/>
        <v>7969.22</v>
      </c>
      <c r="BL46" s="181">
        <f t="shared" si="9"/>
        <v>14155.65</v>
      </c>
      <c r="BM46" s="181">
        <f t="shared" si="9"/>
        <v>11843.83</v>
      </c>
      <c r="BN46" s="181">
        <f t="shared" si="9"/>
        <v>7965.6</v>
      </c>
      <c r="BO46" s="181">
        <f t="shared" si="9"/>
        <v>8296.66</v>
      </c>
      <c r="BP46" s="181">
        <f t="shared" ref="BP46:EA46" si="10">ROUND(BP45/BP16,2)</f>
        <v>13363.42</v>
      </c>
      <c r="BQ46" s="181">
        <f t="shared" si="10"/>
        <v>8646.2000000000007</v>
      </c>
      <c r="BR46" s="181">
        <f t="shared" si="10"/>
        <v>8140.2</v>
      </c>
      <c r="BS46" s="181">
        <f t="shared" si="10"/>
        <v>8901.4699999999993</v>
      </c>
      <c r="BT46" s="181">
        <f t="shared" si="10"/>
        <v>10413.27</v>
      </c>
      <c r="BU46" s="181">
        <f t="shared" si="10"/>
        <v>10097.620000000001</v>
      </c>
      <c r="BV46" s="181">
        <f t="shared" si="10"/>
        <v>8477.82</v>
      </c>
      <c r="BW46" s="181">
        <f t="shared" si="10"/>
        <v>8328.3700000000008</v>
      </c>
      <c r="BX46" s="181">
        <f t="shared" si="10"/>
        <v>17272.830000000002</v>
      </c>
      <c r="BY46" s="181">
        <f t="shared" si="10"/>
        <v>9224.82</v>
      </c>
      <c r="BZ46" s="181">
        <f t="shared" si="10"/>
        <v>12724.58</v>
      </c>
      <c r="CA46" s="181">
        <f t="shared" si="10"/>
        <v>14357.97</v>
      </c>
      <c r="CB46" s="181">
        <f t="shared" si="10"/>
        <v>8187.38</v>
      </c>
      <c r="CC46" s="181">
        <f t="shared" si="10"/>
        <v>13390.19</v>
      </c>
      <c r="CD46" s="181">
        <f t="shared" si="10"/>
        <v>16164.26</v>
      </c>
      <c r="CE46" s="181">
        <f t="shared" si="10"/>
        <v>13660.31</v>
      </c>
      <c r="CF46" s="181">
        <f t="shared" si="10"/>
        <v>14918.49</v>
      </c>
      <c r="CG46" s="181">
        <f t="shared" si="10"/>
        <v>13222.79</v>
      </c>
      <c r="CH46" s="181">
        <f t="shared" si="10"/>
        <v>15538.84</v>
      </c>
      <c r="CI46" s="181">
        <f t="shared" si="10"/>
        <v>8611.9</v>
      </c>
      <c r="CJ46" s="181">
        <f t="shared" si="10"/>
        <v>8837</v>
      </c>
      <c r="CK46" s="181">
        <f t="shared" si="10"/>
        <v>8261.69</v>
      </c>
      <c r="CL46" s="181">
        <f t="shared" si="10"/>
        <v>8647.6200000000008</v>
      </c>
      <c r="CM46" s="181">
        <f t="shared" si="10"/>
        <v>9315.67</v>
      </c>
      <c r="CN46" s="181">
        <f t="shared" si="10"/>
        <v>7963.33</v>
      </c>
      <c r="CO46" s="181">
        <f t="shared" si="10"/>
        <v>7965.1</v>
      </c>
      <c r="CP46" s="181">
        <f t="shared" si="10"/>
        <v>8819.31</v>
      </c>
      <c r="CQ46" s="181">
        <f t="shared" si="10"/>
        <v>9003.11</v>
      </c>
      <c r="CR46" s="181">
        <f t="shared" si="10"/>
        <v>13875.69</v>
      </c>
      <c r="CS46" s="181">
        <f t="shared" si="10"/>
        <v>10262.66</v>
      </c>
      <c r="CT46" s="181">
        <f t="shared" si="10"/>
        <v>15821.65</v>
      </c>
      <c r="CU46" s="181">
        <f t="shared" si="10"/>
        <v>7892.67</v>
      </c>
      <c r="CV46" s="181">
        <f t="shared" si="10"/>
        <v>15920.05</v>
      </c>
      <c r="CW46" s="181">
        <f t="shared" si="10"/>
        <v>14072.05</v>
      </c>
      <c r="CX46" s="181">
        <f t="shared" si="10"/>
        <v>9132.8700000000008</v>
      </c>
      <c r="CY46" s="181">
        <f t="shared" si="10"/>
        <v>16945.560000000001</v>
      </c>
      <c r="CZ46" s="181">
        <f t="shared" si="10"/>
        <v>8084.12</v>
      </c>
      <c r="DA46" s="181">
        <f t="shared" si="10"/>
        <v>13534.86</v>
      </c>
      <c r="DB46" s="181">
        <f t="shared" si="10"/>
        <v>10958.4</v>
      </c>
      <c r="DC46" s="181">
        <f t="shared" si="10"/>
        <v>14124.65</v>
      </c>
      <c r="DD46" s="181">
        <f t="shared" si="10"/>
        <v>14089.29</v>
      </c>
      <c r="DE46" s="181">
        <f t="shared" si="10"/>
        <v>9406.3799999999992</v>
      </c>
      <c r="DF46" s="181">
        <f t="shared" si="10"/>
        <v>7965.35</v>
      </c>
      <c r="DG46" s="181">
        <f t="shared" si="10"/>
        <v>16992.849999999999</v>
      </c>
      <c r="DH46" s="181">
        <f t="shared" si="10"/>
        <v>7965.6</v>
      </c>
      <c r="DI46" s="181">
        <f t="shared" si="10"/>
        <v>8161.94</v>
      </c>
      <c r="DJ46" s="181">
        <f t="shared" si="10"/>
        <v>8860.5</v>
      </c>
      <c r="DK46" s="181">
        <f t="shared" si="10"/>
        <v>9348.2099999999991</v>
      </c>
      <c r="DL46" s="181">
        <f t="shared" si="10"/>
        <v>8270.48</v>
      </c>
      <c r="DM46" s="181">
        <f t="shared" si="10"/>
        <v>13560.59</v>
      </c>
      <c r="DN46" s="181">
        <f t="shared" si="10"/>
        <v>8607.15</v>
      </c>
      <c r="DO46" s="181">
        <f t="shared" si="10"/>
        <v>8427.76</v>
      </c>
      <c r="DP46" s="181">
        <f t="shared" si="10"/>
        <v>13466.72</v>
      </c>
      <c r="DQ46" s="181">
        <f t="shared" si="10"/>
        <v>9187.92</v>
      </c>
      <c r="DR46" s="181">
        <f t="shared" si="10"/>
        <v>8780.0300000000007</v>
      </c>
      <c r="DS46" s="181">
        <f t="shared" si="10"/>
        <v>9219.49</v>
      </c>
      <c r="DT46" s="181">
        <f t="shared" si="10"/>
        <v>15588.36</v>
      </c>
      <c r="DU46" s="181">
        <f t="shared" si="10"/>
        <v>9875.4500000000007</v>
      </c>
      <c r="DV46" s="181">
        <f t="shared" si="10"/>
        <v>13364.09</v>
      </c>
      <c r="DW46" s="181">
        <f t="shared" si="10"/>
        <v>10268.299999999999</v>
      </c>
      <c r="DX46" s="181">
        <f t="shared" si="10"/>
        <v>15776.87</v>
      </c>
      <c r="DY46" s="181">
        <f t="shared" si="10"/>
        <v>11826.73</v>
      </c>
      <c r="DZ46" s="181">
        <f t="shared" si="10"/>
        <v>8895.06</v>
      </c>
      <c r="EA46" s="181">
        <f t="shared" si="10"/>
        <v>9396.92</v>
      </c>
      <c r="EB46" s="181">
        <f t="shared" ref="EB46:FX46" si="11">ROUND(EB45/EB16,2)</f>
        <v>8792.25</v>
      </c>
      <c r="EC46" s="181">
        <f t="shared" si="11"/>
        <v>10491.31</v>
      </c>
      <c r="ED46" s="181">
        <f t="shared" si="11"/>
        <v>10840.72</v>
      </c>
      <c r="EE46" s="181">
        <f t="shared" si="11"/>
        <v>13243.94</v>
      </c>
      <c r="EF46" s="181">
        <f t="shared" si="11"/>
        <v>8446.5499999999993</v>
      </c>
      <c r="EG46" s="181">
        <f t="shared" si="11"/>
        <v>10679.07</v>
      </c>
      <c r="EH46" s="181">
        <f t="shared" si="11"/>
        <v>11529.5</v>
      </c>
      <c r="EI46" s="181">
        <f t="shared" si="11"/>
        <v>8536.09</v>
      </c>
      <c r="EJ46" s="181">
        <f t="shared" si="11"/>
        <v>7965.35</v>
      </c>
      <c r="EK46" s="181">
        <f t="shared" si="11"/>
        <v>8694.35</v>
      </c>
      <c r="EL46" s="181">
        <f t="shared" si="11"/>
        <v>8800.31</v>
      </c>
      <c r="EM46" s="181">
        <f t="shared" si="11"/>
        <v>9297.77</v>
      </c>
      <c r="EN46" s="181">
        <f t="shared" si="11"/>
        <v>8611</v>
      </c>
      <c r="EO46" s="181">
        <f t="shared" si="11"/>
        <v>9306.8700000000008</v>
      </c>
      <c r="EP46" s="181">
        <f t="shared" si="11"/>
        <v>10964.09</v>
      </c>
      <c r="EQ46" s="181">
        <f t="shared" si="11"/>
        <v>8372.2800000000007</v>
      </c>
      <c r="ER46" s="181">
        <f t="shared" si="11"/>
        <v>11178.8</v>
      </c>
      <c r="ES46" s="181">
        <f t="shared" si="11"/>
        <v>15467.92</v>
      </c>
      <c r="ET46" s="181">
        <f t="shared" si="11"/>
        <v>15367.3</v>
      </c>
      <c r="EU46" s="181">
        <f t="shared" si="11"/>
        <v>9587.6299999999992</v>
      </c>
      <c r="EV46" s="181">
        <f t="shared" si="11"/>
        <v>17633.080000000002</v>
      </c>
      <c r="EW46" s="181">
        <f t="shared" si="11"/>
        <v>11181.47</v>
      </c>
      <c r="EX46" s="181">
        <f t="shared" si="11"/>
        <v>12845.18</v>
      </c>
      <c r="EY46" s="181">
        <f t="shared" si="11"/>
        <v>8316.0499999999993</v>
      </c>
      <c r="EZ46" s="181">
        <f t="shared" si="11"/>
        <v>15200</v>
      </c>
      <c r="FA46" s="181">
        <f t="shared" si="11"/>
        <v>8670.11</v>
      </c>
      <c r="FB46" s="181">
        <f t="shared" si="11"/>
        <v>10859.4</v>
      </c>
      <c r="FC46" s="181">
        <f t="shared" si="11"/>
        <v>8049.51</v>
      </c>
      <c r="FD46" s="181">
        <f t="shared" si="11"/>
        <v>10498.13</v>
      </c>
      <c r="FE46" s="181">
        <f t="shared" si="11"/>
        <v>15778.92</v>
      </c>
      <c r="FF46" s="181">
        <f t="shared" si="11"/>
        <v>12595.32</v>
      </c>
      <c r="FG46" s="181">
        <f t="shared" si="11"/>
        <v>15958.69</v>
      </c>
      <c r="FH46" s="181">
        <f t="shared" si="11"/>
        <v>16203.43</v>
      </c>
      <c r="FI46" s="181">
        <f t="shared" si="11"/>
        <v>8351.7199999999993</v>
      </c>
      <c r="FJ46" s="181">
        <f t="shared" si="11"/>
        <v>8051.61</v>
      </c>
      <c r="FK46" s="181">
        <f t="shared" si="11"/>
        <v>8124.53</v>
      </c>
      <c r="FL46" s="181">
        <f t="shared" si="11"/>
        <v>7965.6</v>
      </c>
      <c r="FM46" s="181">
        <f t="shared" si="11"/>
        <v>7965.6</v>
      </c>
      <c r="FN46" s="181">
        <f t="shared" si="11"/>
        <v>8282.5300000000007</v>
      </c>
      <c r="FO46" s="181">
        <f t="shared" si="11"/>
        <v>8486.9599999999991</v>
      </c>
      <c r="FP46" s="181">
        <f t="shared" si="11"/>
        <v>8492.61</v>
      </c>
      <c r="FQ46" s="181">
        <f t="shared" si="11"/>
        <v>8755.99</v>
      </c>
      <c r="FR46" s="181">
        <f t="shared" si="11"/>
        <v>14353.18</v>
      </c>
      <c r="FS46" s="181">
        <f t="shared" si="11"/>
        <v>13211.56</v>
      </c>
      <c r="FT46" s="181">
        <f t="shared" si="11"/>
        <v>16976.349999999999</v>
      </c>
      <c r="FU46" s="181">
        <f t="shared" si="11"/>
        <v>9352.7900000000009</v>
      </c>
      <c r="FV46" s="181">
        <f t="shared" si="11"/>
        <v>9026.08</v>
      </c>
      <c r="FW46" s="181">
        <f t="shared" si="11"/>
        <v>13570.28</v>
      </c>
      <c r="FX46" s="181">
        <f t="shared" si="11"/>
        <v>17422.759999999998</v>
      </c>
      <c r="FY46" s="181"/>
      <c r="FZ46" s="181">
        <f>FZ45/FZ16</f>
        <v>8385.0192123104607</v>
      </c>
      <c r="GA46" s="147"/>
      <c r="GB46" s="181"/>
      <c r="GC46" s="181"/>
      <c r="GD46" s="184"/>
      <c r="GE46" s="184"/>
    </row>
    <row r="47" spans="1:187" x14ac:dyDescent="0.2">
      <c r="A47" s="184"/>
      <c r="B47" s="187"/>
      <c r="C47" s="186" t="s">
        <v>468</v>
      </c>
      <c r="D47" s="186"/>
      <c r="E47" s="186"/>
      <c r="F47" s="186"/>
      <c r="G47" s="186"/>
      <c r="H47" s="186"/>
      <c r="I47" s="186"/>
      <c r="J47" s="186"/>
      <c r="K47" s="186"/>
      <c r="L47" s="186"/>
      <c r="M47" s="186"/>
      <c r="N47" s="186"/>
      <c r="O47" s="186"/>
      <c r="P47" s="186"/>
      <c r="Q47" s="186"/>
      <c r="R47" s="186"/>
      <c r="S47" s="186"/>
      <c r="T47" s="186"/>
      <c r="U47" s="186"/>
      <c r="V47" s="186"/>
      <c r="W47" s="187"/>
      <c r="X47" s="186"/>
      <c r="Y47" s="186"/>
      <c r="Z47" s="186"/>
      <c r="AA47" s="186"/>
      <c r="AB47" s="186"/>
      <c r="AC47" s="186"/>
      <c r="AD47" s="186"/>
      <c r="AE47" s="186"/>
      <c r="AF47" s="186"/>
      <c r="AG47" s="186"/>
      <c r="AH47" s="186"/>
      <c r="AI47" s="186"/>
      <c r="AJ47" s="186"/>
      <c r="AK47" s="186"/>
      <c r="AL47" s="186"/>
      <c r="AM47" s="186"/>
      <c r="AN47" s="186"/>
      <c r="AO47" s="186"/>
      <c r="AP47" s="186"/>
      <c r="AQ47" s="186"/>
      <c r="AR47" s="186"/>
      <c r="AS47" s="186"/>
      <c r="AT47" s="186"/>
      <c r="AU47" s="186"/>
      <c r="AV47" s="186"/>
      <c r="AW47" s="186"/>
      <c r="AX47" s="186"/>
      <c r="AY47" s="186"/>
      <c r="AZ47" s="186"/>
      <c r="BA47" s="186"/>
      <c r="BB47" s="186"/>
      <c r="BC47" s="186"/>
      <c r="BD47" s="186"/>
      <c r="BE47" s="186"/>
      <c r="BF47" s="186"/>
      <c r="BG47" s="186"/>
      <c r="BH47" s="186"/>
      <c r="BI47" s="186"/>
      <c r="BJ47" s="186"/>
      <c r="BK47" s="186"/>
      <c r="BL47" s="186"/>
      <c r="BM47" s="186"/>
      <c r="BN47" s="186"/>
      <c r="BO47" s="186"/>
      <c r="BP47" s="186"/>
      <c r="BQ47" s="186"/>
      <c r="BR47" s="186"/>
      <c r="BS47" s="186"/>
      <c r="BT47" s="186"/>
      <c r="BU47" s="186"/>
      <c r="BV47" s="186"/>
      <c r="BW47" s="186"/>
      <c r="BX47" s="186"/>
      <c r="BY47" s="186"/>
      <c r="BZ47" s="186"/>
      <c r="CA47" s="186"/>
      <c r="CB47" s="186"/>
      <c r="CC47" s="186"/>
      <c r="CD47" s="186"/>
      <c r="CE47" s="186"/>
      <c r="CF47" s="186"/>
      <c r="CG47" s="186"/>
      <c r="CH47" s="186"/>
      <c r="CI47" s="186"/>
      <c r="CJ47" s="186"/>
      <c r="CK47" s="186"/>
      <c r="CL47" s="186"/>
      <c r="CM47" s="186"/>
      <c r="CN47" s="186"/>
      <c r="CO47" s="186"/>
      <c r="CP47" s="186"/>
      <c r="CQ47" s="186"/>
      <c r="CR47" s="186"/>
      <c r="CS47" s="186"/>
      <c r="CT47" s="186"/>
      <c r="CU47" s="186"/>
      <c r="CV47" s="186"/>
      <c r="CW47" s="186"/>
      <c r="CX47" s="186"/>
      <c r="CY47" s="186"/>
      <c r="CZ47" s="186"/>
      <c r="DA47" s="186"/>
      <c r="DB47" s="186"/>
      <c r="DC47" s="186"/>
      <c r="DD47" s="186"/>
      <c r="DE47" s="186"/>
      <c r="DF47" s="186"/>
      <c r="DG47" s="186"/>
      <c r="DH47" s="186"/>
      <c r="DI47" s="186"/>
      <c r="DJ47" s="186"/>
      <c r="DK47" s="186"/>
      <c r="DL47" s="186"/>
      <c r="DM47" s="186"/>
      <c r="DN47" s="186"/>
      <c r="DO47" s="186"/>
      <c r="DP47" s="186"/>
      <c r="DQ47" s="186"/>
      <c r="DR47" s="186"/>
      <c r="DS47" s="186"/>
      <c r="DT47" s="186"/>
      <c r="DU47" s="186"/>
      <c r="DV47" s="186"/>
      <c r="DW47" s="186"/>
      <c r="DX47" s="186"/>
      <c r="DY47" s="186"/>
      <c r="DZ47" s="186"/>
      <c r="EA47" s="186"/>
      <c r="EB47" s="186"/>
      <c r="EC47" s="186"/>
      <c r="ED47" s="186"/>
      <c r="EE47" s="186"/>
      <c r="EF47" s="186"/>
      <c r="EG47" s="186"/>
      <c r="EH47" s="186"/>
      <c r="EI47" s="186"/>
      <c r="EJ47" s="186"/>
      <c r="EK47" s="186"/>
      <c r="EL47" s="186"/>
      <c r="EM47" s="186"/>
      <c r="EN47" s="186"/>
      <c r="EO47" s="186"/>
      <c r="EP47" s="186"/>
      <c r="EQ47" s="186"/>
      <c r="ER47" s="186"/>
      <c r="ES47" s="186"/>
      <c r="ET47" s="186"/>
      <c r="EU47" s="186"/>
      <c r="EV47" s="186"/>
      <c r="EW47" s="186"/>
      <c r="EX47" s="186"/>
      <c r="EY47" s="186"/>
      <c r="EZ47" s="186"/>
      <c r="FA47" s="186"/>
      <c r="FB47" s="186"/>
      <c r="FC47" s="186"/>
      <c r="FD47" s="186"/>
      <c r="FE47" s="186"/>
      <c r="FF47" s="186"/>
      <c r="FG47" s="186"/>
      <c r="FH47" s="186"/>
      <c r="FI47" s="186"/>
      <c r="FJ47" s="186"/>
      <c r="FK47" s="186"/>
      <c r="FL47" s="186"/>
      <c r="FM47" s="186"/>
      <c r="FN47" s="186"/>
      <c r="FO47" s="186"/>
      <c r="FP47" s="186"/>
      <c r="FQ47" s="186"/>
      <c r="FR47" s="186"/>
      <c r="FS47" s="186"/>
      <c r="FT47" s="187"/>
      <c r="FU47" s="186"/>
      <c r="FV47" s="186"/>
      <c r="FW47" s="186"/>
      <c r="FX47" s="186"/>
      <c r="FY47" s="186"/>
      <c r="FZ47" s="147"/>
      <c r="GA47" s="181"/>
      <c r="GB47" s="181"/>
      <c r="GC47" s="181"/>
      <c r="GD47" s="187"/>
      <c r="GE47" s="187"/>
    </row>
    <row r="48" spans="1:187" ht="15.75" x14ac:dyDescent="0.25">
      <c r="A48" s="184"/>
      <c r="B48" s="207" t="s">
        <v>238</v>
      </c>
      <c r="C48" s="178"/>
      <c r="D48" s="178"/>
      <c r="E48" s="178"/>
      <c r="F48" s="178"/>
      <c r="G48" s="178"/>
      <c r="H48" s="178"/>
      <c r="I48" s="178"/>
      <c r="J48" s="178"/>
      <c r="K48" s="178"/>
      <c r="L48" s="178"/>
      <c r="M48" s="178"/>
      <c r="N48" s="178"/>
      <c r="O48" s="178"/>
      <c r="P48" s="178"/>
      <c r="Q48" s="178"/>
      <c r="R48" s="178"/>
      <c r="S48" s="178"/>
      <c r="T48" s="178"/>
      <c r="U48" s="178"/>
      <c r="V48" s="178"/>
      <c r="W48" s="184"/>
      <c r="X48" s="178"/>
      <c r="Y48" s="178"/>
      <c r="Z48" s="178"/>
      <c r="AA48" s="178"/>
      <c r="AB48" s="178"/>
      <c r="AC48" s="178"/>
      <c r="AD48" s="178"/>
      <c r="AE48" s="178"/>
      <c r="AF48" s="178"/>
      <c r="AG48" s="178"/>
      <c r="AH48" s="178"/>
      <c r="AI48" s="178"/>
      <c r="AJ48" s="178"/>
      <c r="AK48" s="178"/>
      <c r="AL48" s="178"/>
      <c r="AM48" s="178"/>
      <c r="AN48" s="178"/>
      <c r="AO48" s="178"/>
      <c r="AP48" s="178"/>
      <c r="AQ48" s="178"/>
      <c r="AR48" s="178"/>
      <c r="AS48" s="178"/>
      <c r="AT48" s="178"/>
      <c r="AU48" s="178"/>
      <c r="AV48" s="178"/>
      <c r="AW48" s="178"/>
      <c r="AX48" s="178"/>
      <c r="AY48" s="178"/>
      <c r="AZ48" s="178"/>
      <c r="BA48" s="178"/>
      <c r="BB48" s="178"/>
      <c r="BC48" s="178"/>
      <c r="BD48" s="178"/>
      <c r="BE48" s="178"/>
      <c r="BF48" s="178"/>
      <c r="BG48" s="178"/>
      <c r="BH48" s="178"/>
      <c r="BI48" s="178"/>
      <c r="BJ48" s="178"/>
      <c r="BK48" s="178"/>
      <c r="BL48" s="178"/>
      <c r="BM48" s="178"/>
      <c r="BN48" s="178"/>
      <c r="BO48" s="178"/>
      <c r="BP48" s="178"/>
      <c r="BQ48" s="178"/>
      <c r="BR48" s="178"/>
      <c r="BS48" s="178"/>
      <c r="BT48" s="178"/>
      <c r="BU48" s="178"/>
      <c r="BV48" s="178"/>
      <c r="BW48" s="178"/>
      <c r="BX48" s="178"/>
      <c r="BY48" s="178"/>
      <c r="BZ48" s="178"/>
      <c r="CA48" s="178"/>
      <c r="CB48" s="178"/>
      <c r="CC48" s="178"/>
      <c r="CD48" s="178"/>
      <c r="CE48" s="178"/>
      <c r="CF48" s="178"/>
      <c r="CG48" s="178"/>
      <c r="CH48" s="178"/>
      <c r="CI48" s="178"/>
      <c r="CJ48" s="178"/>
      <c r="CK48" s="178"/>
      <c r="CL48" s="178"/>
      <c r="CM48" s="178"/>
      <c r="CN48" s="178"/>
      <c r="CO48" s="178"/>
      <c r="CP48" s="178"/>
      <c r="CQ48" s="178"/>
      <c r="CR48" s="178"/>
      <c r="CS48" s="178"/>
      <c r="CT48" s="178"/>
      <c r="CU48" s="178"/>
      <c r="CV48" s="178"/>
      <c r="CW48" s="178"/>
      <c r="CX48" s="178"/>
      <c r="CY48" s="178"/>
      <c r="CZ48" s="178"/>
      <c r="DA48" s="178"/>
      <c r="DB48" s="178"/>
      <c r="DC48" s="178"/>
      <c r="DD48" s="178"/>
      <c r="DE48" s="178"/>
      <c r="DF48" s="178"/>
      <c r="DG48" s="178"/>
      <c r="DH48" s="178"/>
      <c r="DI48" s="178"/>
      <c r="DJ48" s="178"/>
      <c r="DK48" s="178"/>
      <c r="DL48" s="178"/>
      <c r="DM48" s="178"/>
      <c r="DN48" s="178"/>
      <c r="DO48" s="178"/>
      <c r="DP48" s="178"/>
      <c r="DQ48" s="178"/>
      <c r="DR48" s="178"/>
      <c r="DS48" s="178"/>
      <c r="DT48" s="178"/>
      <c r="DU48" s="178"/>
      <c r="DV48" s="178"/>
      <c r="DW48" s="178"/>
      <c r="DX48" s="178"/>
      <c r="DY48" s="178"/>
      <c r="DZ48" s="178"/>
      <c r="EA48" s="178"/>
      <c r="EB48" s="178"/>
      <c r="EC48" s="178"/>
      <c r="ED48" s="178"/>
      <c r="EE48" s="178"/>
      <c r="EF48" s="178"/>
      <c r="EG48" s="178"/>
      <c r="EH48" s="178"/>
      <c r="EI48" s="178"/>
      <c r="EJ48" s="178"/>
      <c r="EK48" s="178"/>
      <c r="EL48" s="178"/>
      <c r="EM48" s="178"/>
      <c r="EN48" s="178"/>
      <c r="EO48" s="178"/>
      <c r="EP48" s="178"/>
      <c r="EQ48" s="178"/>
      <c r="ER48" s="178"/>
      <c r="ES48" s="178"/>
      <c r="ET48" s="178"/>
      <c r="EU48" s="178"/>
      <c r="EV48" s="178"/>
      <c r="EW48" s="178"/>
      <c r="EX48" s="178"/>
      <c r="EY48" s="178"/>
      <c r="EZ48" s="178"/>
      <c r="FA48" s="178"/>
      <c r="FB48" s="178"/>
      <c r="FC48" s="178"/>
      <c r="FD48" s="178"/>
      <c r="FE48" s="178"/>
      <c r="FF48" s="178"/>
      <c r="FG48" s="178"/>
      <c r="FH48" s="178"/>
      <c r="FI48" s="178"/>
      <c r="FJ48" s="178"/>
      <c r="FK48" s="178"/>
      <c r="FL48" s="178"/>
      <c r="FM48" s="178"/>
      <c r="FN48" s="178"/>
      <c r="FO48" s="178"/>
      <c r="FP48" s="178"/>
      <c r="FQ48" s="178"/>
      <c r="FR48" s="178"/>
      <c r="FS48" s="178"/>
      <c r="FT48" s="184"/>
      <c r="FU48" s="178"/>
      <c r="FV48" s="178"/>
      <c r="FW48" s="178"/>
      <c r="FX48" s="178"/>
      <c r="FY48" s="178"/>
      <c r="FZ48" s="147"/>
      <c r="GA48" s="181"/>
      <c r="GB48" s="147"/>
      <c r="GC48" s="147"/>
      <c r="GD48" s="186"/>
      <c r="GE48" s="186"/>
    </row>
    <row r="49" spans="1:187" x14ac:dyDescent="0.2">
      <c r="A49" s="213" t="s">
        <v>239</v>
      </c>
      <c r="B49" s="181" t="s">
        <v>964</v>
      </c>
      <c r="C49" s="178">
        <v>531186.67999999993</v>
      </c>
      <c r="D49" s="178">
        <v>2111283.12</v>
      </c>
      <c r="E49" s="178">
        <v>455184.41000000003</v>
      </c>
      <c r="F49" s="178">
        <v>1500438.19</v>
      </c>
      <c r="G49" s="178">
        <v>115156.1</v>
      </c>
      <c r="H49" s="178">
        <v>76162.86</v>
      </c>
      <c r="I49" s="178">
        <v>565750.85</v>
      </c>
      <c r="J49" s="178">
        <v>109413.18</v>
      </c>
      <c r="K49" s="178">
        <v>41463.660000000003</v>
      </c>
      <c r="L49" s="178">
        <v>164623.47999999998</v>
      </c>
      <c r="M49" s="178">
        <v>147022.04999999999</v>
      </c>
      <c r="N49" s="178">
        <v>4398304.4399999995</v>
      </c>
      <c r="O49" s="178">
        <v>978179.18</v>
      </c>
      <c r="P49" s="178">
        <v>12787.009999999998</v>
      </c>
      <c r="Q49" s="178">
        <v>1576951.64</v>
      </c>
      <c r="R49" s="178">
        <v>65138.18</v>
      </c>
      <c r="S49" s="178">
        <v>132399.85999999999</v>
      </c>
      <c r="T49" s="178">
        <v>33455.69</v>
      </c>
      <c r="U49" s="178">
        <v>15401.119999999999</v>
      </c>
      <c r="V49" s="178">
        <v>26643.13</v>
      </c>
      <c r="W49" s="184">
        <v>10344</v>
      </c>
      <c r="X49" s="178">
        <v>12591.16</v>
      </c>
      <c r="Y49" s="178">
        <v>28319.5</v>
      </c>
      <c r="Z49" s="178">
        <v>30861.81</v>
      </c>
      <c r="AA49" s="178">
        <v>1875500.33</v>
      </c>
      <c r="AB49" s="178">
        <v>3448201.75</v>
      </c>
      <c r="AC49" s="178">
        <v>83311.679999999993</v>
      </c>
      <c r="AD49" s="178">
        <v>51584.850000000006</v>
      </c>
      <c r="AE49" s="178">
        <v>47084.270000000004</v>
      </c>
      <c r="AF49" s="178">
        <v>32029.29</v>
      </c>
      <c r="AG49" s="178">
        <v>218530.84999999998</v>
      </c>
      <c r="AH49" s="178">
        <v>82892.03</v>
      </c>
      <c r="AI49" s="178">
        <v>27938.7</v>
      </c>
      <c r="AJ49" s="178">
        <v>33898.239999999998</v>
      </c>
      <c r="AK49" s="178">
        <v>32463.510000000002</v>
      </c>
      <c r="AL49" s="178">
        <v>36307.33</v>
      </c>
      <c r="AM49" s="178">
        <v>35148.18</v>
      </c>
      <c r="AN49" s="178">
        <v>35810.14</v>
      </c>
      <c r="AO49" s="178">
        <v>326166.42</v>
      </c>
      <c r="AP49" s="178">
        <v>5721858.1999999993</v>
      </c>
      <c r="AQ49" s="178">
        <v>49165.68</v>
      </c>
      <c r="AR49" s="178">
        <v>4811418.7</v>
      </c>
      <c r="AS49" s="178">
        <v>521960.23</v>
      </c>
      <c r="AT49" s="178">
        <v>206989.02000000002</v>
      </c>
      <c r="AU49" s="178">
        <v>39516.080000000002</v>
      </c>
      <c r="AV49" s="178">
        <v>64931.03</v>
      </c>
      <c r="AW49" s="178">
        <v>30253.72</v>
      </c>
      <c r="AX49" s="178">
        <v>12859.580000000002</v>
      </c>
      <c r="AY49" s="178">
        <v>80241.37</v>
      </c>
      <c r="AZ49" s="178">
        <v>633822.17999999993</v>
      </c>
      <c r="BA49" s="178">
        <v>683875.89</v>
      </c>
      <c r="BB49" s="178">
        <v>729537.45</v>
      </c>
      <c r="BC49" s="178">
        <v>1112571.94</v>
      </c>
      <c r="BD49" s="178">
        <v>59073.08</v>
      </c>
      <c r="BE49" s="178">
        <v>126895.94</v>
      </c>
      <c r="BF49" s="178">
        <v>1687517.36</v>
      </c>
      <c r="BG49" s="178">
        <v>211895.39</v>
      </c>
      <c r="BH49" s="178">
        <v>92981.43</v>
      </c>
      <c r="BI49" s="178">
        <v>74822.040000000008</v>
      </c>
      <c r="BJ49" s="178">
        <v>521639.1</v>
      </c>
      <c r="BK49" s="178">
        <v>980694.19</v>
      </c>
      <c r="BL49" s="178">
        <v>30475.47</v>
      </c>
      <c r="BM49" s="178">
        <v>70502.41</v>
      </c>
      <c r="BN49" s="178">
        <v>138042.31</v>
      </c>
      <c r="BO49" s="178">
        <v>183106.15</v>
      </c>
      <c r="BP49" s="178">
        <v>52508.36</v>
      </c>
      <c r="BQ49" s="178">
        <v>339713.37</v>
      </c>
      <c r="BR49" s="178">
        <v>332536.21000000002</v>
      </c>
      <c r="BS49" s="178">
        <v>61379.959999999992</v>
      </c>
      <c r="BT49" s="178">
        <v>40699.83</v>
      </c>
      <c r="BU49" s="178">
        <v>28141.950000000004</v>
      </c>
      <c r="BV49" s="178">
        <v>100846.73999999999</v>
      </c>
      <c r="BW49" s="178">
        <v>126017.12</v>
      </c>
      <c r="BX49" s="178">
        <v>956.02</v>
      </c>
      <c r="BY49" s="178">
        <v>65571.649999999994</v>
      </c>
      <c r="BZ49" s="178">
        <v>11738.470000000001</v>
      </c>
      <c r="CA49" s="178">
        <v>55850.600000000006</v>
      </c>
      <c r="CB49" s="178">
        <v>4926358.57</v>
      </c>
      <c r="CC49" s="178">
        <v>31600.92</v>
      </c>
      <c r="CD49" s="178">
        <v>16109.849999999999</v>
      </c>
      <c r="CE49" s="178">
        <v>44367.54</v>
      </c>
      <c r="CF49" s="178">
        <v>25913.49</v>
      </c>
      <c r="CG49" s="178">
        <v>22261.4</v>
      </c>
      <c r="CH49" s="178">
        <v>13529.67</v>
      </c>
      <c r="CI49" s="178">
        <v>43133.89</v>
      </c>
      <c r="CJ49" s="178">
        <v>81075.69</v>
      </c>
      <c r="CK49" s="178">
        <v>323571.99</v>
      </c>
      <c r="CL49" s="178">
        <v>161095.15000000002</v>
      </c>
      <c r="CM49" s="178">
        <v>100606.21</v>
      </c>
      <c r="CN49" s="178">
        <v>1736480.38</v>
      </c>
      <c r="CO49" s="178">
        <v>1048109.4299999999</v>
      </c>
      <c r="CP49" s="178">
        <v>84819</v>
      </c>
      <c r="CQ49" s="178">
        <v>102827.91</v>
      </c>
      <c r="CR49" s="178">
        <v>41626.68</v>
      </c>
      <c r="CS49" s="178">
        <v>47936.39</v>
      </c>
      <c r="CT49" s="178">
        <v>16455.43</v>
      </c>
      <c r="CU49" s="178">
        <v>22256.959999999999</v>
      </c>
      <c r="CV49" s="178">
        <v>19174.580000000002</v>
      </c>
      <c r="CW49" s="178">
        <v>27056.42</v>
      </c>
      <c r="CX49" s="178">
        <v>46748.869999999995</v>
      </c>
      <c r="CY49" s="178">
        <v>26534.49</v>
      </c>
      <c r="CZ49" s="178">
        <v>147836.41999999998</v>
      </c>
      <c r="DA49" s="178">
        <v>30685.980000000003</v>
      </c>
      <c r="DB49" s="178">
        <v>32633.5</v>
      </c>
      <c r="DC49" s="178">
        <v>40337.07</v>
      </c>
      <c r="DD49" s="178">
        <v>17477.599999999999</v>
      </c>
      <c r="DE49" s="178">
        <v>20571.629999999997</v>
      </c>
      <c r="DF49" s="178">
        <v>1256167.48</v>
      </c>
      <c r="DG49" s="178">
        <v>19984.54</v>
      </c>
      <c r="DH49" s="178">
        <v>149289.53</v>
      </c>
      <c r="DI49" s="178">
        <v>271838.34999999998</v>
      </c>
      <c r="DJ49" s="178">
        <v>41045.839999999997</v>
      </c>
      <c r="DK49" s="178">
        <v>29130.230000000003</v>
      </c>
      <c r="DL49" s="178">
        <v>344562.20999999996</v>
      </c>
      <c r="DM49" s="178">
        <v>48204.7</v>
      </c>
      <c r="DN49" s="178">
        <v>101074.04</v>
      </c>
      <c r="DO49" s="178">
        <v>143573.15</v>
      </c>
      <c r="DP49" s="178">
        <v>27111.4</v>
      </c>
      <c r="DQ49" s="178">
        <v>48320.800000000003</v>
      </c>
      <c r="DR49" s="178">
        <v>47731.490000000005</v>
      </c>
      <c r="DS49" s="178">
        <v>37245.339999999997</v>
      </c>
      <c r="DT49" s="178">
        <v>3863.8999999999996</v>
      </c>
      <c r="DU49" s="178">
        <v>30346.420000000002</v>
      </c>
      <c r="DV49" s="178">
        <v>13970.2</v>
      </c>
      <c r="DW49" s="178">
        <v>15007.68</v>
      </c>
      <c r="DX49" s="178">
        <v>5017.72</v>
      </c>
      <c r="DY49" s="178">
        <v>29409.86</v>
      </c>
      <c r="DZ49" s="178">
        <v>172741.44</v>
      </c>
      <c r="EA49" s="178">
        <v>47506.31</v>
      </c>
      <c r="EB49" s="178">
        <v>64343.06</v>
      </c>
      <c r="EC49" s="178">
        <v>40267.79</v>
      </c>
      <c r="ED49" s="178">
        <v>151974.54999999999</v>
      </c>
      <c r="EE49" s="178">
        <v>16429.3</v>
      </c>
      <c r="EF49" s="178">
        <v>45279.839999999997</v>
      </c>
      <c r="EG49" s="178">
        <v>39933.71</v>
      </c>
      <c r="EH49" s="178">
        <v>14027.75</v>
      </c>
      <c r="EI49" s="178">
        <v>573171.56999999995</v>
      </c>
      <c r="EJ49" s="178">
        <v>553315.32999999996</v>
      </c>
      <c r="EK49" s="178">
        <v>41880.14</v>
      </c>
      <c r="EL49" s="178">
        <v>46058.04</v>
      </c>
      <c r="EM49" s="178">
        <v>42683.19</v>
      </c>
      <c r="EN49" s="178">
        <v>42651.11</v>
      </c>
      <c r="EO49" s="178">
        <v>25454.230000000003</v>
      </c>
      <c r="EP49" s="178">
        <v>41801.619999999995</v>
      </c>
      <c r="EQ49" s="178">
        <v>144288.13</v>
      </c>
      <c r="ER49" s="178">
        <v>41764.730000000003</v>
      </c>
      <c r="ES49" s="178">
        <v>34756.660000000003</v>
      </c>
      <c r="ET49" s="178">
        <v>28692.560000000001</v>
      </c>
      <c r="EU49" s="178">
        <v>40857.07</v>
      </c>
      <c r="EV49" s="178">
        <v>0</v>
      </c>
      <c r="EW49" s="178">
        <v>37239.67</v>
      </c>
      <c r="EX49" s="178">
        <v>19295.559999999998</v>
      </c>
      <c r="EY49" s="178">
        <v>12234.14</v>
      </c>
      <c r="EZ49" s="178">
        <v>11960.68</v>
      </c>
      <c r="FA49" s="178">
        <v>288204.41000000003</v>
      </c>
      <c r="FB49" s="178">
        <v>51659.44</v>
      </c>
      <c r="FC49" s="178">
        <v>252757.13999999998</v>
      </c>
      <c r="FD49" s="178">
        <v>54576.78</v>
      </c>
      <c r="FE49" s="178">
        <v>29107.64</v>
      </c>
      <c r="FF49" s="178">
        <v>31346.12</v>
      </c>
      <c r="FG49" s="178">
        <v>17746.71</v>
      </c>
      <c r="FH49" s="178">
        <v>28894.190000000002</v>
      </c>
      <c r="FI49" s="178">
        <v>124137.45000000001</v>
      </c>
      <c r="FJ49" s="178">
        <v>81863.150000000009</v>
      </c>
      <c r="FK49" s="178">
        <v>228868.39</v>
      </c>
      <c r="FL49" s="178">
        <v>275053.98</v>
      </c>
      <c r="FM49" s="178">
        <v>200436.7</v>
      </c>
      <c r="FN49" s="178">
        <v>1087293.1599999999</v>
      </c>
      <c r="FO49" s="178">
        <v>162631.16</v>
      </c>
      <c r="FP49" s="178">
        <v>200340.48000000001</v>
      </c>
      <c r="FQ49" s="178">
        <v>120416.63</v>
      </c>
      <c r="FR49" s="178">
        <v>30901.79</v>
      </c>
      <c r="FS49" s="178">
        <v>40838.020000000004</v>
      </c>
      <c r="FT49" s="184">
        <v>38429.64</v>
      </c>
      <c r="FU49" s="178">
        <v>93288.66</v>
      </c>
      <c r="FV49" s="178">
        <v>117406.26000000001</v>
      </c>
      <c r="FW49" s="178">
        <v>54724.33</v>
      </c>
      <c r="FX49" s="178">
        <v>20196.099999999999</v>
      </c>
      <c r="FY49" s="178">
        <v>351029.59</v>
      </c>
      <c r="FZ49" s="181">
        <f>SUM(C49:FY49)</f>
        <v>57873379.179999977</v>
      </c>
      <c r="GA49" s="181"/>
      <c r="GB49" s="147"/>
      <c r="GC49" s="147"/>
      <c r="GD49" s="186"/>
      <c r="GE49" s="186"/>
    </row>
    <row r="50" spans="1:187" x14ac:dyDescent="0.2">
      <c r="A50" s="193" t="s">
        <v>240</v>
      </c>
      <c r="B50" s="184" t="s">
        <v>996</v>
      </c>
      <c r="C50" s="188">
        <v>0</v>
      </c>
      <c r="D50" s="188">
        <v>1599244.3971745363</v>
      </c>
      <c r="E50" s="188">
        <v>105520.91224996683</v>
      </c>
      <c r="F50" s="188">
        <v>621110.08487814374</v>
      </c>
      <c r="G50" s="188">
        <v>24564.796596127526</v>
      </c>
      <c r="H50" s="188">
        <v>5140.5211765837021</v>
      </c>
      <c r="I50" s="188">
        <v>56664.488815021512</v>
      </c>
      <c r="J50" s="188">
        <v>47185.127904548674</v>
      </c>
      <c r="K50" s="188">
        <v>54792.09227390997</v>
      </c>
      <c r="L50" s="188">
        <v>95525.967200636631</v>
      </c>
      <c r="M50" s="188">
        <v>79129.340054859174</v>
      </c>
      <c r="N50" s="188">
        <v>1494867.2241043116</v>
      </c>
      <c r="O50" s="188">
        <v>377992.24341661506</v>
      </c>
      <c r="P50" s="188">
        <v>26829.476106696828</v>
      </c>
      <c r="Q50" s="188">
        <v>1202967.9941209941</v>
      </c>
      <c r="R50" s="188">
        <v>21315.413770761617</v>
      </c>
      <c r="S50" s="188">
        <v>44227.56019294187</v>
      </c>
      <c r="T50" s="188">
        <v>18522.440299469941</v>
      </c>
      <c r="U50" s="188">
        <v>14747.868465620793</v>
      </c>
      <c r="V50" s="188">
        <v>18699.750635953445</v>
      </c>
      <c r="W50" s="189">
        <v>0</v>
      </c>
      <c r="X50" s="188">
        <v>0</v>
      </c>
      <c r="Y50" s="188">
        <v>24660.37100402818</v>
      </c>
      <c r="Z50" s="188">
        <v>21218.727717963506</v>
      </c>
      <c r="AA50" s="188">
        <v>677984.89470876416</v>
      </c>
      <c r="AB50" s="188">
        <v>1014119.2852127189</v>
      </c>
      <c r="AC50" s="188">
        <v>0</v>
      </c>
      <c r="AD50" s="188">
        <v>22211.438680972155</v>
      </c>
      <c r="AE50" s="188">
        <v>17852.464136522936</v>
      </c>
      <c r="AF50" s="188">
        <v>41064.870899688438</v>
      </c>
      <c r="AG50" s="188">
        <v>0</v>
      </c>
      <c r="AH50" s="188">
        <v>283760.22044424457</v>
      </c>
      <c r="AI50" s="188">
        <v>9575.0613440757297</v>
      </c>
      <c r="AJ50" s="188">
        <v>18653.118160964452</v>
      </c>
      <c r="AK50" s="188">
        <v>0</v>
      </c>
      <c r="AL50" s="188">
        <v>6302.7544476652638</v>
      </c>
      <c r="AM50" s="188">
        <v>17610.969545827895</v>
      </c>
      <c r="AN50" s="188">
        <v>4587.2413317006822</v>
      </c>
      <c r="AO50" s="188">
        <v>100528.99448520542</v>
      </c>
      <c r="AP50" s="188">
        <v>1172436.6960256901</v>
      </c>
      <c r="AQ50" s="188">
        <v>19355.405483224829</v>
      </c>
      <c r="AR50" s="188">
        <v>594171.75530906278</v>
      </c>
      <c r="AS50" s="188">
        <v>52388.919631485827</v>
      </c>
      <c r="AT50" s="188">
        <v>51221.291055170957</v>
      </c>
      <c r="AU50" s="188">
        <v>0</v>
      </c>
      <c r="AV50" s="188">
        <v>54820.907514987783</v>
      </c>
      <c r="AW50" s="188">
        <v>0</v>
      </c>
      <c r="AX50" s="188">
        <v>0</v>
      </c>
      <c r="AY50" s="188">
        <v>15569.468311298073</v>
      </c>
      <c r="AZ50" s="188">
        <v>142654.01485890715</v>
      </c>
      <c r="BA50" s="188">
        <v>146492.6949491667</v>
      </c>
      <c r="BB50" s="188">
        <v>129843.76440103939</v>
      </c>
      <c r="BC50" s="188">
        <v>207160.6741272565</v>
      </c>
      <c r="BD50" s="188">
        <v>13052.534736472398</v>
      </c>
      <c r="BE50" s="188">
        <v>46336.824469138824</v>
      </c>
      <c r="BF50" s="188">
        <v>1068309.0625190744</v>
      </c>
      <c r="BG50" s="188">
        <v>0</v>
      </c>
      <c r="BH50" s="188">
        <v>0</v>
      </c>
      <c r="BI50" s="188">
        <v>2252.763782653587</v>
      </c>
      <c r="BJ50" s="188">
        <v>13750.956741055332</v>
      </c>
      <c r="BK50" s="188">
        <v>828782.95646490331</v>
      </c>
      <c r="BL50" s="188">
        <v>1869.7563889596402</v>
      </c>
      <c r="BM50" s="188">
        <v>66422.633708052468</v>
      </c>
      <c r="BN50" s="188">
        <v>66987.951342260247</v>
      </c>
      <c r="BO50" s="188">
        <v>60997.415529610502</v>
      </c>
      <c r="BP50" s="188">
        <v>0</v>
      </c>
      <c r="BQ50" s="188">
        <v>7937.4320894901412</v>
      </c>
      <c r="BR50" s="188">
        <v>68085.455100555249</v>
      </c>
      <c r="BS50" s="188">
        <v>0</v>
      </c>
      <c r="BT50" s="188">
        <v>0</v>
      </c>
      <c r="BU50" s="188">
        <v>17749.734340100695</v>
      </c>
      <c r="BV50" s="188">
        <v>24571.013300130347</v>
      </c>
      <c r="BW50" s="188">
        <v>23454.258291555256</v>
      </c>
      <c r="BX50" s="188">
        <v>0</v>
      </c>
      <c r="BY50" s="188">
        <v>18340.143773971704</v>
      </c>
      <c r="BZ50" s="188">
        <v>8916.970226292151</v>
      </c>
      <c r="CA50" s="188">
        <v>23541.461296869777</v>
      </c>
      <c r="CB50" s="188">
        <v>4521659.3471563552</v>
      </c>
      <c r="CC50" s="188">
        <v>28507.120079665579</v>
      </c>
      <c r="CD50" s="188">
        <v>0</v>
      </c>
      <c r="CE50" s="188">
        <v>18958.956175529882</v>
      </c>
      <c r="CF50" s="188">
        <v>0</v>
      </c>
      <c r="CG50" s="188">
        <v>40751.244446803074</v>
      </c>
      <c r="CH50" s="188">
        <v>0</v>
      </c>
      <c r="CI50" s="188">
        <v>16903.316112682522</v>
      </c>
      <c r="CJ50" s="188">
        <v>10036.074309297823</v>
      </c>
      <c r="CK50" s="188">
        <v>40090.657536804269</v>
      </c>
      <c r="CL50" s="188">
        <v>78183.724549446735</v>
      </c>
      <c r="CM50" s="188">
        <v>68531.10631298981</v>
      </c>
      <c r="CN50" s="188">
        <v>720076.19917255524</v>
      </c>
      <c r="CO50" s="188">
        <v>326139.79416443477</v>
      </c>
      <c r="CP50" s="188">
        <v>0</v>
      </c>
      <c r="CQ50" s="188">
        <v>75008.244327776236</v>
      </c>
      <c r="CR50" s="188">
        <v>12338.091505189252</v>
      </c>
      <c r="CS50" s="188">
        <v>12143.407105052127</v>
      </c>
      <c r="CT50" s="188">
        <v>0</v>
      </c>
      <c r="CU50" s="188">
        <v>9714.9169330463883</v>
      </c>
      <c r="CV50" s="188">
        <v>19474.412982917518</v>
      </c>
      <c r="CW50" s="188">
        <v>12243.234200677001</v>
      </c>
      <c r="CX50" s="188">
        <v>41025.711356534703</v>
      </c>
      <c r="CY50" s="188">
        <v>21057.049688275776</v>
      </c>
      <c r="CZ50" s="188">
        <v>111390.13314533034</v>
      </c>
      <c r="DA50" s="188">
        <v>28358.504319917291</v>
      </c>
      <c r="DB50" s="188">
        <v>43218.720553572661</v>
      </c>
      <c r="DC50" s="188">
        <v>50325.422018398764</v>
      </c>
      <c r="DD50" s="188">
        <v>0</v>
      </c>
      <c r="DE50" s="188">
        <v>6009.1997405239217</v>
      </c>
      <c r="DF50" s="188">
        <v>2064397.7630154118</v>
      </c>
      <c r="DG50" s="188">
        <v>10666.067104308577</v>
      </c>
      <c r="DH50" s="188">
        <v>55143.979733867018</v>
      </c>
      <c r="DI50" s="188">
        <v>190941.31612127979</v>
      </c>
      <c r="DJ50" s="188">
        <v>43925.743346191841</v>
      </c>
      <c r="DK50" s="188">
        <v>0</v>
      </c>
      <c r="DL50" s="188">
        <v>104177.60550387064</v>
      </c>
      <c r="DM50" s="188">
        <v>0</v>
      </c>
      <c r="DN50" s="188">
        <v>52768.704949448111</v>
      </c>
      <c r="DO50" s="188">
        <v>90844.558961117044</v>
      </c>
      <c r="DP50" s="188">
        <v>20327.307779183113</v>
      </c>
      <c r="DQ50" s="188">
        <v>38438.938817505747</v>
      </c>
      <c r="DR50" s="188">
        <v>53113.04551713547</v>
      </c>
      <c r="DS50" s="188">
        <v>47997.672472623017</v>
      </c>
      <c r="DT50" s="188">
        <v>6576.5305330225319</v>
      </c>
      <c r="DU50" s="188">
        <v>37712.034300874329</v>
      </c>
      <c r="DV50" s="188">
        <v>9129.8515976031413</v>
      </c>
      <c r="DW50" s="188">
        <v>16391.465795326105</v>
      </c>
      <c r="DX50" s="188">
        <v>18497.307294007616</v>
      </c>
      <c r="DY50" s="188">
        <v>0</v>
      </c>
      <c r="DZ50" s="188">
        <v>23726.987928834224</v>
      </c>
      <c r="EA50" s="188">
        <v>0</v>
      </c>
      <c r="EB50" s="188">
        <v>28390.920947543862</v>
      </c>
      <c r="EC50" s="188">
        <v>67059.080613918501</v>
      </c>
      <c r="ED50" s="188">
        <v>15812.711028837113</v>
      </c>
      <c r="EE50" s="188">
        <v>13615.61622640823</v>
      </c>
      <c r="EF50" s="188">
        <v>33561.884229647178</v>
      </c>
      <c r="EG50" s="188">
        <v>9762.5150661570406</v>
      </c>
      <c r="EH50" s="188">
        <v>13126.429414984896</v>
      </c>
      <c r="EI50" s="188">
        <v>229300.6692003613</v>
      </c>
      <c r="EJ50" s="188">
        <v>209332.09284872308</v>
      </c>
      <c r="EK50" s="188">
        <v>21441.155465670134</v>
      </c>
      <c r="EL50" s="188">
        <v>41086.376600851661</v>
      </c>
      <c r="EM50" s="188">
        <v>15168.949629295656</v>
      </c>
      <c r="EN50" s="188">
        <v>20230.033012616579</v>
      </c>
      <c r="EO50" s="188">
        <v>49783.113123623654</v>
      </c>
      <c r="EP50" s="188">
        <v>24991.277050298893</v>
      </c>
      <c r="EQ50" s="188">
        <v>107766.66460562935</v>
      </c>
      <c r="ER50" s="188">
        <v>24081.944935319818</v>
      </c>
      <c r="ES50" s="188">
        <v>11950.133463336098</v>
      </c>
      <c r="ET50" s="188">
        <v>0</v>
      </c>
      <c r="EU50" s="188">
        <v>34381.123008147391</v>
      </c>
      <c r="EV50" s="188">
        <v>0</v>
      </c>
      <c r="EW50" s="188">
        <v>44354.562905217623</v>
      </c>
      <c r="EX50" s="188">
        <v>0</v>
      </c>
      <c r="EY50" s="188">
        <v>0</v>
      </c>
      <c r="EZ50" s="188">
        <v>4878.8777662740649</v>
      </c>
      <c r="FA50" s="188">
        <v>37729.809334533042</v>
      </c>
      <c r="FB50" s="188">
        <v>0</v>
      </c>
      <c r="FC50" s="188">
        <v>55260.169288021098</v>
      </c>
      <c r="FD50" s="188">
        <v>21969.553501773527</v>
      </c>
      <c r="FE50" s="188">
        <v>12604.331014012778</v>
      </c>
      <c r="FF50" s="188">
        <v>24376.071175605204</v>
      </c>
      <c r="FG50" s="188">
        <v>20324.363353134169</v>
      </c>
      <c r="FH50" s="188">
        <v>4480.974373442481</v>
      </c>
      <c r="FI50" s="188">
        <v>96711.821576003334</v>
      </c>
      <c r="FJ50" s="188">
        <v>69894.624419811094</v>
      </c>
      <c r="FK50" s="188">
        <v>95993.887380016167</v>
      </c>
      <c r="FL50" s="188">
        <v>92024.447607150869</v>
      </c>
      <c r="FM50" s="188">
        <v>53545.272397861161</v>
      </c>
      <c r="FN50" s="188">
        <v>251241.93180525786</v>
      </c>
      <c r="FO50" s="188">
        <v>79528.631633686207</v>
      </c>
      <c r="FP50" s="188">
        <v>66478.609051480467</v>
      </c>
      <c r="FQ50" s="188">
        <v>9895.2167690067163</v>
      </c>
      <c r="FR50" s="188">
        <v>43990.920126342171</v>
      </c>
      <c r="FS50" s="188">
        <v>28244.422564144177</v>
      </c>
      <c r="FT50" s="189">
        <v>30437.515860768461</v>
      </c>
      <c r="FU50" s="188">
        <v>39837.055009340278</v>
      </c>
      <c r="FV50" s="188">
        <v>0</v>
      </c>
      <c r="FW50" s="188">
        <v>27802.217593534097</v>
      </c>
      <c r="FX50" s="188">
        <v>13951.534183871552</v>
      </c>
      <c r="FY50" s="178">
        <v>18333</v>
      </c>
      <c r="FZ50" s="181">
        <f t="shared" ref="FZ50:FZ55" si="12">SUM(C50:FY50)</f>
        <v>24528307.007153515</v>
      </c>
      <c r="GA50" s="181"/>
      <c r="GB50" s="178"/>
      <c r="GC50" s="178"/>
      <c r="GD50" s="178"/>
      <c r="GE50" s="178"/>
    </row>
    <row r="51" spans="1:187" x14ac:dyDescent="0.2">
      <c r="A51" s="193" t="s">
        <v>241</v>
      </c>
      <c r="B51" s="184" t="s">
        <v>965</v>
      </c>
      <c r="C51" s="178">
        <v>326070.56980665639</v>
      </c>
      <c r="D51" s="178">
        <v>1080039.6033632937</v>
      </c>
      <c r="E51" s="178">
        <v>443938.82217576413</v>
      </c>
      <c r="F51" s="178">
        <v>353084.77401535155</v>
      </c>
      <c r="G51" s="178">
        <v>10956.106056675466</v>
      </c>
      <c r="H51" s="178">
        <v>7842.9142543223816</v>
      </c>
      <c r="I51" s="178">
        <v>529746.60142527963</v>
      </c>
      <c r="J51" s="178">
        <v>53980.285452686512</v>
      </c>
      <c r="K51" s="178">
        <v>3063.3877401535151</v>
      </c>
      <c r="L51" s="178">
        <v>56765.950740870736</v>
      </c>
      <c r="M51" s="178">
        <v>78209.664921945339</v>
      </c>
      <c r="N51" s="178">
        <v>1131311.8891822193</v>
      </c>
      <c r="O51" s="178">
        <v>117183.65665105065</v>
      </c>
      <c r="P51" s="178">
        <v>6545.469350383788</v>
      </c>
      <c r="Q51" s="178">
        <v>2462568.6727808211</v>
      </c>
      <c r="R51" s="178">
        <v>99889.738261280916</v>
      </c>
      <c r="S51" s="178">
        <v>29510.32644092109</v>
      </c>
      <c r="T51" s="178">
        <v>232.13877401535152</v>
      </c>
      <c r="U51" s="178">
        <v>0</v>
      </c>
      <c r="V51" s="178">
        <v>0</v>
      </c>
      <c r="W51" s="184">
        <v>0</v>
      </c>
      <c r="X51" s="178">
        <v>0</v>
      </c>
      <c r="Y51" s="178">
        <v>1160.6938700767575</v>
      </c>
      <c r="Z51" s="178">
        <v>3017.8040621995697</v>
      </c>
      <c r="AA51" s="178">
        <v>680001.1723306526</v>
      </c>
      <c r="AB51" s="178">
        <v>480317.08354824432</v>
      </c>
      <c r="AC51" s="178">
        <v>3108.9714181074605</v>
      </c>
      <c r="AD51" s="178">
        <v>3714.2203842456242</v>
      </c>
      <c r="AE51" s="178">
        <v>464.27754803070303</v>
      </c>
      <c r="AF51" s="178">
        <v>464.27754803070303</v>
      </c>
      <c r="AG51" s="178">
        <v>464.27754803070303</v>
      </c>
      <c r="AH51" s="178">
        <v>232.13877401535152</v>
      </c>
      <c r="AI51" s="178">
        <v>928.55509606140606</v>
      </c>
      <c r="AJ51" s="178">
        <v>4037.5265141688665</v>
      </c>
      <c r="AK51" s="178">
        <v>2690.2775480307032</v>
      </c>
      <c r="AL51" s="178">
        <v>4269.6652881842183</v>
      </c>
      <c r="AM51" s="178">
        <v>232.13877401535152</v>
      </c>
      <c r="AN51" s="178">
        <v>0</v>
      </c>
      <c r="AO51" s="178">
        <v>46415.093650333431</v>
      </c>
      <c r="AP51" s="178">
        <v>4129338.5895530358</v>
      </c>
      <c r="AQ51" s="178">
        <v>0</v>
      </c>
      <c r="AR51" s="178">
        <v>605432.28252277547</v>
      </c>
      <c r="AS51" s="178">
        <v>312495.0921853779</v>
      </c>
      <c r="AT51" s="178">
        <v>6404.4979322763274</v>
      </c>
      <c r="AU51" s="178">
        <v>742</v>
      </c>
      <c r="AV51" s="178">
        <v>232.13877401535152</v>
      </c>
      <c r="AW51" s="178">
        <v>0</v>
      </c>
      <c r="AX51" s="178">
        <v>464.27754803070303</v>
      </c>
      <c r="AY51" s="178">
        <v>464.27754803070303</v>
      </c>
      <c r="AZ51" s="178">
        <v>377571.61456409947</v>
      </c>
      <c r="BA51" s="178">
        <v>46912.293723581206</v>
      </c>
      <c r="BB51" s="178">
        <v>99972.464848697564</v>
      </c>
      <c r="BC51" s="178">
        <v>423837.29602783418</v>
      </c>
      <c r="BD51" s="178">
        <v>36474.489661381638</v>
      </c>
      <c r="BE51" s="178">
        <v>3618.8326440921091</v>
      </c>
      <c r="BF51" s="178">
        <v>142826.13013688178</v>
      </c>
      <c r="BG51" s="178">
        <v>22836.546825166715</v>
      </c>
      <c r="BH51" s="178">
        <v>1160.6938700767575</v>
      </c>
      <c r="BI51" s="178">
        <v>5708.0816102302724</v>
      </c>
      <c r="BJ51" s="178">
        <v>36060.016175550503</v>
      </c>
      <c r="BK51" s="178">
        <v>235395.47652256183</v>
      </c>
      <c r="BL51" s="178">
        <v>0</v>
      </c>
      <c r="BM51" s="178">
        <v>3432.2775480307032</v>
      </c>
      <c r="BN51" s="178">
        <v>7378.6367062916788</v>
      </c>
      <c r="BO51" s="178">
        <v>2366.9714181074605</v>
      </c>
      <c r="BP51" s="178">
        <v>0</v>
      </c>
      <c r="BQ51" s="178">
        <v>290209.76987990417</v>
      </c>
      <c r="BR51" s="178">
        <v>192251.42762967147</v>
      </c>
      <c r="BS51" s="178">
        <v>31421.461079489098</v>
      </c>
      <c r="BT51" s="178">
        <v>464.27754803070303</v>
      </c>
      <c r="BU51" s="178">
        <v>4688.3591582609752</v>
      </c>
      <c r="BV51" s="178">
        <v>11884.661152736873</v>
      </c>
      <c r="BW51" s="178">
        <v>23114.269277136013</v>
      </c>
      <c r="BX51" s="178">
        <v>232.13877401535152</v>
      </c>
      <c r="BY51" s="178">
        <v>1392.8326440921091</v>
      </c>
      <c r="BZ51" s="178">
        <v>0</v>
      </c>
      <c r="CA51" s="178">
        <v>3710</v>
      </c>
      <c r="CB51" s="178">
        <v>1105758.0437655461</v>
      </c>
      <c r="CC51" s="178">
        <v>0</v>
      </c>
      <c r="CD51" s="178">
        <v>0</v>
      </c>
      <c r="CE51" s="178">
        <v>464.27754803070303</v>
      </c>
      <c r="CF51" s="178">
        <v>0</v>
      </c>
      <c r="CG51" s="178">
        <v>4456.2203842456238</v>
      </c>
      <c r="CH51" s="178">
        <v>4178.4979322763274</v>
      </c>
      <c r="CI51" s="178">
        <v>28963.322305473746</v>
      </c>
      <c r="CJ51" s="178">
        <v>44939.534418824682</v>
      </c>
      <c r="CK51" s="178">
        <v>46274.122232225971</v>
      </c>
      <c r="CL51" s="178">
        <v>6591.0530283377329</v>
      </c>
      <c r="CM51" s="178">
        <v>12485.689734629412</v>
      </c>
      <c r="CN51" s="178">
        <v>375660.47992553143</v>
      </c>
      <c r="CO51" s="178">
        <v>123575.4934305901</v>
      </c>
      <c r="CP51" s="178">
        <v>31512.62843539699</v>
      </c>
      <c r="CQ51" s="178">
        <v>4966.0816102302724</v>
      </c>
      <c r="CR51" s="178">
        <v>1160.6938700767575</v>
      </c>
      <c r="CS51" s="178">
        <v>1438.4163220460546</v>
      </c>
      <c r="CT51" s="178">
        <v>0</v>
      </c>
      <c r="CU51" s="178">
        <v>0</v>
      </c>
      <c r="CV51" s="178">
        <v>0</v>
      </c>
      <c r="CW51" s="178">
        <v>0</v>
      </c>
      <c r="CX51" s="178">
        <v>5430.3591582609752</v>
      </c>
      <c r="CY51" s="178">
        <v>0</v>
      </c>
      <c r="CZ51" s="178">
        <v>21903.771344859684</v>
      </c>
      <c r="DA51" s="178">
        <v>0</v>
      </c>
      <c r="DB51" s="178">
        <v>232.13877401535152</v>
      </c>
      <c r="DC51" s="178">
        <v>232.13877401535152</v>
      </c>
      <c r="DD51" s="178">
        <v>0</v>
      </c>
      <c r="DE51" s="178">
        <v>232.13877401535152</v>
      </c>
      <c r="DF51" s="178">
        <v>124305.67282660115</v>
      </c>
      <c r="DG51" s="178">
        <v>0</v>
      </c>
      <c r="DH51" s="178">
        <v>30729.265141688666</v>
      </c>
      <c r="DI51" s="178">
        <v>27665.877401535152</v>
      </c>
      <c r="DJ51" s="178">
        <v>4315.2489661381642</v>
      </c>
      <c r="DK51" s="178">
        <v>10533.191802353085</v>
      </c>
      <c r="DL51" s="178">
        <v>105191.78715417131</v>
      </c>
      <c r="DM51" s="178">
        <v>742</v>
      </c>
      <c r="DN51" s="178">
        <v>30078.432497596557</v>
      </c>
      <c r="DO51" s="178">
        <v>157493.07674230519</v>
      </c>
      <c r="DP51" s="178">
        <v>0</v>
      </c>
      <c r="DQ51" s="178">
        <v>7706.1632204605457</v>
      </c>
      <c r="DR51" s="178">
        <v>7005.5265141688669</v>
      </c>
      <c r="DS51" s="178">
        <v>5243.8040621995697</v>
      </c>
      <c r="DT51" s="178">
        <v>3527.6652881842183</v>
      </c>
      <c r="DU51" s="178">
        <v>1160.6938700767575</v>
      </c>
      <c r="DV51" s="178">
        <v>0</v>
      </c>
      <c r="DW51" s="178">
        <v>0</v>
      </c>
      <c r="DX51" s="178">
        <v>1670.5550960614059</v>
      </c>
      <c r="DY51" s="178">
        <v>2644.6938700767578</v>
      </c>
      <c r="DZ51" s="178">
        <v>928.55509606140606</v>
      </c>
      <c r="EA51" s="178">
        <v>3618.8326440921091</v>
      </c>
      <c r="EB51" s="178">
        <v>32805.852955089955</v>
      </c>
      <c r="EC51" s="178">
        <v>696.41632204605457</v>
      </c>
      <c r="ED51" s="178">
        <v>28536.187666905738</v>
      </c>
      <c r="EE51" s="178">
        <v>5894.6367062916788</v>
      </c>
      <c r="EF51" s="178">
        <v>25290.465214936441</v>
      </c>
      <c r="EG51" s="178">
        <v>15312.71831652195</v>
      </c>
      <c r="EH51" s="178">
        <v>464.27754803070303</v>
      </c>
      <c r="EI51" s="178">
        <v>149098.93796828983</v>
      </c>
      <c r="EJ51" s="178">
        <v>46838.007904655809</v>
      </c>
      <c r="EK51" s="178">
        <v>8680.3019944758962</v>
      </c>
      <c r="EL51" s="178">
        <v>232.13877401535152</v>
      </c>
      <c r="EM51" s="178">
        <v>1902.6938700767575</v>
      </c>
      <c r="EN51" s="178">
        <v>15594.661152736873</v>
      </c>
      <c r="EO51" s="178">
        <v>1484</v>
      </c>
      <c r="EP51" s="178">
        <v>1857.1101921228121</v>
      </c>
      <c r="EQ51" s="178">
        <v>45527.901847980349</v>
      </c>
      <c r="ER51" s="178">
        <v>1160.6938700767575</v>
      </c>
      <c r="ES51" s="178">
        <v>0</v>
      </c>
      <c r="ET51" s="178">
        <v>696.41632204605457</v>
      </c>
      <c r="EU51" s="178">
        <v>37971.150814118504</v>
      </c>
      <c r="EV51" s="178">
        <v>3482.0816102302729</v>
      </c>
      <c r="EW51" s="178">
        <v>19217.714181074603</v>
      </c>
      <c r="EX51" s="178">
        <v>2412.5550960614059</v>
      </c>
      <c r="EY51" s="178">
        <v>2831.2489661381637</v>
      </c>
      <c r="EZ51" s="178">
        <v>0</v>
      </c>
      <c r="FA51" s="178">
        <v>129549.47688880072</v>
      </c>
      <c r="FB51" s="178">
        <v>0</v>
      </c>
      <c r="FC51" s="178">
        <v>15175.967282660115</v>
      </c>
      <c r="FD51" s="178">
        <v>5985.8040621995697</v>
      </c>
      <c r="FE51" s="178">
        <v>7192.0816102302724</v>
      </c>
      <c r="FF51" s="178">
        <v>0</v>
      </c>
      <c r="FG51" s="178">
        <v>2690.2775480307032</v>
      </c>
      <c r="FH51" s="178">
        <v>0</v>
      </c>
      <c r="FI51" s="178">
        <v>60011.673192840033</v>
      </c>
      <c r="FJ51" s="178">
        <v>17870.465214936441</v>
      </c>
      <c r="FK51" s="178">
        <v>55887.199707008898</v>
      </c>
      <c r="FL51" s="178">
        <v>17779.297859028549</v>
      </c>
      <c r="FM51" s="178">
        <v>31330.293723581206</v>
      </c>
      <c r="FN51" s="178">
        <v>884788.93430590106</v>
      </c>
      <c r="FO51" s="178">
        <v>25103.910118875036</v>
      </c>
      <c r="FP51" s="178">
        <v>91901.632204605456</v>
      </c>
      <c r="FQ51" s="178">
        <v>15457.910118875036</v>
      </c>
      <c r="FR51" s="178">
        <v>742</v>
      </c>
      <c r="FS51" s="178">
        <v>0</v>
      </c>
      <c r="FT51" s="184">
        <v>0</v>
      </c>
      <c r="FU51" s="178">
        <v>45946.595718057099</v>
      </c>
      <c r="FV51" s="178">
        <v>16568.799926752225</v>
      </c>
      <c r="FW51" s="178">
        <v>3482.0816102302729</v>
      </c>
      <c r="FX51" s="178">
        <v>928.55509606140606</v>
      </c>
      <c r="FY51" s="178">
        <v>599601.80976942205</v>
      </c>
      <c r="FZ51" s="181">
        <f t="shared" si="12"/>
        <v>19903951.999999974</v>
      </c>
      <c r="GA51" s="181"/>
      <c r="GB51" s="188"/>
      <c r="GC51" s="188"/>
      <c r="GD51" s="214"/>
      <c r="GE51" s="214"/>
    </row>
    <row r="52" spans="1:187" x14ac:dyDescent="0.2">
      <c r="A52" s="193" t="s">
        <v>242</v>
      </c>
      <c r="B52" s="184" t="s">
        <v>243</v>
      </c>
      <c r="C52" s="178">
        <v>1688023.9416113035</v>
      </c>
      <c r="D52" s="178">
        <v>7148114.6018527178</v>
      </c>
      <c r="E52" s="178">
        <v>1331293.4194816132</v>
      </c>
      <c r="F52" s="178">
        <v>3070865.4133058856</v>
      </c>
      <c r="G52" s="178">
        <v>216123.56283334893</v>
      </c>
      <c r="H52" s="178">
        <v>296065.77168522502</v>
      </c>
      <c r="I52" s="178">
        <v>1962931.827453916</v>
      </c>
      <c r="J52" s="178">
        <v>439093.2300926359</v>
      </c>
      <c r="K52" s="178">
        <v>30263.729203705436</v>
      </c>
      <c r="L52" s="178">
        <v>665881.54337045003</v>
      </c>
      <c r="M52" s="178">
        <v>354781.44867596147</v>
      </c>
      <c r="N52" s="178">
        <v>11592726.498362496</v>
      </c>
      <c r="O52" s="178">
        <v>2622379.1425095913</v>
      </c>
      <c r="P52" s="178">
        <v>55527.458407410872</v>
      </c>
      <c r="Q52" s="178">
        <v>8180854.8629175639</v>
      </c>
      <c r="R52" s="178">
        <v>400572.63628707774</v>
      </c>
      <c r="S52" s="178">
        <v>228199.07345372884</v>
      </c>
      <c r="T52" s="178">
        <v>22006.864601852718</v>
      </c>
      <c r="U52" s="178">
        <v>10000</v>
      </c>
      <c r="V52" s="178">
        <v>58256.864601852722</v>
      </c>
      <c r="W52" s="184">
        <v>14013.729203705438</v>
      </c>
      <c r="X52" s="178">
        <v>5000</v>
      </c>
      <c r="Y52" s="178">
        <v>189380.42743520165</v>
      </c>
      <c r="Z52" s="178">
        <v>23256.864601852718</v>
      </c>
      <c r="AA52" s="178">
        <v>6185054.5788340978</v>
      </c>
      <c r="AB52" s="178">
        <v>5852395.5770562366</v>
      </c>
      <c r="AC52" s="178">
        <v>197969.667259287</v>
      </c>
      <c r="AD52" s="178">
        <v>196192.20885187612</v>
      </c>
      <c r="AE52" s="178">
        <v>11250</v>
      </c>
      <c r="AF52" s="178">
        <v>50791.187611116315</v>
      </c>
      <c r="AG52" s="178">
        <v>146157.88584261251</v>
      </c>
      <c r="AH52" s="178">
        <v>132866.69823149621</v>
      </c>
      <c r="AI52" s="178">
        <v>62339.239824085344</v>
      </c>
      <c r="AJ52" s="178">
        <v>30263.729203705436</v>
      </c>
      <c r="AK52" s="178">
        <v>52304.91681482175</v>
      </c>
      <c r="AL52" s="178">
        <v>33784.323009263593</v>
      </c>
      <c r="AM52" s="178">
        <v>94311.781416674465</v>
      </c>
      <c r="AN52" s="178">
        <v>71548.052212969036</v>
      </c>
      <c r="AO52" s="178">
        <v>1111580.616824179</v>
      </c>
      <c r="AP52" s="178">
        <v>16340288.110788809</v>
      </c>
      <c r="AQ52" s="178">
        <v>52041.187611116315</v>
      </c>
      <c r="AR52" s="178">
        <v>11741707.662954994</v>
      </c>
      <c r="AS52" s="178">
        <v>1148748.2416019463</v>
      </c>
      <c r="AT52" s="178">
        <v>442613.82389819407</v>
      </c>
      <c r="AU52" s="178">
        <v>49277.458407410872</v>
      </c>
      <c r="AV52" s="178">
        <v>52534.323009263593</v>
      </c>
      <c r="AW52" s="178">
        <v>43291.187611116315</v>
      </c>
      <c r="AX52" s="178">
        <v>2500</v>
      </c>
      <c r="AY52" s="178">
        <v>97075.510620379908</v>
      </c>
      <c r="AZ52" s="178">
        <v>2292070.2354262187</v>
      </c>
      <c r="BA52" s="178">
        <v>1925065.1292224198</v>
      </c>
      <c r="BB52" s="178">
        <v>2592906.6009170017</v>
      </c>
      <c r="BC52" s="178">
        <v>4415162.8230560496</v>
      </c>
      <c r="BD52" s="178">
        <v>813117.81416674459</v>
      </c>
      <c r="BE52" s="178">
        <v>181685.34425002339</v>
      </c>
      <c r="BF52" s="178">
        <v>3750552.9894264061</v>
      </c>
      <c r="BG52" s="178">
        <v>217178.47964817067</v>
      </c>
      <c r="BH52" s="178">
        <v>113852.96902779078</v>
      </c>
      <c r="BI52" s="178">
        <v>75561.781416674465</v>
      </c>
      <c r="BJ52" s="178">
        <v>916741.37700009358</v>
      </c>
      <c r="BK52" s="178">
        <v>3670072.4672967158</v>
      </c>
      <c r="BL52" s="178">
        <v>29277.458407410875</v>
      </c>
      <c r="BM52" s="178">
        <v>79082.375222232629</v>
      </c>
      <c r="BN52" s="178">
        <v>936477.64779638813</v>
      </c>
      <c r="BO52" s="178">
        <v>291914.75044446526</v>
      </c>
      <c r="BP52" s="178">
        <v>33027.458407410872</v>
      </c>
      <c r="BQ52" s="178">
        <v>837498.2416019463</v>
      </c>
      <c r="BR52" s="178">
        <v>796867.81416674459</v>
      </c>
      <c r="BS52" s="178">
        <v>178692.20885187612</v>
      </c>
      <c r="BT52" s="178">
        <v>74541.187611116315</v>
      </c>
      <c r="BU52" s="178">
        <v>88554.916814821743</v>
      </c>
      <c r="BV52" s="178">
        <v>235240.26106484514</v>
      </c>
      <c r="BW52" s="178">
        <v>270733.39646299242</v>
      </c>
      <c r="BX52" s="178">
        <v>25034.323009263593</v>
      </c>
      <c r="BY52" s="178">
        <v>141846.10442593807</v>
      </c>
      <c r="BZ52" s="178">
        <v>39770.593805558157</v>
      </c>
      <c r="CA52" s="178">
        <v>56284.323009263593</v>
      </c>
      <c r="CB52" s="178">
        <v>14930757.778048096</v>
      </c>
      <c r="CC52" s="178">
        <v>26513.729203705436</v>
      </c>
      <c r="CD52" s="178">
        <v>13256.864601852718</v>
      </c>
      <c r="CE52" s="178">
        <v>51020.593805558157</v>
      </c>
      <c r="CF52" s="178">
        <v>10000</v>
      </c>
      <c r="CG52" s="178">
        <v>53027.458407410872</v>
      </c>
      <c r="CH52" s="178">
        <v>23027.458407410875</v>
      </c>
      <c r="CI52" s="178">
        <v>165859.83362964349</v>
      </c>
      <c r="CJ52" s="178">
        <v>188887.29203705437</v>
      </c>
      <c r="CK52" s="178">
        <v>821707.05399082997</v>
      </c>
      <c r="CL52" s="178">
        <v>230962.80265743425</v>
      </c>
      <c r="CM52" s="178">
        <v>218955.93805558156</v>
      </c>
      <c r="CN52" s="178">
        <v>4300964.8655375689</v>
      </c>
      <c r="CO52" s="178">
        <v>3245303.631889211</v>
      </c>
      <c r="CP52" s="178">
        <v>145102.96902779076</v>
      </c>
      <c r="CQ52" s="178">
        <v>240171.61504631795</v>
      </c>
      <c r="CR52" s="178">
        <v>32270.593805558157</v>
      </c>
      <c r="CS52" s="178">
        <v>54048.052212969029</v>
      </c>
      <c r="CT52" s="178">
        <v>34013.729203705436</v>
      </c>
      <c r="CU52" s="178">
        <v>32763.729203705436</v>
      </c>
      <c r="CV52" s="178">
        <v>0</v>
      </c>
      <c r="CW52" s="178">
        <v>44770.593805558157</v>
      </c>
      <c r="CX52" s="178">
        <v>172178.47964817067</v>
      </c>
      <c r="CY52" s="178">
        <v>21020.593805558157</v>
      </c>
      <c r="CZ52" s="178">
        <v>650354.08496303926</v>
      </c>
      <c r="DA52" s="178">
        <v>44277.458407410872</v>
      </c>
      <c r="DB52" s="178">
        <v>63291.187611116315</v>
      </c>
      <c r="DC52" s="178">
        <v>49541.187611116315</v>
      </c>
      <c r="DD52" s="178">
        <v>25000</v>
      </c>
      <c r="DE52" s="178">
        <v>54277.458407410872</v>
      </c>
      <c r="DF52" s="178">
        <v>4882054.1053616554</v>
      </c>
      <c r="DG52" s="178">
        <v>5000</v>
      </c>
      <c r="DH52" s="178">
        <v>470411.87611116312</v>
      </c>
      <c r="DI52" s="178">
        <v>617590.35575933382</v>
      </c>
      <c r="DJ52" s="178">
        <v>132109.83362964349</v>
      </c>
      <c r="DK52" s="178">
        <v>96054.916814821743</v>
      </c>
      <c r="DL52" s="178">
        <v>1219974.773463086</v>
      </c>
      <c r="DM52" s="178">
        <v>53291.187611116315</v>
      </c>
      <c r="DN52" s="178">
        <v>328600.09469448862</v>
      </c>
      <c r="DO52" s="178">
        <v>536134.41770375229</v>
      </c>
      <c r="DP52" s="178">
        <v>25527.458407410875</v>
      </c>
      <c r="DQ52" s="178">
        <v>72304.916814821743</v>
      </c>
      <c r="DR52" s="178">
        <v>348428.47964817064</v>
      </c>
      <c r="DS52" s="178">
        <v>156616.69823149621</v>
      </c>
      <c r="DT52" s="178">
        <v>15263.729203705438</v>
      </c>
      <c r="DU52" s="178">
        <v>74311.781416674465</v>
      </c>
      <c r="DV52" s="178">
        <v>30756.864601852718</v>
      </c>
      <c r="DW52" s="178">
        <v>38256.864601852722</v>
      </c>
      <c r="DX52" s="178">
        <v>26513.729203705436</v>
      </c>
      <c r="DY52" s="178">
        <v>45034.323009263593</v>
      </c>
      <c r="DZ52" s="178">
        <v>242740.26106484514</v>
      </c>
      <c r="EA52" s="178">
        <v>119644.15663890708</v>
      </c>
      <c r="EB52" s="178">
        <v>128852.96902779078</v>
      </c>
      <c r="EC52" s="178">
        <v>69541.187611116315</v>
      </c>
      <c r="ED52" s="178">
        <v>261685.34425002339</v>
      </c>
      <c r="EE52" s="178">
        <v>17763.729203705436</v>
      </c>
      <c r="EF52" s="178">
        <v>282705.93805558153</v>
      </c>
      <c r="EG52" s="178">
        <v>49541.187611116315</v>
      </c>
      <c r="EH52" s="178">
        <v>29013.729203705436</v>
      </c>
      <c r="EI52" s="178">
        <v>3851916.8133246</v>
      </c>
      <c r="EJ52" s="178">
        <v>2183986.7442687377</v>
      </c>
      <c r="EK52" s="178">
        <v>138325.51062037988</v>
      </c>
      <c r="EL52" s="178">
        <v>91548.052212969036</v>
      </c>
      <c r="EM52" s="178">
        <v>77568.646018527186</v>
      </c>
      <c r="EN52" s="178">
        <v>210894.15663890706</v>
      </c>
      <c r="EO52" s="178">
        <v>42534.323009263593</v>
      </c>
      <c r="EP52" s="178">
        <v>82075.510620379908</v>
      </c>
      <c r="EQ52" s="178">
        <v>502613.82389819407</v>
      </c>
      <c r="ER52" s="178">
        <v>73291.187611116315</v>
      </c>
      <c r="ES52" s="178">
        <v>33784.323009263593</v>
      </c>
      <c r="ET52" s="178">
        <v>25263.729203705436</v>
      </c>
      <c r="EU52" s="178">
        <v>97041.187611116315</v>
      </c>
      <c r="EV52" s="178">
        <v>14770.593805558156</v>
      </c>
      <c r="EW52" s="178">
        <v>136616.69823149621</v>
      </c>
      <c r="EX52" s="178">
        <v>37763.729203705436</v>
      </c>
      <c r="EY52" s="178">
        <v>141846.10442593807</v>
      </c>
      <c r="EZ52" s="178">
        <v>42534.323009263593</v>
      </c>
      <c r="FA52" s="178">
        <v>564815.77168522507</v>
      </c>
      <c r="FB52" s="178">
        <v>78723</v>
      </c>
      <c r="FC52" s="178">
        <v>379655.0115093104</v>
      </c>
      <c r="FD52" s="178">
        <v>107602.96902779078</v>
      </c>
      <c r="FE52" s="178">
        <v>11250</v>
      </c>
      <c r="FF52" s="178">
        <v>59804.91681482175</v>
      </c>
      <c r="FG52" s="178">
        <v>23256.864601852718</v>
      </c>
      <c r="FH52" s="178">
        <v>19770.593805558157</v>
      </c>
      <c r="FI52" s="178">
        <v>335010.8548704033</v>
      </c>
      <c r="FJ52" s="178">
        <v>274483.39646299242</v>
      </c>
      <c r="FK52" s="178">
        <v>361822.63628707774</v>
      </c>
      <c r="FL52" s="178">
        <v>842659.00177786103</v>
      </c>
      <c r="FM52" s="178">
        <v>640847.22036118654</v>
      </c>
      <c r="FN52" s="178">
        <v>3917205.7690652194</v>
      </c>
      <c r="FO52" s="178">
        <v>183887.29203705437</v>
      </c>
      <c r="FP52" s="178">
        <v>383370.68850004679</v>
      </c>
      <c r="FQ52" s="178">
        <v>164151.02124075982</v>
      </c>
      <c r="FR52" s="178">
        <v>37798.052212969029</v>
      </c>
      <c r="FS52" s="178">
        <v>31020.593805558157</v>
      </c>
      <c r="FT52" s="184">
        <v>8750</v>
      </c>
      <c r="FU52" s="178">
        <v>172407.88584261251</v>
      </c>
      <c r="FV52" s="178">
        <v>133325.51062037988</v>
      </c>
      <c r="FW52" s="178">
        <v>26250</v>
      </c>
      <c r="FX52" s="178">
        <v>8256.8646018527179</v>
      </c>
      <c r="FY52" s="178">
        <v>1634310.0230186209</v>
      </c>
      <c r="FZ52" s="181">
        <f t="shared" si="12"/>
        <v>164387175.29025906</v>
      </c>
      <c r="GA52" s="147"/>
      <c r="GB52" s="178"/>
      <c r="GC52" s="178"/>
      <c r="GD52" s="186"/>
      <c r="GE52" s="186"/>
    </row>
    <row r="53" spans="1:187" x14ac:dyDescent="0.2">
      <c r="A53" s="184"/>
      <c r="B53" s="184" t="s">
        <v>966</v>
      </c>
      <c r="C53" s="178"/>
      <c r="D53" s="178"/>
      <c r="E53" s="178"/>
      <c r="F53" s="178"/>
      <c r="G53" s="178"/>
      <c r="H53" s="178"/>
      <c r="I53" s="178"/>
      <c r="J53" s="178"/>
      <c r="K53" s="178"/>
      <c r="L53" s="178"/>
      <c r="M53" s="178"/>
      <c r="N53" s="178"/>
      <c r="O53" s="178"/>
      <c r="P53" s="178"/>
      <c r="Q53" s="178"/>
      <c r="R53" s="178"/>
      <c r="S53" s="178"/>
      <c r="T53" s="178"/>
      <c r="U53" s="178"/>
      <c r="V53" s="178"/>
      <c r="W53" s="184"/>
      <c r="X53" s="178"/>
      <c r="Y53" s="178"/>
      <c r="Z53" s="178"/>
      <c r="AA53" s="178"/>
      <c r="AB53" s="178"/>
      <c r="AC53" s="178"/>
      <c r="AD53" s="178"/>
      <c r="AE53" s="178"/>
      <c r="AF53" s="178"/>
      <c r="AG53" s="178"/>
      <c r="AH53" s="178"/>
      <c r="AI53" s="178"/>
      <c r="AJ53" s="178"/>
      <c r="AK53" s="178"/>
      <c r="AL53" s="178"/>
      <c r="AM53" s="178"/>
      <c r="AN53" s="178"/>
      <c r="AO53" s="178"/>
      <c r="AP53" s="178"/>
      <c r="AQ53" s="178"/>
      <c r="AR53" s="178"/>
      <c r="AS53" s="178"/>
      <c r="AT53" s="178"/>
      <c r="AU53" s="178"/>
      <c r="AV53" s="178"/>
      <c r="AW53" s="178"/>
      <c r="AX53" s="178"/>
      <c r="AY53" s="178"/>
      <c r="AZ53" s="178"/>
      <c r="BA53" s="178"/>
      <c r="BB53" s="178"/>
      <c r="BC53" s="178"/>
      <c r="BD53" s="178"/>
      <c r="BE53" s="178"/>
      <c r="BF53" s="178"/>
      <c r="BG53" s="178"/>
      <c r="BH53" s="178"/>
      <c r="BI53" s="178"/>
      <c r="BJ53" s="178"/>
      <c r="BK53" s="178"/>
      <c r="BL53" s="178"/>
      <c r="BM53" s="178"/>
      <c r="BN53" s="178"/>
      <c r="BO53" s="178"/>
      <c r="BP53" s="178"/>
      <c r="BQ53" s="178"/>
      <c r="BR53" s="178"/>
      <c r="BS53" s="178"/>
      <c r="BT53" s="178"/>
      <c r="BU53" s="178"/>
      <c r="BV53" s="178"/>
      <c r="BW53" s="178"/>
      <c r="BX53" s="178"/>
      <c r="BY53" s="178"/>
      <c r="BZ53" s="178"/>
      <c r="CA53" s="178"/>
      <c r="CB53" s="178"/>
      <c r="CC53" s="178"/>
      <c r="CD53" s="178"/>
      <c r="CE53" s="178"/>
      <c r="CF53" s="178"/>
      <c r="CG53" s="178"/>
      <c r="CH53" s="178"/>
      <c r="CI53" s="178"/>
      <c r="CJ53" s="178"/>
      <c r="CK53" s="178"/>
      <c r="CL53" s="178"/>
      <c r="CM53" s="178"/>
      <c r="CN53" s="178"/>
      <c r="CO53" s="178"/>
      <c r="CP53" s="178"/>
      <c r="CQ53" s="178"/>
      <c r="CR53" s="178"/>
      <c r="CS53" s="178"/>
      <c r="CT53" s="178"/>
      <c r="CU53" s="178"/>
      <c r="CV53" s="178"/>
      <c r="CW53" s="178"/>
      <c r="CX53" s="178"/>
      <c r="CY53" s="178"/>
      <c r="CZ53" s="178"/>
      <c r="DA53" s="178"/>
      <c r="DB53" s="178"/>
      <c r="DC53" s="178"/>
      <c r="DD53" s="178"/>
      <c r="DE53" s="178"/>
      <c r="DF53" s="178"/>
      <c r="DG53" s="178"/>
      <c r="DH53" s="178"/>
      <c r="DI53" s="178"/>
      <c r="DJ53" s="178"/>
      <c r="DK53" s="178"/>
      <c r="DL53" s="178"/>
      <c r="DM53" s="178"/>
      <c r="DN53" s="178"/>
      <c r="DO53" s="178"/>
      <c r="DP53" s="178"/>
      <c r="DQ53" s="178"/>
      <c r="DR53" s="178"/>
      <c r="DS53" s="178"/>
      <c r="DT53" s="178"/>
      <c r="DU53" s="178"/>
      <c r="DV53" s="178"/>
      <c r="DW53" s="178"/>
      <c r="DX53" s="178"/>
      <c r="DY53" s="178"/>
      <c r="DZ53" s="178"/>
      <c r="EA53" s="178"/>
      <c r="EB53" s="178"/>
      <c r="EC53" s="178"/>
      <c r="ED53" s="178"/>
      <c r="EE53" s="178"/>
      <c r="EF53" s="178"/>
      <c r="EG53" s="178"/>
      <c r="EH53" s="178"/>
      <c r="EI53" s="178"/>
      <c r="EJ53" s="178"/>
      <c r="EK53" s="178"/>
      <c r="EL53" s="178"/>
      <c r="EM53" s="178"/>
      <c r="EN53" s="178"/>
      <c r="EO53" s="178"/>
      <c r="EP53" s="178"/>
      <c r="EQ53" s="178"/>
      <c r="ER53" s="178"/>
      <c r="ES53" s="178"/>
      <c r="ET53" s="178"/>
      <c r="EU53" s="178"/>
      <c r="EV53" s="178"/>
      <c r="EW53" s="178"/>
      <c r="EX53" s="178"/>
      <c r="EY53" s="178"/>
      <c r="EZ53" s="178"/>
      <c r="FA53" s="178"/>
      <c r="FB53" s="178"/>
      <c r="FC53" s="178"/>
      <c r="FD53" s="178"/>
      <c r="FE53" s="178"/>
      <c r="FF53" s="178"/>
      <c r="FG53" s="178"/>
      <c r="FH53" s="178"/>
      <c r="FI53" s="178"/>
      <c r="FJ53" s="178"/>
      <c r="FK53" s="178"/>
      <c r="FL53" s="178"/>
      <c r="FM53" s="178"/>
      <c r="FN53" s="178"/>
      <c r="FO53" s="178"/>
      <c r="FP53" s="178"/>
      <c r="FQ53" s="178"/>
      <c r="FR53" s="178"/>
      <c r="FS53" s="178"/>
      <c r="FT53" s="184"/>
      <c r="FU53" s="178"/>
      <c r="FV53" s="178"/>
      <c r="FW53" s="178">
        <v>0</v>
      </c>
      <c r="FX53" s="178"/>
      <c r="FY53" s="178"/>
      <c r="FZ53" s="181">
        <f t="shared" si="12"/>
        <v>0</v>
      </c>
      <c r="GA53" s="147"/>
      <c r="GB53" s="178"/>
      <c r="GC53" s="178"/>
      <c r="GD53" s="186"/>
      <c r="GE53" s="186"/>
    </row>
    <row r="54" spans="1:187" x14ac:dyDescent="0.2">
      <c r="A54" s="213" t="s">
        <v>244</v>
      </c>
      <c r="B54" s="181" t="s">
        <v>967</v>
      </c>
      <c r="C54" s="178">
        <v>90138</v>
      </c>
      <c r="D54" s="178">
        <v>396617</v>
      </c>
      <c r="E54" s="178">
        <v>76293</v>
      </c>
      <c r="F54" s="178">
        <v>174870</v>
      </c>
      <c r="G54" s="178">
        <v>11127</v>
      </c>
      <c r="H54" s="178">
        <v>9931</v>
      </c>
      <c r="I54" s="178">
        <v>98475</v>
      </c>
      <c r="J54" s="178">
        <v>23898</v>
      </c>
      <c r="K54" s="178">
        <v>3035</v>
      </c>
      <c r="L54" s="178">
        <v>28353</v>
      </c>
      <c r="M54" s="178">
        <v>15438</v>
      </c>
      <c r="N54" s="178">
        <v>560064</v>
      </c>
      <c r="O54" s="178">
        <v>158543</v>
      </c>
      <c r="P54" s="178">
        <v>2003</v>
      </c>
      <c r="Q54" s="178">
        <v>427055</v>
      </c>
      <c r="R54" s="178">
        <v>30846</v>
      </c>
      <c r="S54" s="178">
        <v>16021</v>
      </c>
      <c r="T54" s="178">
        <v>1706</v>
      </c>
      <c r="U54" s="178">
        <v>460</v>
      </c>
      <c r="V54" s="178">
        <v>3290</v>
      </c>
      <c r="W54" s="184">
        <v>429</v>
      </c>
      <c r="X54" s="178">
        <v>398</v>
      </c>
      <c r="Y54" s="178">
        <v>12005</v>
      </c>
      <c r="Z54" s="178">
        <v>2779</v>
      </c>
      <c r="AA54" s="178">
        <v>328703</v>
      </c>
      <c r="AB54" s="178">
        <v>318669</v>
      </c>
      <c r="AC54" s="178">
        <v>10197</v>
      </c>
      <c r="AD54" s="178">
        <v>12557</v>
      </c>
      <c r="AE54" s="178">
        <v>1287</v>
      </c>
      <c r="AF54" s="178">
        <v>1982</v>
      </c>
      <c r="AG54" s="178">
        <v>8766</v>
      </c>
      <c r="AH54" s="178">
        <v>9839</v>
      </c>
      <c r="AI54" s="178">
        <v>4015</v>
      </c>
      <c r="AJ54" s="178">
        <v>2166</v>
      </c>
      <c r="AK54" s="178">
        <v>2197</v>
      </c>
      <c r="AL54" s="178">
        <v>2728</v>
      </c>
      <c r="AM54" s="178">
        <v>4465</v>
      </c>
      <c r="AN54" s="178">
        <v>3811</v>
      </c>
      <c r="AO54" s="178">
        <v>51199</v>
      </c>
      <c r="AP54" s="178">
        <v>931128</v>
      </c>
      <c r="AQ54" s="178">
        <v>2789</v>
      </c>
      <c r="AR54" s="178">
        <v>689365</v>
      </c>
      <c r="AS54" s="178">
        <v>70510</v>
      </c>
      <c r="AT54" s="178">
        <v>25901</v>
      </c>
      <c r="AU54" s="178">
        <v>2830</v>
      </c>
      <c r="AV54" s="178">
        <v>3127</v>
      </c>
      <c r="AW54" s="178">
        <v>2176</v>
      </c>
      <c r="AX54" s="178">
        <v>51</v>
      </c>
      <c r="AY54" s="178">
        <v>4516</v>
      </c>
      <c r="AZ54" s="178">
        <v>120013</v>
      </c>
      <c r="BA54" s="178">
        <v>98434</v>
      </c>
      <c r="BB54" s="178">
        <v>83629</v>
      </c>
      <c r="BC54" s="178">
        <v>285177</v>
      </c>
      <c r="BD54" s="178">
        <v>53375</v>
      </c>
      <c r="BE54" s="178">
        <v>15203</v>
      </c>
      <c r="BF54" s="178">
        <v>261472</v>
      </c>
      <c r="BG54" s="178">
        <v>10657</v>
      </c>
      <c r="BH54" s="178">
        <v>6662</v>
      </c>
      <c r="BI54" s="178">
        <v>2759</v>
      </c>
      <c r="BJ54" s="178">
        <v>67200</v>
      </c>
      <c r="BK54" s="178">
        <v>212868</v>
      </c>
      <c r="BL54" s="178">
        <v>2360</v>
      </c>
      <c r="BM54" s="178">
        <v>3065</v>
      </c>
      <c r="BN54" s="178">
        <v>37048</v>
      </c>
      <c r="BO54" s="178">
        <v>13466</v>
      </c>
      <c r="BP54" s="178">
        <v>2043</v>
      </c>
      <c r="BQ54" s="178">
        <v>57105</v>
      </c>
      <c r="BR54" s="178">
        <v>50045</v>
      </c>
      <c r="BS54" s="178">
        <v>12056</v>
      </c>
      <c r="BT54" s="178">
        <v>4445</v>
      </c>
      <c r="BU54" s="178">
        <v>4322</v>
      </c>
      <c r="BV54" s="178">
        <v>12700</v>
      </c>
      <c r="BW54" s="178">
        <v>20976</v>
      </c>
      <c r="BX54" s="178">
        <v>1134</v>
      </c>
      <c r="BY54" s="178">
        <v>5742</v>
      </c>
      <c r="BZ54" s="178">
        <v>2248</v>
      </c>
      <c r="CA54" s="178">
        <v>1962</v>
      </c>
      <c r="CB54" s="178">
        <v>882238</v>
      </c>
      <c r="CC54" s="178">
        <v>1962</v>
      </c>
      <c r="CD54" s="178">
        <v>644</v>
      </c>
      <c r="CE54" s="178">
        <v>2023</v>
      </c>
      <c r="CF54" s="178">
        <v>1063</v>
      </c>
      <c r="CG54" s="178">
        <v>2176</v>
      </c>
      <c r="CH54" s="178">
        <v>1124</v>
      </c>
      <c r="CI54" s="178">
        <v>7918</v>
      </c>
      <c r="CJ54" s="178">
        <v>10555</v>
      </c>
      <c r="CK54" s="178">
        <v>51628</v>
      </c>
      <c r="CL54" s="178">
        <v>14110</v>
      </c>
      <c r="CM54" s="178">
        <v>8879</v>
      </c>
      <c r="CN54" s="178">
        <v>303272</v>
      </c>
      <c r="CO54" s="178">
        <v>166339</v>
      </c>
      <c r="CP54" s="178">
        <v>11781</v>
      </c>
      <c r="CQ54" s="178">
        <v>10626</v>
      </c>
      <c r="CR54" s="178">
        <v>2023</v>
      </c>
      <c r="CS54" s="178">
        <v>3617</v>
      </c>
      <c r="CT54" s="178">
        <v>1267</v>
      </c>
      <c r="CU54" s="178">
        <v>4812</v>
      </c>
      <c r="CV54" s="178">
        <v>552</v>
      </c>
      <c r="CW54" s="178">
        <v>1911</v>
      </c>
      <c r="CX54" s="178">
        <v>4894</v>
      </c>
      <c r="CY54" s="178">
        <v>480</v>
      </c>
      <c r="CZ54" s="178">
        <v>23336</v>
      </c>
      <c r="DA54" s="178">
        <v>2074</v>
      </c>
      <c r="DB54" s="178">
        <v>3127</v>
      </c>
      <c r="DC54" s="178">
        <v>1635</v>
      </c>
      <c r="DD54" s="178">
        <v>1941</v>
      </c>
      <c r="DE54" s="178">
        <v>4465</v>
      </c>
      <c r="DF54" s="178">
        <v>225855</v>
      </c>
      <c r="DG54" s="178">
        <v>828</v>
      </c>
      <c r="DH54" s="178">
        <v>22672</v>
      </c>
      <c r="DI54" s="178">
        <v>28833</v>
      </c>
      <c r="DJ54" s="178">
        <v>7489</v>
      </c>
      <c r="DK54" s="178">
        <v>5119</v>
      </c>
      <c r="DL54" s="178">
        <v>63879</v>
      </c>
      <c r="DM54" s="178">
        <v>3055</v>
      </c>
      <c r="DN54" s="178">
        <v>15765</v>
      </c>
      <c r="DO54" s="178">
        <v>32828</v>
      </c>
      <c r="DP54" s="178">
        <v>2350</v>
      </c>
      <c r="DQ54" s="178">
        <v>5855</v>
      </c>
      <c r="DR54" s="178">
        <v>13845</v>
      </c>
      <c r="DS54" s="178">
        <v>8552</v>
      </c>
      <c r="DT54" s="178">
        <v>1318</v>
      </c>
      <c r="DU54" s="178">
        <v>4046</v>
      </c>
      <c r="DV54" s="178">
        <v>2207</v>
      </c>
      <c r="DW54" s="178">
        <v>3740</v>
      </c>
      <c r="DX54" s="178">
        <v>1931</v>
      </c>
      <c r="DY54" s="178">
        <v>3413</v>
      </c>
      <c r="DZ54" s="178">
        <v>10105</v>
      </c>
      <c r="EA54" s="178">
        <v>6989</v>
      </c>
      <c r="EB54" s="178">
        <v>5936</v>
      </c>
      <c r="EC54" s="178">
        <v>3362</v>
      </c>
      <c r="ED54" s="178">
        <v>17349</v>
      </c>
      <c r="EE54" s="178">
        <v>2217</v>
      </c>
      <c r="EF54" s="178">
        <v>16113</v>
      </c>
      <c r="EG54" s="178">
        <v>3147</v>
      </c>
      <c r="EH54" s="178">
        <v>2738</v>
      </c>
      <c r="EI54" s="178">
        <v>176750</v>
      </c>
      <c r="EJ54" s="178">
        <v>98577</v>
      </c>
      <c r="EK54" s="178">
        <v>7612</v>
      </c>
      <c r="EL54" s="178">
        <v>5477</v>
      </c>
      <c r="EM54" s="178">
        <v>4496</v>
      </c>
      <c r="EN54" s="178">
        <v>11985</v>
      </c>
      <c r="EO54" s="178">
        <v>3842</v>
      </c>
      <c r="EP54" s="178">
        <v>4250</v>
      </c>
      <c r="EQ54" s="178">
        <v>26361</v>
      </c>
      <c r="ER54" s="178">
        <v>3607</v>
      </c>
      <c r="ES54" s="178">
        <v>1349</v>
      </c>
      <c r="ET54" s="178">
        <v>2054</v>
      </c>
      <c r="EU54" s="178">
        <v>6488</v>
      </c>
      <c r="EV54" s="178">
        <v>817</v>
      </c>
      <c r="EW54" s="178">
        <v>9196</v>
      </c>
      <c r="EX54" s="178">
        <v>2483</v>
      </c>
      <c r="EY54" s="178">
        <v>6468</v>
      </c>
      <c r="EZ54" s="178">
        <v>1216</v>
      </c>
      <c r="FA54" s="178">
        <v>36343</v>
      </c>
      <c r="FB54" s="178">
        <v>6145</v>
      </c>
      <c r="FC54" s="178">
        <v>25339</v>
      </c>
      <c r="FD54" s="178">
        <v>3862</v>
      </c>
      <c r="FE54" s="178">
        <v>991</v>
      </c>
      <c r="FF54" s="178">
        <v>2473</v>
      </c>
      <c r="FG54" s="178">
        <v>1175</v>
      </c>
      <c r="FH54" s="178">
        <v>1155</v>
      </c>
      <c r="FI54" s="178">
        <v>20476</v>
      </c>
      <c r="FJ54" s="178">
        <v>19188</v>
      </c>
      <c r="FK54" s="178">
        <v>24031</v>
      </c>
      <c r="FL54" s="178">
        <v>61652</v>
      </c>
      <c r="FM54" s="178">
        <v>39132</v>
      </c>
      <c r="FN54" s="178">
        <v>224271</v>
      </c>
      <c r="FO54" s="178">
        <v>11321</v>
      </c>
      <c r="FP54" s="178">
        <v>24399</v>
      </c>
      <c r="FQ54" s="178">
        <v>8715</v>
      </c>
      <c r="FR54" s="178">
        <v>1849</v>
      </c>
      <c r="FS54" s="178">
        <v>2217</v>
      </c>
      <c r="FT54" s="184">
        <v>787</v>
      </c>
      <c r="FU54" s="178">
        <v>8245</v>
      </c>
      <c r="FV54" s="178">
        <v>6897</v>
      </c>
      <c r="FW54" s="178">
        <v>2309</v>
      </c>
      <c r="FX54" s="178">
        <v>817</v>
      </c>
      <c r="FY54" s="178">
        <v>167841</v>
      </c>
      <c r="FZ54" s="181">
        <f t="shared" si="12"/>
        <v>9215580</v>
      </c>
      <c r="GA54" s="147"/>
      <c r="GB54" s="178"/>
      <c r="GC54" s="178"/>
      <c r="GD54" s="186"/>
      <c r="GE54" s="186"/>
    </row>
    <row r="55" spans="1:187" x14ac:dyDescent="0.2">
      <c r="A55" s="213" t="s">
        <v>245</v>
      </c>
      <c r="B55" s="181" t="s">
        <v>1002</v>
      </c>
      <c r="C55" s="178">
        <v>0</v>
      </c>
      <c r="D55" s="178">
        <v>0</v>
      </c>
      <c r="E55" s="178">
        <v>0</v>
      </c>
      <c r="F55" s="178">
        <v>0</v>
      </c>
      <c r="G55" s="178">
        <v>0</v>
      </c>
      <c r="H55" s="178">
        <v>0</v>
      </c>
      <c r="I55" s="178">
        <v>0</v>
      </c>
      <c r="J55" s="178">
        <v>0</v>
      </c>
      <c r="K55" s="178">
        <v>0</v>
      </c>
      <c r="L55" s="178">
        <v>0</v>
      </c>
      <c r="M55" s="178">
        <v>0</v>
      </c>
      <c r="N55" s="178">
        <v>0</v>
      </c>
      <c r="O55" s="178">
        <v>0</v>
      </c>
      <c r="P55" s="178">
        <v>0</v>
      </c>
      <c r="Q55" s="178">
        <v>0</v>
      </c>
      <c r="R55" s="178">
        <v>0</v>
      </c>
      <c r="S55" s="178">
        <v>0</v>
      </c>
      <c r="T55" s="178">
        <v>0</v>
      </c>
      <c r="U55" s="178">
        <v>0</v>
      </c>
      <c r="V55" s="178">
        <v>0</v>
      </c>
      <c r="W55" s="184">
        <v>0</v>
      </c>
      <c r="X55" s="178">
        <v>0</v>
      </c>
      <c r="Y55" s="178">
        <v>0</v>
      </c>
      <c r="Z55" s="178">
        <v>0</v>
      </c>
      <c r="AA55" s="178">
        <v>0</v>
      </c>
      <c r="AB55" s="178">
        <v>0</v>
      </c>
      <c r="AC55" s="178">
        <v>0</v>
      </c>
      <c r="AD55" s="178">
        <v>0</v>
      </c>
      <c r="AE55" s="178">
        <v>0</v>
      </c>
      <c r="AF55" s="178">
        <v>0</v>
      </c>
      <c r="AG55" s="178">
        <v>0</v>
      </c>
      <c r="AH55" s="178">
        <v>0</v>
      </c>
      <c r="AI55" s="178">
        <v>0</v>
      </c>
      <c r="AJ55" s="178">
        <v>0</v>
      </c>
      <c r="AK55" s="178">
        <v>0</v>
      </c>
      <c r="AL55" s="178">
        <v>0</v>
      </c>
      <c r="AM55" s="178">
        <v>0</v>
      </c>
      <c r="AN55" s="178">
        <v>0</v>
      </c>
      <c r="AO55" s="178">
        <v>0</v>
      </c>
      <c r="AP55" s="178">
        <v>0</v>
      </c>
      <c r="AQ55" s="178">
        <v>10664.42</v>
      </c>
      <c r="AR55" s="178">
        <v>0</v>
      </c>
      <c r="AS55" s="178">
        <v>0</v>
      </c>
      <c r="AT55" s="178">
        <v>0</v>
      </c>
      <c r="AU55" s="178">
        <v>0</v>
      </c>
      <c r="AV55" s="178">
        <v>0</v>
      </c>
      <c r="AW55" s="178">
        <v>0</v>
      </c>
      <c r="AX55" s="178">
        <v>0</v>
      </c>
      <c r="AY55" s="178">
        <v>0</v>
      </c>
      <c r="AZ55" s="178">
        <v>0</v>
      </c>
      <c r="BA55" s="178">
        <v>0</v>
      </c>
      <c r="BB55" s="178">
        <v>0</v>
      </c>
      <c r="BC55" s="178">
        <v>0</v>
      </c>
      <c r="BD55" s="178">
        <v>0</v>
      </c>
      <c r="BE55" s="178">
        <v>0</v>
      </c>
      <c r="BF55" s="178">
        <v>0</v>
      </c>
      <c r="BG55" s="178">
        <v>0</v>
      </c>
      <c r="BH55" s="178">
        <v>0</v>
      </c>
      <c r="BI55" s="178">
        <v>0</v>
      </c>
      <c r="BJ55" s="178">
        <v>0</v>
      </c>
      <c r="BK55" s="178">
        <v>0</v>
      </c>
      <c r="BL55" s="178">
        <v>0</v>
      </c>
      <c r="BM55" s="178">
        <v>0</v>
      </c>
      <c r="BN55" s="178">
        <v>0</v>
      </c>
      <c r="BO55" s="178">
        <v>0</v>
      </c>
      <c r="BP55" s="178">
        <v>0</v>
      </c>
      <c r="BQ55" s="178">
        <v>0</v>
      </c>
      <c r="BR55" s="178">
        <v>0</v>
      </c>
      <c r="BS55" s="178">
        <v>0</v>
      </c>
      <c r="BT55" s="178">
        <v>0</v>
      </c>
      <c r="BU55" s="178">
        <v>0</v>
      </c>
      <c r="BV55" s="178">
        <v>0</v>
      </c>
      <c r="BW55" s="178">
        <v>106843.92</v>
      </c>
      <c r="BX55" s="178">
        <v>0</v>
      </c>
      <c r="BY55" s="178">
        <v>101396.39</v>
      </c>
      <c r="BZ55" s="178">
        <v>0</v>
      </c>
      <c r="CA55" s="178">
        <v>0</v>
      </c>
      <c r="CB55" s="178">
        <v>0</v>
      </c>
      <c r="CC55" s="178">
        <v>0</v>
      </c>
      <c r="CD55" s="178">
        <v>0</v>
      </c>
      <c r="CE55" s="178">
        <v>0</v>
      </c>
      <c r="CF55" s="178">
        <v>0</v>
      </c>
      <c r="CG55" s="178">
        <v>0</v>
      </c>
      <c r="CH55" s="178">
        <v>0</v>
      </c>
      <c r="CI55" s="178">
        <v>0</v>
      </c>
      <c r="CJ55" s="178">
        <v>0</v>
      </c>
      <c r="CK55" s="178">
        <v>109956.67</v>
      </c>
      <c r="CL55" s="178">
        <v>0</v>
      </c>
      <c r="CM55" s="178">
        <v>0</v>
      </c>
      <c r="CN55" s="178">
        <v>88185.42</v>
      </c>
      <c r="CO55" s="178">
        <v>0</v>
      </c>
      <c r="CP55" s="178">
        <v>0</v>
      </c>
      <c r="CQ55" s="178">
        <v>0</v>
      </c>
      <c r="CR55" s="178">
        <v>0</v>
      </c>
      <c r="CS55" s="178">
        <v>0</v>
      </c>
      <c r="CT55" s="178">
        <v>0</v>
      </c>
      <c r="CU55" s="178">
        <v>0</v>
      </c>
      <c r="CV55" s="178">
        <v>0</v>
      </c>
      <c r="CW55" s="178">
        <v>0</v>
      </c>
      <c r="CX55" s="178">
        <v>0</v>
      </c>
      <c r="CY55" s="178">
        <v>0</v>
      </c>
      <c r="CZ55" s="178">
        <v>188082.17</v>
      </c>
      <c r="DA55" s="178">
        <v>0</v>
      </c>
      <c r="DB55" s="178">
        <v>0</v>
      </c>
      <c r="DC55" s="178">
        <v>0</v>
      </c>
      <c r="DD55" s="178">
        <v>0</v>
      </c>
      <c r="DE55" s="178">
        <v>0</v>
      </c>
      <c r="DF55" s="178">
        <v>78679.240000000005</v>
      </c>
      <c r="DG55" s="178">
        <v>0</v>
      </c>
      <c r="DH55" s="178">
        <v>38441.480000000003</v>
      </c>
      <c r="DI55" s="178">
        <v>0</v>
      </c>
      <c r="DJ55" s="178">
        <v>0</v>
      </c>
      <c r="DK55" s="178">
        <v>0</v>
      </c>
      <c r="DL55" s="178">
        <v>0</v>
      </c>
      <c r="DM55" s="178">
        <v>59335.12</v>
      </c>
      <c r="DN55" s="178">
        <v>0</v>
      </c>
      <c r="DO55" s="178">
        <v>0</v>
      </c>
      <c r="DP55" s="178">
        <v>0</v>
      </c>
      <c r="DQ55" s="178">
        <v>0</v>
      </c>
      <c r="DR55" s="178">
        <v>0</v>
      </c>
      <c r="DS55" s="178">
        <v>0</v>
      </c>
      <c r="DT55" s="178">
        <v>0</v>
      </c>
      <c r="DU55" s="178">
        <v>0</v>
      </c>
      <c r="DV55" s="178">
        <v>0</v>
      </c>
      <c r="DW55" s="178">
        <v>0</v>
      </c>
      <c r="DX55" s="178">
        <v>0</v>
      </c>
      <c r="DY55" s="178">
        <v>0</v>
      </c>
      <c r="DZ55" s="178">
        <v>0</v>
      </c>
      <c r="EA55" s="178">
        <v>168662.66</v>
      </c>
      <c r="EB55" s="178">
        <v>0</v>
      </c>
      <c r="EC55" s="178">
        <v>0</v>
      </c>
      <c r="ED55" s="178">
        <v>0</v>
      </c>
      <c r="EE55" s="178">
        <v>0</v>
      </c>
      <c r="EF55" s="178">
        <v>0</v>
      </c>
      <c r="EG55" s="178">
        <v>0</v>
      </c>
      <c r="EH55" s="178">
        <v>0</v>
      </c>
      <c r="EI55" s="178">
        <v>0</v>
      </c>
      <c r="EJ55" s="178">
        <v>126302.49</v>
      </c>
      <c r="EK55" s="178">
        <v>0</v>
      </c>
      <c r="EL55" s="178">
        <v>0</v>
      </c>
      <c r="EM55" s="178">
        <v>0</v>
      </c>
      <c r="EN55" s="178">
        <v>0</v>
      </c>
      <c r="EO55" s="178">
        <v>0</v>
      </c>
      <c r="EP55" s="178">
        <v>0</v>
      </c>
      <c r="EQ55" s="178">
        <v>0</v>
      </c>
      <c r="ER55" s="178">
        <v>0</v>
      </c>
      <c r="ES55" s="178">
        <v>0</v>
      </c>
      <c r="ET55" s="178">
        <v>0</v>
      </c>
      <c r="EU55" s="178">
        <v>0</v>
      </c>
      <c r="EV55" s="178">
        <v>0</v>
      </c>
      <c r="EW55" s="178">
        <v>0</v>
      </c>
      <c r="EX55" s="178">
        <v>0</v>
      </c>
      <c r="EY55" s="178">
        <v>0</v>
      </c>
      <c r="EZ55" s="178">
        <v>0</v>
      </c>
      <c r="FA55" s="178">
        <v>0</v>
      </c>
      <c r="FB55" s="178">
        <v>0</v>
      </c>
      <c r="FC55" s="178">
        <v>0</v>
      </c>
      <c r="FD55" s="178">
        <v>0</v>
      </c>
      <c r="FE55" s="178">
        <v>0</v>
      </c>
      <c r="FF55" s="178">
        <v>0</v>
      </c>
      <c r="FG55" s="178">
        <v>0</v>
      </c>
      <c r="FH55" s="178">
        <v>0</v>
      </c>
      <c r="FI55" s="178">
        <v>0</v>
      </c>
      <c r="FJ55" s="178">
        <v>0</v>
      </c>
      <c r="FK55" s="178">
        <v>0</v>
      </c>
      <c r="FL55" s="178">
        <v>0</v>
      </c>
      <c r="FM55" s="178">
        <v>0</v>
      </c>
      <c r="FN55" s="178">
        <v>0</v>
      </c>
      <c r="FO55" s="178">
        <v>0</v>
      </c>
      <c r="FP55" s="178">
        <v>0</v>
      </c>
      <c r="FQ55" s="178">
        <v>0</v>
      </c>
      <c r="FR55" s="178">
        <v>0</v>
      </c>
      <c r="FS55" s="178">
        <v>0</v>
      </c>
      <c r="FT55" s="184">
        <v>0</v>
      </c>
      <c r="FU55" s="178">
        <v>0</v>
      </c>
      <c r="FV55" s="178">
        <v>0</v>
      </c>
      <c r="FW55" s="178">
        <v>0</v>
      </c>
      <c r="FX55" s="178">
        <v>0</v>
      </c>
      <c r="FY55" s="178">
        <v>0</v>
      </c>
      <c r="FZ55" s="181">
        <f t="shared" si="12"/>
        <v>1076549.98</v>
      </c>
      <c r="GA55" s="147"/>
      <c r="GB55" s="178"/>
      <c r="GC55" s="178"/>
      <c r="GD55" s="178"/>
      <c r="GE55" s="178"/>
    </row>
    <row r="56" spans="1:187" x14ac:dyDescent="0.2">
      <c r="A56" s="193" t="s">
        <v>246</v>
      </c>
      <c r="B56" s="184" t="s">
        <v>247</v>
      </c>
      <c r="C56" s="186">
        <f>ROUND(SUM(C49:C55),2)</f>
        <v>2635419.19</v>
      </c>
      <c r="D56" s="186">
        <f t="shared" ref="D56:BO56" si="13">ROUND(SUM(D49:D55),2)</f>
        <v>12335298.720000001</v>
      </c>
      <c r="E56" s="186">
        <f t="shared" si="13"/>
        <v>2412230.56</v>
      </c>
      <c r="F56" s="186">
        <f t="shared" si="13"/>
        <v>5720368.46</v>
      </c>
      <c r="G56" s="186">
        <f t="shared" si="13"/>
        <v>377927.57</v>
      </c>
      <c r="H56" s="186">
        <f t="shared" si="13"/>
        <v>395143.07</v>
      </c>
      <c r="I56" s="186">
        <f t="shared" si="13"/>
        <v>3213568.77</v>
      </c>
      <c r="J56" s="186">
        <f t="shared" si="13"/>
        <v>673569.82</v>
      </c>
      <c r="K56" s="186">
        <f t="shared" si="13"/>
        <v>132617.87</v>
      </c>
      <c r="L56" s="186">
        <f t="shared" si="13"/>
        <v>1011149.94</v>
      </c>
      <c r="M56" s="186">
        <f t="shared" si="13"/>
        <v>674580.5</v>
      </c>
      <c r="N56" s="186">
        <f t="shared" si="13"/>
        <v>19177274.050000001</v>
      </c>
      <c r="O56" s="186">
        <f t="shared" si="13"/>
        <v>4254277.22</v>
      </c>
      <c r="P56" s="186">
        <f t="shared" si="13"/>
        <v>103692.41</v>
      </c>
      <c r="Q56" s="186">
        <f t="shared" si="13"/>
        <v>13850398.17</v>
      </c>
      <c r="R56" s="186">
        <f t="shared" si="13"/>
        <v>617761.97</v>
      </c>
      <c r="S56" s="186">
        <f t="shared" si="13"/>
        <v>450357.82</v>
      </c>
      <c r="T56" s="186">
        <f t="shared" si="13"/>
        <v>75923.13</v>
      </c>
      <c r="U56" s="186">
        <f t="shared" si="13"/>
        <v>40608.99</v>
      </c>
      <c r="V56" s="186">
        <f t="shared" si="13"/>
        <v>106889.75</v>
      </c>
      <c r="W56" s="186">
        <f t="shared" si="13"/>
        <v>24786.73</v>
      </c>
      <c r="X56" s="186">
        <f t="shared" si="13"/>
        <v>17989.16</v>
      </c>
      <c r="Y56" s="186">
        <f t="shared" si="13"/>
        <v>255525.99</v>
      </c>
      <c r="Z56" s="186">
        <f t="shared" si="13"/>
        <v>81134.210000000006</v>
      </c>
      <c r="AA56" s="186">
        <f t="shared" si="13"/>
        <v>9747243.9800000004</v>
      </c>
      <c r="AB56" s="186">
        <f t="shared" si="13"/>
        <v>11113702.699999999</v>
      </c>
      <c r="AC56" s="186">
        <f t="shared" si="13"/>
        <v>294587.32</v>
      </c>
      <c r="AD56" s="186">
        <f t="shared" si="13"/>
        <v>286259.71999999997</v>
      </c>
      <c r="AE56" s="186">
        <f t="shared" si="13"/>
        <v>77938.009999999995</v>
      </c>
      <c r="AF56" s="186">
        <f t="shared" si="13"/>
        <v>126331.63</v>
      </c>
      <c r="AG56" s="186">
        <f t="shared" si="13"/>
        <v>373919.01</v>
      </c>
      <c r="AH56" s="186">
        <f t="shared" si="13"/>
        <v>509590.09</v>
      </c>
      <c r="AI56" s="186">
        <f t="shared" si="13"/>
        <v>104796.56</v>
      </c>
      <c r="AJ56" s="186">
        <f t="shared" si="13"/>
        <v>89018.61</v>
      </c>
      <c r="AK56" s="186">
        <f t="shared" si="13"/>
        <v>89655.7</v>
      </c>
      <c r="AL56" s="186">
        <f t="shared" si="13"/>
        <v>83392.070000000007</v>
      </c>
      <c r="AM56" s="186">
        <f t="shared" si="13"/>
        <v>151768.07</v>
      </c>
      <c r="AN56" s="186">
        <f t="shared" si="13"/>
        <v>115756.43</v>
      </c>
      <c r="AO56" s="186">
        <f t="shared" si="13"/>
        <v>1635890.12</v>
      </c>
      <c r="AP56" s="186">
        <f t="shared" si="13"/>
        <v>28295049.600000001</v>
      </c>
      <c r="AQ56" s="186">
        <f t="shared" si="13"/>
        <v>134015.69</v>
      </c>
      <c r="AR56" s="186">
        <f t="shared" si="13"/>
        <v>18442095.399999999</v>
      </c>
      <c r="AS56" s="186">
        <f t="shared" si="13"/>
        <v>2106102.48</v>
      </c>
      <c r="AT56" s="186">
        <f t="shared" si="13"/>
        <v>733129.63</v>
      </c>
      <c r="AU56" s="186">
        <f t="shared" si="13"/>
        <v>92365.54</v>
      </c>
      <c r="AV56" s="186">
        <f t="shared" si="13"/>
        <v>175645.4</v>
      </c>
      <c r="AW56" s="186">
        <f t="shared" si="13"/>
        <v>75720.91</v>
      </c>
      <c r="AX56" s="186">
        <f t="shared" si="13"/>
        <v>15874.86</v>
      </c>
      <c r="AY56" s="186">
        <f t="shared" si="13"/>
        <v>197866.63</v>
      </c>
      <c r="AZ56" s="186">
        <f t="shared" si="13"/>
        <v>3566131.04</v>
      </c>
      <c r="BA56" s="186">
        <f t="shared" si="13"/>
        <v>2900780.01</v>
      </c>
      <c r="BB56" s="186">
        <f t="shared" si="13"/>
        <v>3635889.28</v>
      </c>
      <c r="BC56" s="186">
        <f t="shared" si="13"/>
        <v>6443909.7300000004</v>
      </c>
      <c r="BD56" s="186">
        <f t="shared" si="13"/>
        <v>975092.92</v>
      </c>
      <c r="BE56" s="186">
        <f t="shared" si="13"/>
        <v>373739.94</v>
      </c>
      <c r="BF56" s="186">
        <f t="shared" si="13"/>
        <v>6910677.54</v>
      </c>
      <c r="BG56" s="186">
        <f t="shared" si="13"/>
        <v>462567.42</v>
      </c>
      <c r="BH56" s="186">
        <f t="shared" si="13"/>
        <v>214657.09</v>
      </c>
      <c r="BI56" s="186">
        <f t="shared" si="13"/>
        <v>161103.67000000001</v>
      </c>
      <c r="BJ56" s="186">
        <f t="shared" si="13"/>
        <v>1555391.45</v>
      </c>
      <c r="BK56" s="186">
        <f t="shared" si="13"/>
        <v>5927813.0899999999</v>
      </c>
      <c r="BL56" s="186">
        <f t="shared" si="13"/>
        <v>63982.68</v>
      </c>
      <c r="BM56" s="186">
        <f t="shared" si="13"/>
        <v>222504.7</v>
      </c>
      <c r="BN56" s="186">
        <f t="shared" si="13"/>
        <v>1185934.55</v>
      </c>
      <c r="BO56" s="186">
        <f t="shared" si="13"/>
        <v>551851.29</v>
      </c>
      <c r="BP56" s="186">
        <f t="shared" ref="BP56:EA56" si="14">ROUND(SUM(BP49:BP55),2)</f>
        <v>87578.82</v>
      </c>
      <c r="BQ56" s="186">
        <f t="shared" si="14"/>
        <v>1532463.81</v>
      </c>
      <c r="BR56" s="186">
        <f t="shared" si="14"/>
        <v>1439785.91</v>
      </c>
      <c r="BS56" s="186">
        <f t="shared" si="14"/>
        <v>283549.63</v>
      </c>
      <c r="BT56" s="186">
        <f t="shared" si="14"/>
        <v>120150.3</v>
      </c>
      <c r="BU56" s="186">
        <f t="shared" si="14"/>
        <v>143456.95999999999</v>
      </c>
      <c r="BV56" s="186">
        <f t="shared" si="14"/>
        <v>385242.68</v>
      </c>
      <c r="BW56" s="186">
        <f t="shared" si="14"/>
        <v>571138.96</v>
      </c>
      <c r="BX56" s="186">
        <f t="shared" si="14"/>
        <v>27356.48</v>
      </c>
      <c r="BY56" s="186">
        <f t="shared" si="14"/>
        <v>334289.12</v>
      </c>
      <c r="BZ56" s="186">
        <f t="shared" si="14"/>
        <v>62674.03</v>
      </c>
      <c r="CA56" s="186">
        <f t="shared" si="14"/>
        <v>141348.38</v>
      </c>
      <c r="CB56" s="186">
        <f t="shared" si="14"/>
        <v>26366771.739999998</v>
      </c>
      <c r="CC56" s="186">
        <f t="shared" si="14"/>
        <v>88583.77</v>
      </c>
      <c r="CD56" s="186">
        <f t="shared" si="14"/>
        <v>30010.71</v>
      </c>
      <c r="CE56" s="186">
        <f t="shared" si="14"/>
        <v>116834.37</v>
      </c>
      <c r="CF56" s="186">
        <f t="shared" si="14"/>
        <v>36976.49</v>
      </c>
      <c r="CG56" s="186">
        <f t="shared" si="14"/>
        <v>122672.32000000001</v>
      </c>
      <c r="CH56" s="186">
        <f t="shared" si="14"/>
        <v>41859.629999999997</v>
      </c>
      <c r="CI56" s="186">
        <f t="shared" si="14"/>
        <v>262778.36</v>
      </c>
      <c r="CJ56" s="186">
        <f t="shared" si="14"/>
        <v>335493.59000000003</v>
      </c>
      <c r="CK56" s="186">
        <f t="shared" si="14"/>
        <v>1393228.49</v>
      </c>
      <c r="CL56" s="186">
        <f t="shared" si="14"/>
        <v>490942.73</v>
      </c>
      <c r="CM56" s="186">
        <f t="shared" si="14"/>
        <v>409457.94</v>
      </c>
      <c r="CN56" s="186">
        <f t="shared" si="14"/>
        <v>7524639.3399999999</v>
      </c>
      <c r="CO56" s="186">
        <f t="shared" si="14"/>
        <v>4909467.3499999996</v>
      </c>
      <c r="CP56" s="186">
        <f t="shared" si="14"/>
        <v>273215.59999999998</v>
      </c>
      <c r="CQ56" s="186">
        <f t="shared" si="14"/>
        <v>433599.85</v>
      </c>
      <c r="CR56" s="186">
        <f t="shared" si="14"/>
        <v>89419.06</v>
      </c>
      <c r="CS56" s="186">
        <f t="shared" si="14"/>
        <v>119183.27</v>
      </c>
      <c r="CT56" s="186">
        <f t="shared" si="14"/>
        <v>51736.160000000003</v>
      </c>
      <c r="CU56" s="186">
        <f t="shared" si="14"/>
        <v>69547.61</v>
      </c>
      <c r="CV56" s="186">
        <f t="shared" si="14"/>
        <v>39200.99</v>
      </c>
      <c r="CW56" s="186">
        <f t="shared" si="14"/>
        <v>85981.25</v>
      </c>
      <c r="CX56" s="186">
        <f t="shared" si="14"/>
        <v>270277.42</v>
      </c>
      <c r="CY56" s="186">
        <f t="shared" si="14"/>
        <v>69092.13</v>
      </c>
      <c r="CZ56" s="186">
        <f t="shared" si="14"/>
        <v>1142902.58</v>
      </c>
      <c r="DA56" s="186">
        <f t="shared" si="14"/>
        <v>105395.94</v>
      </c>
      <c r="DB56" s="186">
        <f t="shared" si="14"/>
        <v>142502.54999999999</v>
      </c>
      <c r="DC56" s="186">
        <f t="shared" si="14"/>
        <v>142070.82</v>
      </c>
      <c r="DD56" s="186">
        <f t="shared" si="14"/>
        <v>44418.6</v>
      </c>
      <c r="DE56" s="186">
        <f t="shared" si="14"/>
        <v>85555.43</v>
      </c>
      <c r="DF56" s="186">
        <f t="shared" si="14"/>
        <v>8631459.2599999998</v>
      </c>
      <c r="DG56" s="186">
        <f t="shared" si="14"/>
        <v>36478.61</v>
      </c>
      <c r="DH56" s="186">
        <f t="shared" si="14"/>
        <v>766688.13</v>
      </c>
      <c r="DI56" s="186">
        <f t="shared" si="14"/>
        <v>1136868.8999999999</v>
      </c>
      <c r="DJ56" s="186">
        <f t="shared" si="14"/>
        <v>228885.67</v>
      </c>
      <c r="DK56" s="186">
        <f t="shared" si="14"/>
        <v>140837.34</v>
      </c>
      <c r="DL56" s="186">
        <f t="shared" si="14"/>
        <v>1837785.38</v>
      </c>
      <c r="DM56" s="186">
        <f t="shared" si="14"/>
        <v>164628.01</v>
      </c>
      <c r="DN56" s="186">
        <f t="shared" si="14"/>
        <v>528286.27</v>
      </c>
      <c r="DO56" s="186">
        <f t="shared" si="14"/>
        <v>960873.2</v>
      </c>
      <c r="DP56" s="186">
        <f t="shared" si="14"/>
        <v>75316.17</v>
      </c>
      <c r="DQ56" s="186">
        <f t="shared" si="14"/>
        <v>172625.82</v>
      </c>
      <c r="DR56" s="186">
        <f t="shared" si="14"/>
        <v>470123.54</v>
      </c>
      <c r="DS56" s="186">
        <f t="shared" si="14"/>
        <v>255655.51</v>
      </c>
      <c r="DT56" s="186">
        <f t="shared" si="14"/>
        <v>30549.83</v>
      </c>
      <c r="DU56" s="186">
        <f t="shared" si="14"/>
        <v>147576.93</v>
      </c>
      <c r="DV56" s="186">
        <f t="shared" si="14"/>
        <v>56063.92</v>
      </c>
      <c r="DW56" s="186">
        <f t="shared" si="14"/>
        <v>73396.009999999995</v>
      </c>
      <c r="DX56" s="186">
        <f t="shared" si="14"/>
        <v>53630.31</v>
      </c>
      <c r="DY56" s="186">
        <f t="shared" si="14"/>
        <v>80501.88</v>
      </c>
      <c r="DZ56" s="186">
        <f t="shared" si="14"/>
        <v>450242.24</v>
      </c>
      <c r="EA56" s="186">
        <f t="shared" si="14"/>
        <v>346420.96</v>
      </c>
      <c r="EB56" s="186">
        <f t="shared" ref="EB56:FY56" si="15">ROUND(SUM(EB49:EB55),2)</f>
        <v>260328.8</v>
      </c>
      <c r="EC56" s="186">
        <f t="shared" si="15"/>
        <v>180926.47</v>
      </c>
      <c r="ED56" s="186">
        <f t="shared" si="15"/>
        <v>475357.79</v>
      </c>
      <c r="EE56" s="186">
        <f t="shared" si="15"/>
        <v>55920.28</v>
      </c>
      <c r="EF56" s="186">
        <f t="shared" si="15"/>
        <v>402951.13</v>
      </c>
      <c r="EG56" s="186">
        <f t="shared" si="15"/>
        <v>117697.13</v>
      </c>
      <c r="EH56" s="186">
        <f t="shared" si="15"/>
        <v>59370.19</v>
      </c>
      <c r="EI56" s="186">
        <f t="shared" si="15"/>
        <v>4980237.99</v>
      </c>
      <c r="EJ56" s="186">
        <f t="shared" si="15"/>
        <v>3218351.67</v>
      </c>
      <c r="EK56" s="186">
        <f t="shared" si="15"/>
        <v>217939.11</v>
      </c>
      <c r="EL56" s="186">
        <f t="shared" si="15"/>
        <v>184401.61</v>
      </c>
      <c r="EM56" s="186">
        <f t="shared" si="15"/>
        <v>141819.48000000001</v>
      </c>
      <c r="EN56" s="186">
        <f t="shared" si="15"/>
        <v>301354.96000000002</v>
      </c>
      <c r="EO56" s="186">
        <f t="shared" si="15"/>
        <v>123097.67</v>
      </c>
      <c r="EP56" s="186">
        <f t="shared" si="15"/>
        <v>154975.51999999999</v>
      </c>
      <c r="EQ56" s="186">
        <f t="shared" si="15"/>
        <v>826557.52</v>
      </c>
      <c r="ER56" s="186">
        <f t="shared" si="15"/>
        <v>143905.56</v>
      </c>
      <c r="ES56" s="186">
        <f t="shared" si="15"/>
        <v>81840.12</v>
      </c>
      <c r="ET56" s="186">
        <f t="shared" si="15"/>
        <v>56706.71</v>
      </c>
      <c r="EU56" s="186">
        <f t="shared" si="15"/>
        <v>216738.53</v>
      </c>
      <c r="EV56" s="186">
        <f t="shared" si="15"/>
        <v>19069.68</v>
      </c>
      <c r="EW56" s="186">
        <f t="shared" si="15"/>
        <v>246624.65</v>
      </c>
      <c r="EX56" s="186">
        <f t="shared" si="15"/>
        <v>61954.84</v>
      </c>
      <c r="EY56" s="186">
        <f t="shared" si="15"/>
        <v>163379.49</v>
      </c>
      <c r="EZ56" s="186">
        <f t="shared" si="15"/>
        <v>60589.88</v>
      </c>
      <c r="FA56" s="186">
        <f t="shared" si="15"/>
        <v>1056642.47</v>
      </c>
      <c r="FB56" s="186">
        <f t="shared" si="15"/>
        <v>136527.44</v>
      </c>
      <c r="FC56" s="186">
        <f t="shared" si="15"/>
        <v>728187.29</v>
      </c>
      <c r="FD56" s="186">
        <f t="shared" si="15"/>
        <v>193997.11</v>
      </c>
      <c r="FE56" s="186">
        <f t="shared" si="15"/>
        <v>61145.05</v>
      </c>
      <c r="FF56" s="186">
        <f t="shared" si="15"/>
        <v>118000.11</v>
      </c>
      <c r="FG56" s="186">
        <f t="shared" si="15"/>
        <v>65193.22</v>
      </c>
      <c r="FH56" s="186">
        <f t="shared" si="15"/>
        <v>54300.76</v>
      </c>
      <c r="FI56" s="186">
        <f t="shared" si="15"/>
        <v>636347.80000000005</v>
      </c>
      <c r="FJ56" s="186">
        <f t="shared" si="15"/>
        <v>463299.64</v>
      </c>
      <c r="FK56" s="186">
        <f t="shared" si="15"/>
        <v>766603.11</v>
      </c>
      <c r="FL56" s="186">
        <f t="shared" si="15"/>
        <v>1289168.73</v>
      </c>
      <c r="FM56" s="186">
        <f t="shared" si="15"/>
        <v>965291.49</v>
      </c>
      <c r="FN56" s="186">
        <f t="shared" si="15"/>
        <v>6364800.7999999998</v>
      </c>
      <c r="FO56" s="186">
        <f t="shared" si="15"/>
        <v>462471.99</v>
      </c>
      <c r="FP56" s="186">
        <f t="shared" si="15"/>
        <v>766490.41</v>
      </c>
      <c r="FQ56" s="186">
        <f t="shared" si="15"/>
        <v>318635.78000000003</v>
      </c>
      <c r="FR56" s="186">
        <f t="shared" si="15"/>
        <v>115281.76</v>
      </c>
      <c r="FS56" s="186">
        <f t="shared" si="15"/>
        <v>102320.04</v>
      </c>
      <c r="FT56" s="187">
        <f t="shared" si="15"/>
        <v>78404.160000000003</v>
      </c>
      <c r="FU56" s="186">
        <f t="shared" si="15"/>
        <v>359725.2</v>
      </c>
      <c r="FV56" s="186">
        <f t="shared" si="15"/>
        <v>274197.57</v>
      </c>
      <c r="FW56" s="186">
        <f t="shared" si="15"/>
        <v>114567.63</v>
      </c>
      <c r="FX56" s="186">
        <f t="shared" si="15"/>
        <v>44150.05</v>
      </c>
      <c r="FY56" s="186">
        <f t="shared" si="15"/>
        <v>2771115.42</v>
      </c>
      <c r="FZ56" s="147">
        <f>SUM(C56:FY56)</f>
        <v>276984943.50000006</v>
      </c>
      <c r="GA56" s="179"/>
      <c r="GB56" s="178"/>
      <c r="GC56" s="178"/>
      <c r="GD56" s="178"/>
      <c r="GE56" s="178"/>
    </row>
    <row r="57" spans="1:187" x14ac:dyDescent="0.2">
      <c r="A57" s="178"/>
      <c r="B57" s="184" t="s">
        <v>248</v>
      </c>
      <c r="C57" s="147"/>
      <c r="D57" s="147"/>
      <c r="E57" s="147"/>
      <c r="F57" s="147"/>
      <c r="G57" s="147"/>
      <c r="H57" s="147"/>
      <c r="I57" s="147"/>
      <c r="J57" s="147"/>
      <c r="K57" s="147"/>
      <c r="L57" s="147"/>
      <c r="M57" s="147"/>
      <c r="N57" s="147"/>
      <c r="O57" s="147"/>
      <c r="P57" s="147"/>
      <c r="Q57" s="147"/>
      <c r="R57" s="147"/>
      <c r="S57" s="147"/>
      <c r="T57" s="147"/>
      <c r="U57" s="147"/>
      <c r="V57" s="147"/>
      <c r="W57" s="181"/>
      <c r="X57" s="147"/>
      <c r="Y57" s="147"/>
      <c r="Z57" s="147"/>
      <c r="AA57" s="147"/>
      <c r="AB57" s="147"/>
      <c r="AC57" s="147"/>
      <c r="AD57" s="147"/>
      <c r="AE57" s="147"/>
      <c r="AF57" s="147"/>
      <c r="AG57" s="147"/>
      <c r="AH57" s="147"/>
      <c r="AI57" s="147"/>
      <c r="AJ57" s="147"/>
      <c r="AK57" s="147"/>
      <c r="AL57" s="147"/>
      <c r="AM57" s="147"/>
      <c r="AN57" s="147"/>
      <c r="AO57" s="147"/>
      <c r="AP57" s="147"/>
      <c r="AQ57" s="147"/>
      <c r="AR57" s="147"/>
      <c r="AS57" s="147"/>
      <c r="AT57" s="147"/>
      <c r="AU57" s="147"/>
      <c r="AV57" s="147"/>
      <c r="AW57" s="147"/>
      <c r="AX57" s="147"/>
      <c r="AY57" s="147"/>
      <c r="AZ57" s="147"/>
      <c r="BA57" s="147"/>
      <c r="BB57" s="147"/>
      <c r="BC57" s="147"/>
      <c r="BD57" s="147"/>
      <c r="BE57" s="147"/>
      <c r="BF57" s="147"/>
      <c r="BG57" s="147"/>
      <c r="BH57" s="147"/>
      <c r="BI57" s="147"/>
      <c r="BJ57" s="147"/>
      <c r="BK57" s="147"/>
      <c r="BL57" s="147"/>
      <c r="BM57" s="147"/>
      <c r="BN57" s="147"/>
      <c r="BO57" s="147"/>
      <c r="BP57" s="147"/>
      <c r="BQ57" s="147"/>
      <c r="BR57" s="147"/>
      <c r="BS57" s="147"/>
      <c r="BT57" s="147"/>
      <c r="BU57" s="147"/>
      <c r="BV57" s="147"/>
      <c r="BW57" s="147"/>
      <c r="BX57" s="147"/>
      <c r="BY57" s="147"/>
      <c r="BZ57" s="147"/>
      <c r="CA57" s="147"/>
      <c r="CB57" s="147"/>
      <c r="CC57" s="147"/>
      <c r="CD57" s="147"/>
      <c r="CE57" s="147"/>
      <c r="CF57" s="147"/>
      <c r="CG57" s="147"/>
      <c r="CH57" s="147"/>
      <c r="CI57" s="147"/>
      <c r="CJ57" s="147"/>
      <c r="CK57" s="147"/>
      <c r="CL57" s="147"/>
      <c r="CM57" s="147"/>
      <c r="CN57" s="147"/>
      <c r="CO57" s="147"/>
      <c r="CP57" s="147"/>
      <c r="CQ57" s="147"/>
      <c r="CR57" s="147"/>
      <c r="CS57" s="147"/>
      <c r="CT57" s="147"/>
      <c r="CU57" s="147"/>
      <c r="CV57" s="147"/>
      <c r="CW57" s="147"/>
      <c r="CX57" s="147"/>
      <c r="CY57" s="147"/>
      <c r="CZ57" s="147"/>
      <c r="DA57" s="147"/>
      <c r="DB57" s="147"/>
      <c r="DC57" s="147"/>
      <c r="DD57" s="147"/>
      <c r="DE57" s="147"/>
      <c r="DF57" s="147"/>
      <c r="DG57" s="147"/>
      <c r="DH57" s="147"/>
      <c r="DI57" s="147"/>
      <c r="DJ57" s="147"/>
      <c r="DK57" s="147"/>
      <c r="DL57" s="147"/>
      <c r="DM57" s="147"/>
      <c r="DN57" s="147"/>
      <c r="DO57" s="147"/>
      <c r="DP57" s="147"/>
      <c r="DQ57" s="147"/>
      <c r="DR57" s="147"/>
      <c r="DS57" s="147"/>
      <c r="DT57" s="147"/>
      <c r="DU57" s="147"/>
      <c r="DV57" s="147"/>
      <c r="DW57" s="147"/>
      <c r="DX57" s="147"/>
      <c r="DY57" s="147"/>
      <c r="DZ57" s="147"/>
      <c r="EA57" s="147"/>
      <c r="EB57" s="147"/>
      <c r="EC57" s="147"/>
      <c r="ED57" s="147"/>
      <c r="EE57" s="147"/>
      <c r="EF57" s="147"/>
      <c r="EG57" s="147"/>
      <c r="EH57" s="147"/>
      <c r="EI57" s="147"/>
      <c r="EJ57" s="147"/>
      <c r="EK57" s="147"/>
      <c r="EL57" s="147"/>
      <c r="EM57" s="147"/>
      <c r="EN57" s="147"/>
      <c r="EO57" s="147"/>
      <c r="EP57" s="147"/>
      <c r="EQ57" s="147"/>
      <c r="ER57" s="147"/>
      <c r="ES57" s="147"/>
      <c r="ET57" s="147"/>
      <c r="EU57" s="147"/>
      <c r="EV57" s="147"/>
      <c r="EW57" s="147"/>
      <c r="EX57" s="147"/>
      <c r="EY57" s="147"/>
      <c r="EZ57" s="147"/>
      <c r="FA57" s="147"/>
      <c r="FB57" s="147"/>
      <c r="FC57" s="147"/>
      <c r="FD57" s="147"/>
      <c r="FE57" s="147"/>
      <c r="FF57" s="147"/>
      <c r="FG57" s="147"/>
      <c r="FH57" s="147"/>
      <c r="FI57" s="147"/>
      <c r="FJ57" s="147"/>
      <c r="FK57" s="147"/>
      <c r="FL57" s="147"/>
      <c r="FM57" s="147"/>
      <c r="FN57" s="147"/>
      <c r="FO57" s="147"/>
      <c r="FP57" s="147"/>
      <c r="FQ57" s="147"/>
      <c r="FR57" s="147"/>
      <c r="FS57" s="147"/>
      <c r="FT57" s="181"/>
      <c r="FU57" s="147"/>
      <c r="FV57" s="147"/>
      <c r="FW57" s="147"/>
      <c r="FX57" s="147"/>
      <c r="FY57" s="147"/>
      <c r="FZ57" s="147"/>
      <c r="GA57" s="215"/>
      <c r="GB57" s="147"/>
      <c r="GC57" s="147"/>
      <c r="GD57" s="186"/>
      <c r="GE57" s="186"/>
    </row>
    <row r="58" spans="1:187" x14ac:dyDescent="0.2">
      <c r="A58" s="178"/>
      <c r="B58" s="184"/>
      <c r="C58" s="172"/>
      <c r="D58" s="172"/>
      <c r="E58" s="172"/>
      <c r="F58" s="172"/>
      <c r="G58" s="172"/>
      <c r="H58" s="172"/>
      <c r="I58" s="172"/>
      <c r="J58" s="172"/>
      <c r="K58" s="172"/>
      <c r="L58" s="172"/>
      <c r="M58" s="172"/>
      <c r="N58" s="172"/>
      <c r="O58" s="172"/>
      <c r="P58" s="172"/>
      <c r="Q58" s="172"/>
      <c r="R58" s="172"/>
      <c r="S58" s="172"/>
      <c r="T58" s="172"/>
      <c r="U58" s="172"/>
      <c r="V58" s="172"/>
      <c r="W58" s="203"/>
      <c r="X58" s="172"/>
      <c r="Y58" s="172"/>
      <c r="Z58" s="172"/>
      <c r="AA58" s="172"/>
      <c r="AB58" s="172"/>
      <c r="AC58" s="172"/>
      <c r="AD58" s="172"/>
      <c r="AE58" s="172"/>
      <c r="AF58" s="172"/>
      <c r="AG58" s="172"/>
      <c r="AH58" s="172"/>
      <c r="AI58" s="172"/>
      <c r="AJ58" s="172"/>
      <c r="AK58" s="172"/>
      <c r="AL58" s="172"/>
      <c r="AM58" s="172"/>
      <c r="AN58" s="172"/>
      <c r="AO58" s="172"/>
      <c r="AP58" s="172"/>
      <c r="AQ58" s="172"/>
      <c r="AR58" s="172"/>
      <c r="AS58" s="172"/>
      <c r="AT58" s="172"/>
      <c r="AU58" s="172"/>
      <c r="AV58" s="172"/>
      <c r="AW58" s="172"/>
      <c r="AX58" s="172"/>
      <c r="AY58" s="172"/>
      <c r="AZ58" s="172"/>
      <c r="BA58" s="172"/>
      <c r="BB58" s="172"/>
      <c r="BC58" s="172"/>
      <c r="BD58" s="172"/>
      <c r="BE58" s="172"/>
      <c r="BF58" s="172"/>
      <c r="BG58" s="172"/>
      <c r="BH58" s="172"/>
      <c r="BI58" s="172"/>
      <c r="BJ58" s="172"/>
      <c r="BK58" s="172"/>
      <c r="BL58" s="172"/>
      <c r="BM58" s="172"/>
      <c r="BN58" s="172"/>
      <c r="BO58" s="172"/>
      <c r="BP58" s="172"/>
      <c r="BQ58" s="172"/>
      <c r="BR58" s="172"/>
      <c r="BS58" s="172"/>
      <c r="BT58" s="172"/>
      <c r="BU58" s="172"/>
      <c r="BV58" s="172"/>
      <c r="BW58" s="172"/>
      <c r="BX58" s="172"/>
      <c r="BY58" s="172"/>
      <c r="BZ58" s="172"/>
      <c r="CA58" s="172"/>
      <c r="CB58" s="172"/>
      <c r="CC58" s="172"/>
      <c r="CD58" s="172"/>
      <c r="CE58" s="172"/>
      <c r="CF58" s="172"/>
      <c r="CG58" s="172"/>
      <c r="CH58" s="172"/>
      <c r="CI58" s="172"/>
      <c r="CJ58" s="172"/>
      <c r="CK58" s="172"/>
      <c r="CL58" s="172"/>
      <c r="CM58" s="172"/>
      <c r="CN58" s="172"/>
      <c r="CO58" s="172"/>
      <c r="CP58" s="172"/>
      <c r="CQ58" s="172"/>
      <c r="CR58" s="172"/>
      <c r="CS58" s="172"/>
      <c r="CT58" s="172"/>
      <c r="CU58" s="172"/>
      <c r="CV58" s="172"/>
      <c r="CW58" s="172"/>
      <c r="CX58" s="172"/>
      <c r="CY58" s="172"/>
      <c r="CZ58" s="172"/>
      <c r="DA58" s="172"/>
      <c r="DB58" s="172"/>
      <c r="DC58" s="172"/>
      <c r="DD58" s="172"/>
      <c r="DE58" s="172"/>
      <c r="DF58" s="172"/>
      <c r="DG58" s="172"/>
      <c r="DH58" s="172"/>
      <c r="DI58" s="172"/>
      <c r="DJ58" s="172"/>
      <c r="DK58" s="172"/>
      <c r="DL58" s="172"/>
      <c r="DM58" s="172"/>
      <c r="DN58" s="172"/>
      <c r="DO58" s="172"/>
      <c r="DP58" s="172"/>
      <c r="DQ58" s="172"/>
      <c r="DR58" s="172"/>
      <c r="DS58" s="172"/>
      <c r="DT58" s="172"/>
      <c r="DU58" s="172"/>
      <c r="DV58" s="172"/>
      <c r="DW58" s="172"/>
      <c r="DX58" s="172"/>
      <c r="DY58" s="172"/>
      <c r="DZ58" s="172"/>
      <c r="EA58" s="172"/>
      <c r="EB58" s="172"/>
      <c r="EC58" s="172"/>
      <c r="ED58" s="172"/>
      <c r="EE58" s="172"/>
      <c r="EF58" s="172"/>
      <c r="EG58" s="172"/>
      <c r="EH58" s="172"/>
      <c r="EI58" s="172"/>
      <c r="EJ58" s="172"/>
      <c r="EK58" s="172"/>
      <c r="EL58" s="172"/>
      <c r="EM58" s="172"/>
      <c r="EN58" s="172"/>
      <c r="EO58" s="172"/>
      <c r="EP58" s="172"/>
      <c r="EQ58" s="172"/>
      <c r="ER58" s="172"/>
      <c r="ES58" s="172"/>
      <c r="ET58" s="172"/>
      <c r="EU58" s="172"/>
      <c r="EV58" s="172"/>
      <c r="EW58" s="172"/>
      <c r="EX58" s="172"/>
      <c r="EY58" s="172"/>
      <c r="EZ58" s="172"/>
      <c r="FA58" s="172"/>
      <c r="FB58" s="172"/>
      <c r="FC58" s="172"/>
      <c r="FD58" s="172"/>
      <c r="FE58" s="172"/>
      <c r="FF58" s="172"/>
      <c r="FG58" s="172"/>
      <c r="FH58" s="172"/>
      <c r="FI58" s="172"/>
      <c r="FJ58" s="172"/>
      <c r="FK58" s="172"/>
      <c r="FL58" s="172"/>
      <c r="FM58" s="172"/>
      <c r="FN58" s="172"/>
      <c r="FO58" s="172"/>
      <c r="FP58" s="172"/>
      <c r="FQ58" s="172"/>
      <c r="FR58" s="172"/>
      <c r="FS58" s="172"/>
      <c r="FT58" s="203"/>
      <c r="FU58" s="172"/>
      <c r="FV58" s="172"/>
      <c r="FW58" s="172"/>
      <c r="FX58" s="172"/>
      <c r="FY58" s="172"/>
      <c r="FZ58" s="147"/>
      <c r="GA58" s="215"/>
      <c r="GB58" s="147"/>
      <c r="GC58" s="147"/>
      <c r="GD58" s="186"/>
      <c r="GE58" s="186"/>
    </row>
    <row r="59" spans="1:187" ht="15.75" x14ac:dyDescent="0.25">
      <c r="A59" s="178"/>
      <c r="B59" s="207" t="s">
        <v>249</v>
      </c>
      <c r="C59" s="147"/>
      <c r="D59" s="147"/>
      <c r="E59" s="147"/>
      <c r="F59" s="147"/>
      <c r="G59" s="147"/>
      <c r="H59" s="147"/>
      <c r="I59" s="147"/>
      <c r="J59" s="147"/>
      <c r="K59" s="147"/>
      <c r="L59" s="147"/>
      <c r="M59" s="147"/>
      <c r="N59" s="147"/>
      <c r="O59" s="147"/>
      <c r="P59" s="147"/>
      <c r="Q59" s="147"/>
      <c r="R59" s="147"/>
      <c r="S59" s="147"/>
      <c r="T59" s="147"/>
      <c r="U59" s="147"/>
      <c r="V59" s="147"/>
      <c r="W59" s="181"/>
      <c r="X59" s="147"/>
      <c r="Y59" s="147"/>
      <c r="Z59" s="147"/>
      <c r="AA59" s="147"/>
      <c r="AB59" s="147"/>
      <c r="AC59" s="147"/>
      <c r="AD59" s="147"/>
      <c r="AE59" s="147"/>
      <c r="AF59" s="147"/>
      <c r="AG59" s="147"/>
      <c r="AH59" s="147"/>
      <c r="AI59" s="147"/>
      <c r="AJ59" s="147"/>
      <c r="AK59" s="147"/>
      <c r="AL59" s="147"/>
      <c r="AM59" s="147"/>
      <c r="AN59" s="147"/>
      <c r="AO59" s="147"/>
      <c r="AP59" s="147"/>
      <c r="AQ59" s="147"/>
      <c r="AR59" s="147"/>
      <c r="AS59" s="147"/>
      <c r="AT59" s="147"/>
      <c r="AU59" s="147"/>
      <c r="AV59" s="147"/>
      <c r="AW59" s="147"/>
      <c r="AX59" s="147"/>
      <c r="AY59" s="147"/>
      <c r="AZ59" s="147"/>
      <c r="BA59" s="147"/>
      <c r="BB59" s="147"/>
      <c r="BC59" s="147"/>
      <c r="BD59" s="147"/>
      <c r="BE59" s="147"/>
      <c r="BF59" s="147"/>
      <c r="BG59" s="147"/>
      <c r="BH59" s="147"/>
      <c r="BI59" s="147"/>
      <c r="BJ59" s="147"/>
      <c r="BK59" s="147"/>
      <c r="BL59" s="147"/>
      <c r="BM59" s="147"/>
      <c r="BN59" s="147"/>
      <c r="BO59" s="147"/>
      <c r="BP59" s="147"/>
      <c r="BQ59" s="147"/>
      <c r="BR59" s="147"/>
      <c r="BS59" s="147"/>
      <c r="BT59" s="147"/>
      <c r="BU59" s="147"/>
      <c r="BV59" s="147"/>
      <c r="BW59" s="147"/>
      <c r="BX59" s="147"/>
      <c r="BY59" s="147"/>
      <c r="BZ59" s="147"/>
      <c r="CA59" s="147"/>
      <c r="CB59" s="147"/>
      <c r="CC59" s="147"/>
      <c r="CD59" s="147"/>
      <c r="CE59" s="147"/>
      <c r="CF59" s="147"/>
      <c r="CG59" s="147"/>
      <c r="CH59" s="147"/>
      <c r="CI59" s="147"/>
      <c r="CJ59" s="147"/>
      <c r="CK59" s="147"/>
      <c r="CL59" s="147"/>
      <c r="CM59" s="147"/>
      <c r="CN59" s="147"/>
      <c r="CO59" s="147"/>
      <c r="CP59" s="147"/>
      <c r="CQ59" s="147"/>
      <c r="CR59" s="147"/>
      <c r="CS59" s="147"/>
      <c r="CT59" s="147"/>
      <c r="CU59" s="147"/>
      <c r="CV59" s="147"/>
      <c r="CW59" s="147"/>
      <c r="CX59" s="147"/>
      <c r="CY59" s="147"/>
      <c r="CZ59" s="147"/>
      <c r="DA59" s="147"/>
      <c r="DB59" s="147"/>
      <c r="DC59" s="147"/>
      <c r="DD59" s="147"/>
      <c r="DE59" s="147"/>
      <c r="DF59" s="147"/>
      <c r="DG59" s="147"/>
      <c r="DH59" s="147"/>
      <c r="DI59" s="147"/>
      <c r="DJ59" s="147"/>
      <c r="DK59" s="147"/>
      <c r="DL59" s="147"/>
      <c r="DM59" s="147"/>
      <c r="DN59" s="147"/>
      <c r="DO59" s="147"/>
      <c r="DP59" s="147"/>
      <c r="DQ59" s="147"/>
      <c r="DR59" s="147"/>
      <c r="DS59" s="147"/>
      <c r="DT59" s="147"/>
      <c r="DU59" s="147"/>
      <c r="DV59" s="147"/>
      <c r="DW59" s="147"/>
      <c r="DX59" s="147"/>
      <c r="DY59" s="147"/>
      <c r="DZ59" s="147"/>
      <c r="EA59" s="147"/>
      <c r="EB59" s="147"/>
      <c r="EC59" s="147"/>
      <c r="ED59" s="147"/>
      <c r="EE59" s="147"/>
      <c r="EF59" s="147"/>
      <c r="EG59" s="147"/>
      <c r="EH59" s="147"/>
      <c r="EI59" s="147"/>
      <c r="EJ59" s="147"/>
      <c r="EK59" s="147"/>
      <c r="EL59" s="147"/>
      <c r="EM59" s="147"/>
      <c r="EN59" s="147"/>
      <c r="EO59" s="147"/>
      <c r="EP59" s="147"/>
      <c r="EQ59" s="147"/>
      <c r="ER59" s="147"/>
      <c r="ES59" s="147"/>
      <c r="ET59" s="147"/>
      <c r="EU59" s="147"/>
      <c r="EV59" s="147"/>
      <c r="EW59" s="147"/>
      <c r="EX59" s="147"/>
      <c r="EY59" s="147"/>
      <c r="EZ59" s="147"/>
      <c r="FA59" s="147"/>
      <c r="FB59" s="147"/>
      <c r="FC59" s="147"/>
      <c r="FD59" s="147"/>
      <c r="FE59" s="147"/>
      <c r="FF59" s="147"/>
      <c r="FG59" s="147"/>
      <c r="FH59" s="147"/>
      <c r="FI59" s="147"/>
      <c r="FJ59" s="147"/>
      <c r="FK59" s="147"/>
      <c r="FL59" s="147"/>
      <c r="FM59" s="147"/>
      <c r="FN59" s="147"/>
      <c r="FO59" s="147"/>
      <c r="FP59" s="147"/>
      <c r="FQ59" s="147"/>
      <c r="FR59" s="147"/>
      <c r="FS59" s="147"/>
      <c r="FT59" s="181"/>
      <c r="FU59" s="147"/>
      <c r="FV59" s="147"/>
      <c r="FW59" s="147"/>
      <c r="FX59" s="147"/>
      <c r="FY59" s="147"/>
      <c r="FZ59" s="147"/>
      <c r="GA59" s="215"/>
      <c r="GB59" s="147"/>
      <c r="GC59" s="147"/>
      <c r="GD59" s="186"/>
      <c r="GE59" s="186"/>
    </row>
    <row r="60" spans="1:187" x14ac:dyDescent="0.2">
      <c r="A60" s="193" t="s">
        <v>250</v>
      </c>
      <c r="B60" s="184" t="s">
        <v>1003</v>
      </c>
      <c r="C60" s="179">
        <v>2.8000000000000001E-2</v>
      </c>
      <c r="D60" s="179">
        <v>2.8000000000000001E-2</v>
      </c>
      <c r="E60" s="179">
        <v>2.8000000000000001E-2</v>
      </c>
      <c r="F60" s="179">
        <v>2.8000000000000001E-2</v>
      </c>
      <c r="G60" s="179">
        <v>2.8000000000000001E-2</v>
      </c>
      <c r="H60" s="179">
        <v>2.8000000000000001E-2</v>
      </c>
      <c r="I60" s="179">
        <v>2.8000000000000001E-2</v>
      </c>
      <c r="J60" s="179">
        <v>2.8000000000000001E-2</v>
      </c>
      <c r="K60" s="179">
        <v>2.8000000000000001E-2</v>
      </c>
      <c r="L60" s="179">
        <v>2.8000000000000001E-2</v>
      </c>
      <c r="M60" s="179">
        <v>2.8000000000000001E-2</v>
      </c>
      <c r="N60" s="179">
        <v>2.8000000000000001E-2</v>
      </c>
      <c r="O60" s="179">
        <v>2.8000000000000001E-2</v>
      </c>
      <c r="P60" s="179">
        <v>2.8000000000000001E-2</v>
      </c>
      <c r="Q60" s="179">
        <v>2.8000000000000001E-2</v>
      </c>
      <c r="R60" s="179">
        <v>2.8000000000000001E-2</v>
      </c>
      <c r="S60" s="179">
        <v>2.8000000000000001E-2</v>
      </c>
      <c r="T60" s="179">
        <v>2.8000000000000001E-2</v>
      </c>
      <c r="U60" s="179">
        <v>2.8000000000000001E-2</v>
      </c>
      <c r="V60" s="179">
        <v>2.8000000000000001E-2</v>
      </c>
      <c r="W60" s="179">
        <v>2.8000000000000001E-2</v>
      </c>
      <c r="X60" s="179">
        <v>2.8000000000000001E-2</v>
      </c>
      <c r="Y60" s="179">
        <v>2.8000000000000001E-2</v>
      </c>
      <c r="Z60" s="179">
        <v>2.8000000000000001E-2</v>
      </c>
      <c r="AA60" s="179">
        <v>2.8000000000000001E-2</v>
      </c>
      <c r="AB60" s="179">
        <v>2.8000000000000001E-2</v>
      </c>
      <c r="AC60" s="179">
        <v>2.8000000000000001E-2</v>
      </c>
      <c r="AD60" s="179">
        <v>2.8000000000000001E-2</v>
      </c>
      <c r="AE60" s="179">
        <v>2.8000000000000001E-2</v>
      </c>
      <c r="AF60" s="179">
        <v>2.8000000000000001E-2</v>
      </c>
      <c r="AG60" s="179">
        <v>2.8000000000000001E-2</v>
      </c>
      <c r="AH60" s="179">
        <v>2.8000000000000001E-2</v>
      </c>
      <c r="AI60" s="179">
        <v>2.8000000000000001E-2</v>
      </c>
      <c r="AJ60" s="179">
        <v>2.8000000000000001E-2</v>
      </c>
      <c r="AK60" s="179">
        <v>2.8000000000000001E-2</v>
      </c>
      <c r="AL60" s="179">
        <v>2.8000000000000001E-2</v>
      </c>
      <c r="AM60" s="179">
        <v>2.8000000000000001E-2</v>
      </c>
      <c r="AN60" s="179">
        <v>2.8000000000000001E-2</v>
      </c>
      <c r="AO60" s="179">
        <v>2.8000000000000001E-2</v>
      </c>
      <c r="AP60" s="179">
        <v>2.8000000000000001E-2</v>
      </c>
      <c r="AQ60" s="179">
        <v>2.8000000000000001E-2</v>
      </c>
      <c r="AR60" s="179">
        <v>2.8000000000000001E-2</v>
      </c>
      <c r="AS60" s="179">
        <v>2.8000000000000001E-2</v>
      </c>
      <c r="AT60" s="179">
        <v>2.8000000000000001E-2</v>
      </c>
      <c r="AU60" s="179">
        <v>2.8000000000000001E-2</v>
      </c>
      <c r="AV60" s="179">
        <v>2.8000000000000001E-2</v>
      </c>
      <c r="AW60" s="179">
        <v>2.8000000000000001E-2</v>
      </c>
      <c r="AX60" s="179">
        <v>2.8000000000000001E-2</v>
      </c>
      <c r="AY60" s="179">
        <v>2.8000000000000001E-2</v>
      </c>
      <c r="AZ60" s="179">
        <v>2.8000000000000001E-2</v>
      </c>
      <c r="BA60" s="179">
        <v>2.8000000000000001E-2</v>
      </c>
      <c r="BB60" s="179">
        <v>2.8000000000000001E-2</v>
      </c>
      <c r="BC60" s="179">
        <v>2.8000000000000001E-2</v>
      </c>
      <c r="BD60" s="179">
        <v>2.8000000000000001E-2</v>
      </c>
      <c r="BE60" s="179">
        <v>2.8000000000000001E-2</v>
      </c>
      <c r="BF60" s="179">
        <v>2.8000000000000001E-2</v>
      </c>
      <c r="BG60" s="179">
        <v>2.8000000000000001E-2</v>
      </c>
      <c r="BH60" s="179">
        <v>2.8000000000000001E-2</v>
      </c>
      <c r="BI60" s="179">
        <v>2.8000000000000001E-2</v>
      </c>
      <c r="BJ60" s="179">
        <v>2.8000000000000001E-2</v>
      </c>
      <c r="BK60" s="179">
        <v>2.8000000000000001E-2</v>
      </c>
      <c r="BL60" s="179">
        <v>2.8000000000000001E-2</v>
      </c>
      <c r="BM60" s="179">
        <v>2.8000000000000001E-2</v>
      </c>
      <c r="BN60" s="179">
        <v>2.8000000000000001E-2</v>
      </c>
      <c r="BO60" s="179">
        <v>2.8000000000000001E-2</v>
      </c>
      <c r="BP60" s="179">
        <v>2.8000000000000001E-2</v>
      </c>
      <c r="BQ60" s="179">
        <v>2.8000000000000001E-2</v>
      </c>
      <c r="BR60" s="179">
        <v>2.8000000000000001E-2</v>
      </c>
      <c r="BS60" s="179">
        <v>2.8000000000000001E-2</v>
      </c>
      <c r="BT60" s="179">
        <v>2.8000000000000001E-2</v>
      </c>
      <c r="BU60" s="179">
        <v>2.8000000000000001E-2</v>
      </c>
      <c r="BV60" s="179">
        <v>2.8000000000000001E-2</v>
      </c>
      <c r="BW60" s="179">
        <v>2.8000000000000001E-2</v>
      </c>
      <c r="BX60" s="179">
        <v>2.8000000000000001E-2</v>
      </c>
      <c r="BY60" s="179">
        <v>2.8000000000000001E-2</v>
      </c>
      <c r="BZ60" s="179">
        <v>2.8000000000000001E-2</v>
      </c>
      <c r="CA60" s="179">
        <v>2.8000000000000001E-2</v>
      </c>
      <c r="CB60" s="179">
        <v>2.8000000000000001E-2</v>
      </c>
      <c r="CC60" s="179">
        <v>2.8000000000000001E-2</v>
      </c>
      <c r="CD60" s="179">
        <v>2.8000000000000001E-2</v>
      </c>
      <c r="CE60" s="179">
        <v>2.8000000000000001E-2</v>
      </c>
      <c r="CF60" s="179">
        <v>2.8000000000000001E-2</v>
      </c>
      <c r="CG60" s="179">
        <v>2.8000000000000001E-2</v>
      </c>
      <c r="CH60" s="179">
        <v>2.8000000000000001E-2</v>
      </c>
      <c r="CI60" s="179">
        <v>2.8000000000000001E-2</v>
      </c>
      <c r="CJ60" s="179">
        <v>2.8000000000000001E-2</v>
      </c>
      <c r="CK60" s="179">
        <v>2.8000000000000001E-2</v>
      </c>
      <c r="CL60" s="179">
        <v>2.8000000000000001E-2</v>
      </c>
      <c r="CM60" s="179">
        <v>2.8000000000000001E-2</v>
      </c>
      <c r="CN60" s="179">
        <v>2.8000000000000001E-2</v>
      </c>
      <c r="CO60" s="179">
        <v>2.8000000000000001E-2</v>
      </c>
      <c r="CP60" s="179">
        <v>2.8000000000000001E-2</v>
      </c>
      <c r="CQ60" s="179">
        <v>2.8000000000000001E-2</v>
      </c>
      <c r="CR60" s="179">
        <v>2.8000000000000001E-2</v>
      </c>
      <c r="CS60" s="179">
        <v>2.8000000000000001E-2</v>
      </c>
      <c r="CT60" s="179">
        <v>2.8000000000000001E-2</v>
      </c>
      <c r="CU60" s="179">
        <v>2.8000000000000001E-2</v>
      </c>
      <c r="CV60" s="179">
        <v>2.8000000000000001E-2</v>
      </c>
      <c r="CW60" s="179">
        <v>2.8000000000000001E-2</v>
      </c>
      <c r="CX60" s="179">
        <v>2.8000000000000001E-2</v>
      </c>
      <c r="CY60" s="179">
        <v>2.8000000000000001E-2</v>
      </c>
      <c r="CZ60" s="179">
        <v>2.8000000000000001E-2</v>
      </c>
      <c r="DA60" s="179">
        <v>2.8000000000000001E-2</v>
      </c>
      <c r="DB60" s="179">
        <v>2.8000000000000001E-2</v>
      </c>
      <c r="DC60" s="179">
        <v>2.8000000000000001E-2</v>
      </c>
      <c r="DD60" s="179">
        <v>2.8000000000000001E-2</v>
      </c>
      <c r="DE60" s="179">
        <v>2.8000000000000001E-2</v>
      </c>
      <c r="DF60" s="179">
        <v>2.8000000000000001E-2</v>
      </c>
      <c r="DG60" s="179">
        <v>2.8000000000000001E-2</v>
      </c>
      <c r="DH60" s="179">
        <v>2.8000000000000001E-2</v>
      </c>
      <c r="DI60" s="179">
        <v>2.8000000000000001E-2</v>
      </c>
      <c r="DJ60" s="179">
        <v>2.8000000000000001E-2</v>
      </c>
      <c r="DK60" s="179">
        <v>2.8000000000000001E-2</v>
      </c>
      <c r="DL60" s="179">
        <v>2.8000000000000001E-2</v>
      </c>
      <c r="DM60" s="179">
        <v>2.8000000000000001E-2</v>
      </c>
      <c r="DN60" s="179">
        <v>2.8000000000000001E-2</v>
      </c>
      <c r="DO60" s="179">
        <v>2.8000000000000001E-2</v>
      </c>
      <c r="DP60" s="179">
        <v>2.8000000000000001E-2</v>
      </c>
      <c r="DQ60" s="179">
        <v>2.8000000000000001E-2</v>
      </c>
      <c r="DR60" s="179">
        <v>2.8000000000000001E-2</v>
      </c>
      <c r="DS60" s="179">
        <v>2.8000000000000001E-2</v>
      </c>
      <c r="DT60" s="179">
        <v>2.8000000000000001E-2</v>
      </c>
      <c r="DU60" s="179">
        <v>2.8000000000000001E-2</v>
      </c>
      <c r="DV60" s="179">
        <v>2.8000000000000001E-2</v>
      </c>
      <c r="DW60" s="179">
        <v>2.8000000000000001E-2</v>
      </c>
      <c r="DX60" s="179">
        <v>2.8000000000000001E-2</v>
      </c>
      <c r="DY60" s="179">
        <v>2.8000000000000001E-2</v>
      </c>
      <c r="DZ60" s="179">
        <v>2.8000000000000001E-2</v>
      </c>
      <c r="EA60" s="179">
        <v>2.8000000000000001E-2</v>
      </c>
      <c r="EB60" s="179">
        <v>2.8000000000000001E-2</v>
      </c>
      <c r="EC60" s="179">
        <v>2.8000000000000001E-2</v>
      </c>
      <c r="ED60" s="179">
        <v>2.8000000000000001E-2</v>
      </c>
      <c r="EE60" s="179">
        <v>2.8000000000000001E-2</v>
      </c>
      <c r="EF60" s="179">
        <v>2.8000000000000001E-2</v>
      </c>
      <c r="EG60" s="179">
        <v>2.8000000000000001E-2</v>
      </c>
      <c r="EH60" s="179">
        <v>2.8000000000000001E-2</v>
      </c>
      <c r="EI60" s="179">
        <v>2.8000000000000001E-2</v>
      </c>
      <c r="EJ60" s="179">
        <v>2.8000000000000001E-2</v>
      </c>
      <c r="EK60" s="179">
        <v>2.8000000000000001E-2</v>
      </c>
      <c r="EL60" s="179">
        <v>2.8000000000000001E-2</v>
      </c>
      <c r="EM60" s="179">
        <v>2.8000000000000001E-2</v>
      </c>
      <c r="EN60" s="179">
        <v>2.8000000000000001E-2</v>
      </c>
      <c r="EO60" s="179">
        <v>2.8000000000000001E-2</v>
      </c>
      <c r="EP60" s="179">
        <v>2.8000000000000001E-2</v>
      </c>
      <c r="EQ60" s="179">
        <v>2.8000000000000001E-2</v>
      </c>
      <c r="ER60" s="179">
        <v>2.8000000000000001E-2</v>
      </c>
      <c r="ES60" s="179">
        <v>2.8000000000000001E-2</v>
      </c>
      <c r="ET60" s="179">
        <v>2.8000000000000001E-2</v>
      </c>
      <c r="EU60" s="179">
        <v>2.8000000000000001E-2</v>
      </c>
      <c r="EV60" s="179">
        <v>2.8000000000000001E-2</v>
      </c>
      <c r="EW60" s="179">
        <v>2.8000000000000001E-2</v>
      </c>
      <c r="EX60" s="179">
        <v>2.8000000000000001E-2</v>
      </c>
      <c r="EY60" s="179">
        <v>2.8000000000000001E-2</v>
      </c>
      <c r="EZ60" s="179">
        <v>2.8000000000000001E-2</v>
      </c>
      <c r="FA60" s="179">
        <v>2.8000000000000001E-2</v>
      </c>
      <c r="FB60" s="179">
        <v>2.8000000000000001E-2</v>
      </c>
      <c r="FC60" s="179">
        <v>2.8000000000000001E-2</v>
      </c>
      <c r="FD60" s="179">
        <v>2.8000000000000001E-2</v>
      </c>
      <c r="FE60" s="179">
        <v>2.8000000000000001E-2</v>
      </c>
      <c r="FF60" s="179">
        <v>2.8000000000000001E-2</v>
      </c>
      <c r="FG60" s="179">
        <v>2.8000000000000001E-2</v>
      </c>
      <c r="FH60" s="179">
        <v>2.8000000000000001E-2</v>
      </c>
      <c r="FI60" s="179">
        <v>2.8000000000000001E-2</v>
      </c>
      <c r="FJ60" s="179">
        <v>2.8000000000000001E-2</v>
      </c>
      <c r="FK60" s="179">
        <v>2.8000000000000001E-2</v>
      </c>
      <c r="FL60" s="179">
        <v>2.8000000000000001E-2</v>
      </c>
      <c r="FM60" s="179">
        <v>2.8000000000000001E-2</v>
      </c>
      <c r="FN60" s="179">
        <v>2.8000000000000001E-2</v>
      </c>
      <c r="FO60" s="179">
        <v>2.8000000000000001E-2</v>
      </c>
      <c r="FP60" s="179">
        <v>2.8000000000000001E-2</v>
      </c>
      <c r="FQ60" s="179">
        <v>2.8000000000000001E-2</v>
      </c>
      <c r="FR60" s="179">
        <v>2.8000000000000001E-2</v>
      </c>
      <c r="FS60" s="179">
        <v>2.8000000000000001E-2</v>
      </c>
      <c r="FT60" s="179">
        <v>2.8000000000000001E-2</v>
      </c>
      <c r="FU60" s="179">
        <v>2.8000000000000001E-2</v>
      </c>
      <c r="FV60" s="179">
        <v>2.8000000000000001E-2</v>
      </c>
      <c r="FW60" s="179">
        <v>2.8000000000000001E-2</v>
      </c>
      <c r="FX60" s="179">
        <v>2.8000000000000001E-2</v>
      </c>
      <c r="FY60" s="179"/>
      <c r="FZ60" s="179"/>
      <c r="GA60" s="215"/>
      <c r="GB60" s="147"/>
      <c r="GC60" s="147"/>
      <c r="GD60" s="186"/>
      <c r="GE60" s="186"/>
    </row>
    <row r="61" spans="1:187" x14ac:dyDescent="0.2">
      <c r="A61" s="216" t="s">
        <v>251</v>
      </c>
      <c r="B61" s="184" t="s">
        <v>968</v>
      </c>
      <c r="C61" s="215">
        <v>999999999</v>
      </c>
      <c r="D61" s="215">
        <v>999999999</v>
      </c>
      <c r="E61" s="215">
        <v>999999999</v>
      </c>
      <c r="F61" s="215">
        <v>999999999</v>
      </c>
      <c r="G61" s="215">
        <v>999999999</v>
      </c>
      <c r="H61" s="215">
        <v>999999999</v>
      </c>
      <c r="I61" s="215">
        <v>999999999</v>
      </c>
      <c r="J61" s="215">
        <v>999999999</v>
      </c>
      <c r="K61" s="215">
        <v>999999999</v>
      </c>
      <c r="L61" s="215">
        <v>999999999</v>
      </c>
      <c r="M61" s="215">
        <v>999999999</v>
      </c>
      <c r="N61" s="215">
        <v>999999999</v>
      </c>
      <c r="O61" s="215">
        <v>999999999</v>
      </c>
      <c r="P61" s="215">
        <v>999999999</v>
      </c>
      <c r="Q61" s="215">
        <v>999999999</v>
      </c>
      <c r="R61" s="215">
        <v>999999999</v>
      </c>
      <c r="S61" s="215">
        <v>999999999</v>
      </c>
      <c r="T61" s="215">
        <v>999999999</v>
      </c>
      <c r="U61" s="215">
        <v>999999999</v>
      </c>
      <c r="V61" s="215">
        <v>999999999</v>
      </c>
      <c r="W61" s="217">
        <v>999999999</v>
      </c>
      <c r="X61" s="215">
        <v>999999999</v>
      </c>
      <c r="Y61" s="215">
        <v>999999999</v>
      </c>
      <c r="Z61" s="215">
        <v>999999999</v>
      </c>
      <c r="AA61" s="215">
        <v>999999999</v>
      </c>
      <c r="AB61" s="215">
        <v>999999999</v>
      </c>
      <c r="AC61" s="215">
        <v>999999999</v>
      </c>
      <c r="AD61" s="215">
        <v>999999999</v>
      </c>
      <c r="AE61" s="215">
        <v>999999999</v>
      </c>
      <c r="AF61" s="215">
        <v>999999999</v>
      </c>
      <c r="AG61" s="215">
        <v>999999999</v>
      </c>
      <c r="AH61" s="215">
        <v>999999999</v>
      </c>
      <c r="AI61" s="215">
        <v>999999999</v>
      </c>
      <c r="AJ61" s="215">
        <v>999999999</v>
      </c>
      <c r="AK61" s="215">
        <v>999999999</v>
      </c>
      <c r="AL61" s="215">
        <v>999999999</v>
      </c>
      <c r="AM61" s="215">
        <v>999999999</v>
      </c>
      <c r="AN61" s="215">
        <v>999999999</v>
      </c>
      <c r="AO61" s="215">
        <v>999999999</v>
      </c>
      <c r="AP61" s="215">
        <v>999999999</v>
      </c>
      <c r="AQ61" s="215">
        <v>999999999</v>
      </c>
      <c r="AR61" s="215">
        <v>999999999</v>
      </c>
      <c r="AS61" s="215">
        <v>999999999</v>
      </c>
      <c r="AT61" s="215">
        <v>999999999</v>
      </c>
      <c r="AU61" s="215">
        <v>999999999</v>
      </c>
      <c r="AV61" s="215">
        <v>999999999</v>
      </c>
      <c r="AW61" s="215">
        <v>999999999</v>
      </c>
      <c r="AX61" s="215">
        <v>999999999</v>
      </c>
      <c r="AY61" s="215">
        <v>999999999</v>
      </c>
      <c r="AZ61" s="215">
        <v>999999999</v>
      </c>
      <c r="BA61" s="215">
        <v>999999999</v>
      </c>
      <c r="BB61" s="215">
        <v>999999999</v>
      </c>
      <c r="BC61" s="215">
        <v>999999999</v>
      </c>
      <c r="BD61" s="215">
        <v>999999999</v>
      </c>
      <c r="BE61" s="215">
        <v>999999999</v>
      </c>
      <c r="BF61" s="215">
        <v>999999999</v>
      </c>
      <c r="BG61" s="215">
        <v>999999999</v>
      </c>
      <c r="BH61" s="215">
        <v>999999999</v>
      </c>
      <c r="BI61" s="215">
        <v>999999999</v>
      </c>
      <c r="BJ61" s="215">
        <v>999999999</v>
      </c>
      <c r="BK61" s="215">
        <v>999999999</v>
      </c>
      <c r="BL61" s="215">
        <v>999999999</v>
      </c>
      <c r="BM61" s="215">
        <v>999999999</v>
      </c>
      <c r="BN61" s="215">
        <v>999999999</v>
      </c>
      <c r="BO61" s="215">
        <v>999999999</v>
      </c>
      <c r="BP61" s="215">
        <v>999999999</v>
      </c>
      <c r="BQ61" s="215">
        <v>999999999</v>
      </c>
      <c r="BR61" s="215">
        <v>999999999</v>
      </c>
      <c r="BS61" s="215">
        <v>999999999</v>
      </c>
      <c r="BT61" s="215">
        <v>999999999</v>
      </c>
      <c r="BU61" s="215">
        <v>999999999</v>
      </c>
      <c r="BV61" s="215">
        <v>999999999</v>
      </c>
      <c r="BW61" s="215">
        <v>999999999</v>
      </c>
      <c r="BX61" s="215">
        <v>999999999</v>
      </c>
      <c r="BY61" s="215">
        <v>999999999</v>
      </c>
      <c r="BZ61" s="215">
        <v>999999999</v>
      </c>
      <c r="CA61" s="215">
        <v>999999999</v>
      </c>
      <c r="CB61" s="215">
        <v>999999999</v>
      </c>
      <c r="CC61" s="215">
        <v>999999999</v>
      </c>
      <c r="CD61" s="215">
        <v>999999999</v>
      </c>
      <c r="CE61" s="215">
        <v>999999999</v>
      </c>
      <c r="CF61" s="215">
        <v>999999999</v>
      </c>
      <c r="CG61" s="215">
        <v>999999999</v>
      </c>
      <c r="CH61" s="215">
        <v>999999999</v>
      </c>
      <c r="CI61" s="215">
        <v>999999999</v>
      </c>
      <c r="CJ61" s="215">
        <v>999999999</v>
      </c>
      <c r="CK61" s="215">
        <v>999999999</v>
      </c>
      <c r="CL61" s="215">
        <v>999999999</v>
      </c>
      <c r="CM61" s="215">
        <v>999999999</v>
      </c>
      <c r="CN61" s="215">
        <v>999999999</v>
      </c>
      <c r="CO61" s="215">
        <v>999999999</v>
      </c>
      <c r="CP61" s="215">
        <v>999999999</v>
      </c>
      <c r="CQ61" s="215">
        <v>999999999</v>
      </c>
      <c r="CR61" s="215">
        <v>999999999</v>
      </c>
      <c r="CS61" s="215">
        <v>999999999</v>
      </c>
      <c r="CT61" s="215">
        <v>999999999</v>
      </c>
      <c r="CU61" s="215">
        <v>999999999</v>
      </c>
      <c r="CV61" s="215">
        <v>999999999</v>
      </c>
      <c r="CW61" s="215">
        <v>999999999</v>
      </c>
      <c r="CX61" s="215">
        <v>999999999</v>
      </c>
      <c r="CY61" s="215">
        <v>999999999</v>
      </c>
      <c r="CZ61" s="215">
        <v>999999999</v>
      </c>
      <c r="DA61" s="215">
        <v>999999999</v>
      </c>
      <c r="DB61" s="215">
        <v>999999999</v>
      </c>
      <c r="DC61" s="215">
        <v>999999999</v>
      </c>
      <c r="DD61" s="215">
        <v>999999999</v>
      </c>
      <c r="DE61" s="215">
        <v>999999999</v>
      </c>
      <c r="DF61" s="215">
        <v>999999999</v>
      </c>
      <c r="DG61" s="215">
        <v>999999999</v>
      </c>
      <c r="DH61" s="215">
        <v>999999999</v>
      </c>
      <c r="DI61" s="215">
        <v>999999999</v>
      </c>
      <c r="DJ61" s="215">
        <v>999999999</v>
      </c>
      <c r="DK61" s="215">
        <v>999999999</v>
      </c>
      <c r="DL61" s="215">
        <v>999999999</v>
      </c>
      <c r="DM61" s="215">
        <v>999999999</v>
      </c>
      <c r="DN61" s="215">
        <v>999999999</v>
      </c>
      <c r="DO61" s="215">
        <v>999999999</v>
      </c>
      <c r="DP61" s="215">
        <v>999999999</v>
      </c>
      <c r="DQ61" s="215">
        <v>999999999</v>
      </c>
      <c r="DR61" s="215">
        <v>999999999</v>
      </c>
      <c r="DS61" s="215">
        <v>999999999</v>
      </c>
      <c r="DT61" s="215">
        <v>999999999</v>
      </c>
      <c r="DU61" s="215">
        <v>999999999</v>
      </c>
      <c r="DV61" s="215">
        <v>999999999</v>
      </c>
      <c r="DW61" s="215">
        <v>999999999</v>
      </c>
      <c r="DX61" s="215">
        <v>999999999</v>
      </c>
      <c r="DY61" s="215">
        <v>999999999</v>
      </c>
      <c r="DZ61" s="215">
        <v>999999999</v>
      </c>
      <c r="EA61" s="215">
        <v>999999999</v>
      </c>
      <c r="EB61" s="215">
        <v>999999999</v>
      </c>
      <c r="EC61" s="215">
        <v>999999999</v>
      </c>
      <c r="ED61" s="215">
        <v>999999999</v>
      </c>
      <c r="EE61" s="215">
        <v>999999999</v>
      </c>
      <c r="EF61" s="215">
        <v>999999999</v>
      </c>
      <c r="EG61" s="215">
        <v>999999999</v>
      </c>
      <c r="EH61" s="215">
        <v>999999999</v>
      </c>
      <c r="EI61" s="215">
        <v>999999999</v>
      </c>
      <c r="EJ61" s="215">
        <v>999999999</v>
      </c>
      <c r="EK61" s="215">
        <v>999999999</v>
      </c>
      <c r="EL61" s="215">
        <v>999999999</v>
      </c>
      <c r="EM61" s="215">
        <v>999999999</v>
      </c>
      <c r="EN61" s="215">
        <v>999999999</v>
      </c>
      <c r="EO61" s="215">
        <v>999999999</v>
      </c>
      <c r="EP61" s="215">
        <v>999999999</v>
      </c>
      <c r="EQ61" s="215">
        <v>999999999</v>
      </c>
      <c r="ER61" s="215">
        <v>999999999</v>
      </c>
      <c r="ES61" s="215">
        <v>999999999</v>
      </c>
      <c r="ET61" s="215">
        <v>999999999</v>
      </c>
      <c r="EU61" s="215">
        <v>999999999</v>
      </c>
      <c r="EV61" s="215">
        <v>999999999</v>
      </c>
      <c r="EW61" s="215">
        <v>999999999</v>
      </c>
      <c r="EX61" s="215">
        <v>999999999</v>
      </c>
      <c r="EY61" s="215">
        <v>999999999</v>
      </c>
      <c r="EZ61" s="215">
        <v>999999999</v>
      </c>
      <c r="FA61" s="215">
        <v>999999999</v>
      </c>
      <c r="FB61" s="215">
        <v>999999999</v>
      </c>
      <c r="FC61" s="215">
        <v>999999999</v>
      </c>
      <c r="FD61" s="215">
        <v>999999999</v>
      </c>
      <c r="FE61" s="215">
        <v>999999999</v>
      </c>
      <c r="FF61" s="215">
        <v>999999999</v>
      </c>
      <c r="FG61" s="215">
        <v>999999999</v>
      </c>
      <c r="FH61" s="215">
        <v>999999999</v>
      </c>
      <c r="FI61" s="215">
        <v>999999999</v>
      </c>
      <c r="FJ61" s="215">
        <v>999999999</v>
      </c>
      <c r="FK61" s="215">
        <v>999999999</v>
      </c>
      <c r="FL61" s="215">
        <v>999999999</v>
      </c>
      <c r="FM61" s="215">
        <v>999999999</v>
      </c>
      <c r="FN61" s="215">
        <v>999999999</v>
      </c>
      <c r="FO61" s="215">
        <v>999999999</v>
      </c>
      <c r="FP61" s="215">
        <v>999999999</v>
      </c>
      <c r="FQ61" s="215">
        <v>999999999</v>
      </c>
      <c r="FR61" s="215">
        <v>999999999</v>
      </c>
      <c r="FS61" s="215">
        <v>999999999</v>
      </c>
      <c r="FT61" s="217">
        <v>999999999</v>
      </c>
      <c r="FU61" s="215">
        <v>999999999</v>
      </c>
      <c r="FV61" s="215">
        <v>999999999</v>
      </c>
      <c r="FW61" s="215">
        <v>999999999</v>
      </c>
      <c r="FX61" s="215">
        <v>999999999</v>
      </c>
      <c r="FY61" s="215"/>
      <c r="FZ61" s="215">
        <f>SUM(C61:FX61)</f>
        <v>177999999822</v>
      </c>
      <c r="GA61" s="215"/>
      <c r="GB61" s="179"/>
      <c r="GC61" s="179"/>
      <c r="GD61" s="218"/>
      <c r="GE61" s="218"/>
    </row>
    <row r="62" spans="1:187" x14ac:dyDescent="0.2">
      <c r="A62" s="147"/>
      <c r="B62" s="184" t="s">
        <v>252</v>
      </c>
      <c r="C62" s="215"/>
      <c r="D62" s="215"/>
      <c r="E62" s="215"/>
      <c r="F62" s="215"/>
      <c r="G62" s="215"/>
      <c r="H62" s="215"/>
      <c r="I62" s="215"/>
      <c r="J62" s="215"/>
      <c r="K62" s="215"/>
      <c r="L62" s="215"/>
      <c r="M62" s="215"/>
      <c r="N62" s="215"/>
      <c r="O62" s="215"/>
      <c r="P62" s="215"/>
      <c r="Q62" s="215"/>
      <c r="R62" s="215"/>
      <c r="S62" s="215"/>
      <c r="T62" s="215"/>
      <c r="U62" s="215"/>
      <c r="V62" s="215"/>
      <c r="W62" s="217"/>
      <c r="X62" s="215"/>
      <c r="Y62" s="215"/>
      <c r="Z62" s="215"/>
      <c r="AA62" s="215"/>
      <c r="AB62" s="215"/>
      <c r="AC62" s="215"/>
      <c r="AD62" s="215"/>
      <c r="AE62" s="215"/>
      <c r="AF62" s="215"/>
      <c r="AG62" s="215"/>
      <c r="AH62" s="215"/>
      <c r="AI62" s="215"/>
      <c r="AJ62" s="215"/>
      <c r="AK62" s="215"/>
      <c r="AL62" s="215"/>
      <c r="AM62" s="215"/>
      <c r="AN62" s="215"/>
      <c r="AO62" s="215"/>
      <c r="AP62" s="215"/>
      <c r="AQ62" s="215"/>
      <c r="AR62" s="215"/>
      <c r="AS62" s="215"/>
      <c r="AT62" s="215"/>
      <c r="AU62" s="215"/>
      <c r="AV62" s="215"/>
      <c r="AW62" s="215"/>
      <c r="AX62" s="215"/>
      <c r="AY62" s="215"/>
      <c r="AZ62" s="215"/>
      <c r="BA62" s="215"/>
      <c r="BB62" s="215"/>
      <c r="BC62" s="215"/>
      <c r="BD62" s="215"/>
      <c r="BE62" s="215"/>
      <c r="BF62" s="215"/>
      <c r="BG62" s="215"/>
      <c r="BH62" s="215"/>
      <c r="BI62" s="215"/>
      <c r="BJ62" s="215"/>
      <c r="BK62" s="215"/>
      <c r="BL62" s="215"/>
      <c r="BM62" s="215"/>
      <c r="BN62" s="215"/>
      <c r="BO62" s="215"/>
      <c r="BP62" s="215"/>
      <c r="BQ62" s="215"/>
      <c r="BR62" s="215"/>
      <c r="BS62" s="215"/>
      <c r="BT62" s="215"/>
      <c r="BU62" s="215"/>
      <c r="BV62" s="215"/>
      <c r="BW62" s="215"/>
      <c r="BX62" s="215"/>
      <c r="BY62" s="215"/>
      <c r="BZ62" s="215"/>
      <c r="CA62" s="215"/>
      <c r="CB62" s="215"/>
      <c r="CC62" s="215"/>
      <c r="CD62" s="215"/>
      <c r="CE62" s="215"/>
      <c r="CF62" s="215"/>
      <c r="CG62" s="215"/>
      <c r="CH62" s="215"/>
      <c r="CI62" s="215"/>
      <c r="CJ62" s="215"/>
      <c r="CK62" s="215"/>
      <c r="CL62" s="215"/>
      <c r="CM62" s="215"/>
      <c r="CN62" s="215"/>
      <c r="CO62" s="215"/>
      <c r="CP62" s="215"/>
      <c r="CQ62" s="215"/>
      <c r="CR62" s="215"/>
      <c r="CS62" s="215"/>
      <c r="CT62" s="215"/>
      <c r="CU62" s="215"/>
      <c r="CV62" s="215"/>
      <c r="CW62" s="215"/>
      <c r="CX62" s="215"/>
      <c r="CY62" s="215"/>
      <c r="CZ62" s="215"/>
      <c r="DA62" s="215"/>
      <c r="DB62" s="215"/>
      <c r="DC62" s="215"/>
      <c r="DD62" s="215"/>
      <c r="DE62" s="215"/>
      <c r="DF62" s="215"/>
      <c r="DG62" s="215"/>
      <c r="DH62" s="215"/>
      <c r="DI62" s="215"/>
      <c r="DJ62" s="215"/>
      <c r="DK62" s="215"/>
      <c r="DL62" s="215"/>
      <c r="DM62" s="215"/>
      <c r="DN62" s="215"/>
      <c r="DO62" s="215"/>
      <c r="DP62" s="215"/>
      <c r="DQ62" s="215"/>
      <c r="DR62" s="215"/>
      <c r="DS62" s="215"/>
      <c r="DT62" s="215"/>
      <c r="DU62" s="215"/>
      <c r="DV62" s="215"/>
      <c r="DW62" s="215"/>
      <c r="DX62" s="215"/>
      <c r="DY62" s="215"/>
      <c r="DZ62" s="215"/>
      <c r="EA62" s="215"/>
      <c r="EB62" s="215"/>
      <c r="EC62" s="215"/>
      <c r="ED62" s="215"/>
      <c r="EE62" s="215"/>
      <c r="EF62" s="215"/>
      <c r="EG62" s="215"/>
      <c r="EH62" s="215"/>
      <c r="EI62" s="215"/>
      <c r="EJ62" s="215"/>
      <c r="EK62" s="215"/>
      <c r="EL62" s="215"/>
      <c r="EM62" s="215"/>
      <c r="EN62" s="215"/>
      <c r="EO62" s="215"/>
      <c r="EP62" s="215"/>
      <c r="EQ62" s="215"/>
      <c r="ER62" s="215"/>
      <c r="ES62" s="215"/>
      <c r="ET62" s="215"/>
      <c r="EU62" s="215"/>
      <c r="EV62" s="215"/>
      <c r="EW62" s="215"/>
      <c r="EX62" s="215"/>
      <c r="EY62" s="215"/>
      <c r="EZ62" s="215"/>
      <c r="FA62" s="215"/>
      <c r="FB62" s="215"/>
      <c r="FC62" s="215"/>
      <c r="FD62" s="215"/>
      <c r="FE62" s="215"/>
      <c r="FF62" s="215"/>
      <c r="FG62" s="215"/>
      <c r="FH62" s="215"/>
      <c r="FI62" s="215"/>
      <c r="FJ62" s="215"/>
      <c r="FK62" s="215"/>
      <c r="FL62" s="215"/>
      <c r="FM62" s="215"/>
      <c r="FN62" s="215"/>
      <c r="FO62" s="215"/>
      <c r="FP62" s="215"/>
      <c r="FQ62" s="215"/>
      <c r="FR62" s="215"/>
      <c r="FS62" s="215"/>
      <c r="FT62" s="217"/>
      <c r="FU62" s="215"/>
      <c r="FV62" s="215"/>
      <c r="FW62" s="215"/>
      <c r="FX62" s="215"/>
      <c r="FY62" s="215"/>
      <c r="FZ62" s="215"/>
      <c r="GA62" s="147"/>
      <c r="GB62" s="215"/>
      <c r="GC62" s="215"/>
      <c r="GD62" s="219"/>
      <c r="GE62" s="219"/>
    </row>
    <row r="63" spans="1:187" x14ac:dyDescent="0.2">
      <c r="A63" s="147"/>
      <c r="B63" s="184" t="s">
        <v>253</v>
      </c>
      <c r="C63" s="215"/>
      <c r="D63" s="215"/>
      <c r="E63" s="215"/>
      <c r="F63" s="215"/>
      <c r="G63" s="215"/>
      <c r="H63" s="215"/>
      <c r="I63" s="215"/>
      <c r="J63" s="215"/>
      <c r="K63" s="215"/>
      <c r="L63" s="215"/>
      <c r="M63" s="215"/>
      <c r="N63" s="215"/>
      <c r="O63" s="215"/>
      <c r="P63" s="215"/>
      <c r="Q63" s="215"/>
      <c r="R63" s="215"/>
      <c r="S63" s="215"/>
      <c r="T63" s="215"/>
      <c r="U63" s="215"/>
      <c r="V63" s="215"/>
      <c r="W63" s="217"/>
      <c r="X63" s="215"/>
      <c r="Y63" s="215"/>
      <c r="Z63" s="215"/>
      <c r="AA63" s="215"/>
      <c r="AB63" s="215"/>
      <c r="AC63" s="215"/>
      <c r="AD63" s="215"/>
      <c r="AE63" s="215"/>
      <c r="AF63" s="215"/>
      <c r="AG63" s="215"/>
      <c r="AH63" s="215"/>
      <c r="AI63" s="215"/>
      <c r="AJ63" s="215"/>
      <c r="AK63" s="215"/>
      <c r="AL63" s="215"/>
      <c r="AM63" s="215"/>
      <c r="AN63" s="215"/>
      <c r="AO63" s="215"/>
      <c r="AP63" s="215"/>
      <c r="AQ63" s="215"/>
      <c r="AR63" s="215"/>
      <c r="AS63" s="215"/>
      <c r="AT63" s="215"/>
      <c r="AU63" s="215"/>
      <c r="AV63" s="215"/>
      <c r="AW63" s="215"/>
      <c r="AX63" s="215"/>
      <c r="AY63" s="215"/>
      <c r="AZ63" s="215"/>
      <c r="BA63" s="215"/>
      <c r="BB63" s="215"/>
      <c r="BC63" s="215"/>
      <c r="BD63" s="215"/>
      <c r="BE63" s="215"/>
      <c r="BF63" s="215"/>
      <c r="BG63" s="215"/>
      <c r="BH63" s="215"/>
      <c r="BI63" s="215"/>
      <c r="BJ63" s="215"/>
      <c r="BK63" s="215"/>
      <c r="BL63" s="215"/>
      <c r="BM63" s="215"/>
      <c r="BN63" s="215"/>
      <c r="BO63" s="215"/>
      <c r="BP63" s="215"/>
      <c r="BQ63" s="215"/>
      <c r="BR63" s="215"/>
      <c r="BS63" s="215"/>
      <c r="BT63" s="215"/>
      <c r="BU63" s="215"/>
      <c r="BV63" s="215"/>
      <c r="BW63" s="215"/>
      <c r="BX63" s="215"/>
      <c r="BY63" s="215"/>
      <c r="BZ63" s="215"/>
      <c r="CA63" s="215"/>
      <c r="CB63" s="215"/>
      <c r="CC63" s="215"/>
      <c r="CD63" s="215"/>
      <c r="CE63" s="215"/>
      <c r="CF63" s="215"/>
      <c r="CG63" s="215"/>
      <c r="CH63" s="215"/>
      <c r="CI63" s="215"/>
      <c r="CJ63" s="215"/>
      <c r="CK63" s="215"/>
      <c r="CL63" s="215"/>
      <c r="CM63" s="215"/>
      <c r="CN63" s="215"/>
      <c r="CO63" s="215"/>
      <c r="CP63" s="215"/>
      <c r="CQ63" s="215"/>
      <c r="CR63" s="215"/>
      <c r="CS63" s="215"/>
      <c r="CT63" s="215"/>
      <c r="CU63" s="215"/>
      <c r="CV63" s="215"/>
      <c r="CW63" s="215"/>
      <c r="CX63" s="215"/>
      <c r="CY63" s="215"/>
      <c r="CZ63" s="215"/>
      <c r="DA63" s="215"/>
      <c r="DB63" s="215"/>
      <c r="DC63" s="215"/>
      <c r="DD63" s="215"/>
      <c r="DE63" s="215"/>
      <c r="DF63" s="215"/>
      <c r="DG63" s="215"/>
      <c r="DH63" s="215"/>
      <c r="DI63" s="215"/>
      <c r="DJ63" s="215"/>
      <c r="DK63" s="215"/>
      <c r="DL63" s="215"/>
      <c r="DM63" s="215"/>
      <c r="DN63" s="215"/>
      <c r="DO63" s="215"/>
      <c r="DP63" s="215"/>
      <c r="DQ63" s="215"/>
      <c r="DR63" s="215"/>
      <c r="DS63" s="215"/>
      <c r="DT63" s="215"/>
      <c r="DU63" s="215"/>
      <c r="DV63" s="215"/>
      <c r="DW63" s="215"/>
      <c r="DX63" s="215"/>
      <c r="DY63" s="215"/>
      <c r="DZ63" s="215"/>
      <c r="EA63" s="215"/>
      <c r="EB63" s="215"/>
      <c r="EC63" s="215"/>
      <c r="ED63" s="215"/>
      <c r="EE63" s="215"/>
      <c r="EF63" s="215"/>
      <c r="EG63" s="215"/>
      <c r="EH63" s="215"/>
      <c r="EI63" s="215"/>
      <c r="EJ63" s="215"/>
      <c r="EK63" s="215"/>
      <c r="EL63" s="215"/>
      <c r="EM63" s="215"/>
      <c r="EN63" s="215"/>
      <c r="EO63" s="215"/>
      <c r="EP63" s="215"/>
      <c r="EQ63" s="215"/>
      <c r="ER63" s="215"/>
      <c r="ES63" s="215"/>
      <c r="ET63" s="215"/>
      <c r="EU63" s="215"/>
      <c r="EV63" s="215"/>
      <c r="EW63" s="215"/>
      <c r="EX63" s="215"/>
      <c r="EY63" s="215"/>
      <c r="EZ63" s="215"/>
      <c r="FA63" s="215"/>
      <c r="FB63" s="215"/>
      <c r="FC63" s="215"/>
      <c r="FD63" s="215"/>
      <c r="FE63" s="215"/>
      <c r="FF63" s="215"/>
      <c r="FG63" s="215"/>
      <c r="FH63" s="215"/>
      <c r="FI63" s="215"/>
      <c r="FJ63" s="215"/>
      <c r="FK63" s="215"/>
      <c r="FL63" s="215"/>
      <c r="FM63" s="215"/>
      <c r="FN63" s="215"/>
      <c r="FO63" s="215"/>
      <c r="FP63" s="215"/>
      <c r="FQ63" s="215"/>
      <c r="FR63" s="215"/>
      <c r="FS63" s="215"/>
      <c r="FT63" s="217"/>
      <c r="FU63" s="215"/>
      <c r="FV63" s="215"/>
      <c r="FW63" s="215"/>
      <c r="FX63" s="215"/>
      <c r="FY63" s="215"/>
      <c r="FZ63" s="215"/>
      <c r="GA63" s="147"/>
      <c r="GB63" s="215"/>
      <c r="GC63" s="215"/>
      <c r="GD63" s="186"/>
      <c r="GE63" s="186"/>
    </row>
    <row r="64" spans="1:187" x14ac:dyDescent="0.2">
      <c r="A64" s="147"/>
      <c r="B64" s="184" t="s">
        <v>254</v>
      </c>
      <c r="C64" s="215"/>
      <c r="D64" s="215"/>
      <c r="E64" s="215"/>
      <c r="F64" s="215"/>
      <c r="G64" s="215"/>
      <c r="H64" s="215"/>
      <c r="I64" s="215"/>
      <c r="J64" s="215"/>
      <c r="K64" s="215"/>
      <c r="L64" s="215"/>
      <c r="M64" s="215"/>
      <c r="N64" s="215"/>
      <c r="O64" s="215"/>
      <c r="P64" s="215"/>
      <c r="Q64" s="215"/>
      <c r="R64" s="215"/>
      <c r="S64" s="215"/>
      <c r="T64" s="215"/>
      <c r="U64" s="215"/>
      <c r="V64" s="215"/>
      <c r="W64" s="217"/>
      <c r="X64" s="215"/>
      <c r="Y64" s="215"/>
      <c r="Z64" s="215"/>
      <c r="AA64" s="215"/>
      <c r="AB64" s="215"/>
      <c r="AC64" s="215"/>
      <c r="AD64" s="215"/>
      <c r="AE64" s="215"/>
      <c r="AF64" s="215"/>
      <c r="AG64" s="215"/>
      <c r="AH64" s="215"/>
      <c r="AI64" s="215"/>
      <c r="AJ64" s="215"/>
      <c r="AK64" s="215"/>
      <c r="AL64" s="215"/>
      <c r="AM64" s="215"/>
      <c r="AN64" s="215"/>
      <c r="AO64" s="215"/>
      <c r="AP64" s="215"/>
      <c r="AQ64" s="215"/>
      <c r="AR64" s="215"/>
      <c r="AS64" s="215"/>
      <c r="AT64" s="215"/>
      <c r="AU64" s="215"/>
      <c r="AV64" s="215"/>
      <c r="AW64" s="215"/>
      <c r="AX64" s="215"/>
      <c r="AY64" s="215"/>
      <c r="AZ64" s="215"/>
      <c r="BA64" s="215"/>
      <c r="BB64" s="215"/>
      <c r="BC64" s="215"/>
      <c r="BD64" s="215"/>
      <c r="BE64" s="215"/>
      <c r="BF64" s="215"/>
      <c r="BG64" s="215"/>
      <c r="BH64" s="215"/>
      <c r="BI64" s="215"/>
      <c r="BJ64" s="215"/>
      <c r="BK64" s="215"/>
      <c r="BL64" s="215"/>
      <c r="BM64" s="215"/>
      <c r="BN64" s="215"/>
      <c r="BO64" s="215"/>
      <c r="BP64" s="215"/>
      <c r="BQ64" s="215"/>
      <c r="BR64" s="215"/>
      <c r="BS64" s="215"/>
      <c r="BT64" s="215"/>
      <c r="BU64" s="215"/>
      <c r="BV64" s="215"/>
      <c r="BW64" s="215"/>
      <c r="BX64" s="215"/>
      <c r="BY64" s="215"/>
      <c r="BZ64" s="215"/>
      <c r="CA64" s="215"/>
      <c r="CB64" s="215"/>
      <c r="CC64" s="215"/>
      <c r="CD64" s="215"/>
      <c r="CE64" s="215"/>
      <c r="CF64" s="215"/>
      <c r="CG64" s="215"/>
      <c r="CH64" s="215"/>
      <c r="CI64" s="215"/>
      <c r="CJ64" s="215"/>
      <c r="CK64" s="215"/>
      <c r="CL64" s="215"/>
      <c r="CM64" s="215"/>
      <c r="CN64" s="215"/>
      <c r="CO64" s="215"/>
      <c r="CP64" s="215"/>
      <c r="CQ64" s="215"/>
      <c r="CR64" s="215"/>
      <c r="CS64" s="215"/>
      <c r="CT64" s="215"/>
      <c r="CU64" s="215"/>
      <c r="CV64" s="215"/>
      <c r="CW64" s="215"/>
      <c r="CX64" s="215"/>
      <c r="CY64" s="215"/>
      <c r="CZ64" s="215"/>
      <c r="DA64" s="215"/>
      <c r="DB64" s="215"/>
      <c r="DC64" s="215"/>
      <c r="DD64" s="215"/>
      <c r="DE64" s="215"/>
      <c r="DF64" s="215"/>
      <c r="DG64" s="215"/>
      <c r="DH64" s="215"/>
      <c r="DI64" s="215"/>
      <c r="DJ64" s="215"/>
      <c r="DK64" s="215"/>
      <c r="DL64" s="215"/>
      <c r="DM64" s="215"/>
      <c r="DN64" s="215"/>
      <c r="DO64" s="215"/>
      <c r="DP64" s="215"/>
      <c r="DQ64" s="215"/>
      <c r="DR64" s="215"/>
      <c r="DS64" s="215"/>
      <c r="DT64" s="215"/>
      <c r="DU64" s="215"/>
      <c r="DV64" s="215"/>
      <c r="DW64" s="215"/>
      <c r="DX64" s="215"/>
      <c r="DY64" s="215"/>
      <c r="DZ64" s="215"/>
      <c r="EA64" s="215"/>
      <c r="EB64" s="215"/>
      <c r="EC64" s="215"/>
      <c r="ED64" s="215"/>
      <c r="EE64" s="215"/>
      <c r="EF64" s="215"/>
      <c r="EG64" s="215"/>
      <c r="EH64" s="215"/>
      <c r="EI64" s="215"/>
      <c r="EJ64" s="215"/>
      <c r="EK64" s="215"/>
      <c r="EL64" s="215"/>
      <c r="EM64" s="215"/>
      <c r="EN64" s="215"/>
      <c r="EO64" s="215"/>
      <c r="EP64" s="215"/>
      <c r="EQ64" s="215"/>
      <c r="ER64" s="215"/>
      <c r="ES64" s="215"/>
      <c r="ET64" s="215"/>
      <c r="EU64" s="215"/>
      <c r="EV64" s="215"/>
      <c r="EW64" s="215"/>
      <c r="EX64" s="215"/>
      <c r="EY64" s="215"/>
      <c r="EZ64" s="215"/>
      <c r="FA64" s="215"/>
      <c r="FB64" s="215"/>
      <c r="FC64" s="215"/>
      <c r="FD64" s="215"/>
      <c r="FE64" s="215"/>
      <c r="FF64" s="215"/>
      <c r="FG64" s="215"/>
      <c r="FH64" s="215"/>
      <c r="FI64" s="215"/>
      <c r="FJ64" s="215"/>
      <c r="FK64" s="215"/>
      <c r="FL64" s="215"/>
      <c r="FM64" s="215"/>
      <c r="FN64" s="215"/>
      <c r="FO64" s="215"/>
      <c r="FP64" s="215"/>
      <c r="FQ64" s="215"/>
      <c r="FR64" s="215"/>
      <c r="FS64" s="215"/>
      <c r="FT64" s="217"/>
      <c r="FU64" s="215"/>
      <c r="FV64" s="215"/>
      <c r="FW64" s="215"/>
      <c r="FX64" s="215"/>
      <c r="FY64" s="215"/>
      <c r="FZ64" s="215"/>
      <c r="GA64" s="147"/>
      <c r="GB64" s="215"/>
      <c r="GC64" s="215"/>
      <c r="GD64" s="186"/>
      <c r="GE64" s="186"/>
    </row>
    <row r="65" spans="1:187" x14ac:dyDescent="0.2">
      <c r="A65" s="147"/>
      <c r="B65" s="184" t="s">
        <v>755</v>
      </c>
      <c r="C65" s="215"/>
      <c r="D65" s="215"/>
      <c r="E65" s="215"/>
      <c r="F65" s="215"/>
      <c r="G65" s="215"/>
      <c r="H65" s="215"/>
      <c r="I65" s="215"/>
      <c r="J65" s="215"/>
      <c r="K65" s="215"/>
      <c r="L65" s="215"/>
      <c r="M65" s="215"/>
      <c r="N65" s="215"/>
      <c r="O65" s="215"/>
      <c r="P65" s="215"/>
      <c r="Q65" s="215"/>
      <c r="R65" s="215"/>
      <c r="S65" s="215"/>
      <c r="T65" s="215"/>
      <c r="U65" s="215"/>
      <c r="V65" s="215"/>
      <c r="W65" s="217"/>
      <c r="X65" s="215"/>
      <c r="Y65" s="215"/>
      <c r="Z65" s="215"/>
      <c r="AA65" s="215"/>
      <c r="AB65" s="215"/>
      <c r="AC65" s="215"/>
      <c r="AD65" s="215"/>
      <c r="AE65" s="215"/>
      <c r="AF65" s="215"/>
      <c r="AG65" s="215"/>
      <c r="AH65" s="215"/>
      <c r="AI65" s="215"/>
      <c r="AJ65" s="215"/>
      <c r="AK65" s="215"/>
      <c r="AL65" s="215"/>
      <c r="AM65" s="215"/>
      <c r="AN65" s="215"/>
      <c r="AO65" s="215"/>
      <c r="AP65" s="215"/>
      <c r="AQ65" s="215"/>
      <c r="AR65" s="215"/>
      <c r="AS65" s="215"/>
      <c r="AT65" s="215"/>
      <c r="AU65" s="215"/>
      <c r="AV65" s="215"/>
      <c r="AW65" s="215"/>
      <c r="AX65" s="215"/>
      <c r="AY65" s="215"/>
      <c r="AZ65" s="215"/>
      <c r="BA65" s="215"/>
      <c r="BB65" s="215"/>
      <c r="BC65" s="215"/>
      <c r="BD65" s="215"/>
      <c r="BE65" s="215"/>
      <c r="BF65" s="215"/>
      <c r="BG65" s="215"/>
      <c r="BH65" s="215"/>
      <c r="BI65" s="215"/>
      <c r="BJ65" s="215"/>
      <c r="BK65" s="215"/>
      <c r="BL65" s="215"/>
      <c r="BM65" s="215"/>
      <c r="BN65" s="215"/>
      <c r="BO65" s="215"/>
      <c r="BP65" s="215"/>
      <c r="BQ65" s="215"/>
      <c r="BR65" s="215"/>
      <c r="BS65" s="215"/>
      <c r="BT65" s="215"/>
      <c r="BU65" s="215"/>
      <c r="BV65" s="215"/>
      <c r="BW65" s="215"/>
      <c r="BX65" s="215"/>
      <c r="BY65" s="215"/>
      <c r="BZ65" s="215"/>
      <c r="CA65" s="215"/>
      <c r="CB65" s="215"/>
      <c r="CC65" s="215"/>
      <c r="CD65" s="215"/>
      <c r="CE65" s="215"/>
      <c r="CF65" s="215"/>
      <c r="CG65" s="215"/>
      <c r="CH65" s="215"/>
      <c r="CI65" s="215"/>
      <c r="CJ65" s="215"/>
      <c r="CK65" s="215"/>
      <c r="CL65" s="215"/>
      <c r="CM65" s="215"/>
      <c r="CN65" s="215"/>
      <c r="CO65" s="215"/>
      <c r="CP65" s="215"/>
      <c r="CQ65" s="215"/>
      <c r="CR65" s="215"/>
      <c r="CS65" s="215"/>
      <c r="CT65" s="215"/>
      <c r="CU65" s="215"/>
      <c r="CV65" s="215"/>
      <c r="CW65" s="215"/>
      <c r="CX65" s="215"/>
      <c r="CY65" s="215"/>
      <c r="CZ65" s="215"/>
      <c r="DA65" s="215"/>
      <c r="DB65" s="215"/>
      <c r="DC65" s="215"/>
      <c r="DD65" s="215"/>
      <c r="DE65" s="215"/>
      <c r="DF65" s="215"/>
      <c r="DG65" s="215"/>
      <c r="DH65" s="215"/>
      <c r="DI65" s="215"/>
      <c r="DJ65" s="215"/>
      <c r="DK65" s="215"/>
      <c r="DL65" s="215"/>
      <c r="DM65" s="215"/>
      <c r="DN65" s="215"/>
      <c r="DO65" s="215"/>
      <c r="DP65" s="215"/>
      <c r="DQ65" s="215"/>
      <c r="DR65" s="215"/>
      <c r="DS65" s="215"/>
      <c r="DT65" s="215"/>
      <c r="DU65" s="215"/>
      <c r="DV65" s="215"/>
      <c r="DW65" s="215"/>
      <c r="DX65" s="215"/>
      <c r="DY65" s="215"/>
      <c r="DZ65" s="215"/>
      <c r="EA65" s="215"/>
      <c r="EB65" s="215"/>
      <c r="EC65" s="215"/>
      <c r="ED65" s="215"/>
      <c r="EE65" s="215"/>
      <c r="EF65" s="215"/>
      <c r="EG65" s="215"/>
      <c r="EH65" s="215"/>
      <c r="EI65" s="215"/>
      <c r="EJ65" s="215"/>
      <c r="EK65" s="215"/>
      <c r="EL65" s="215"/>
      <c r="EM65" s="215"/>
      <c r="EN65" s="215"/>
      <c r="EO65" s="215"/>
      <c r="EP65" s="215"/>
      <c r="EQ65" s="215"/>
      <c r="ER65" s="215"/>
      <c r="ES65" s="215"/>
      <c r="ET65" s="215"/>
      <c r="EU65" s="215"/>
      <c r="EV65" s="215"/>
      <c r="EW65" s="215"/>
      <c r="EX65" s="215"/>
      <c r="EY65" s="215"/>
      <c r="EZ65" s="215"/>
      <c r="FA65" s="215"/>
      <c r="FB65" s="215"/>
      <c r="FC65" s="215"/>
      <c r="FD65" s="215"/>
      <c r="FE65" s="215"/>
      <c r="FF65" s="215"/>
      <c r="FG65" s="215"/>
      <c r="FH65" s="215"/>
      <c r="FI65" s="215"/>
      <c r="FJ65" s="215"/>
      <c r="FK65" s="215"/>
      <c r="FL65" s="215"/>
      <c r="FM65" s="215"/>
      <c r="FN65" s="215"/>
      <c r="FO65" s="215"/>
      <c r="FP65" s="215"/>
      <c r="FQ65" s="215"/>
      <c r="FR65" s="215"/>
      <c r="FS65" s="215"/>
      <c r="FT65" s="217"/>
      <c r="FU65" s="215"/>
      <c r="FV65" s="215"/>
      <c r="FW65" s="215"/>
      <c r="FX65" s="215"/>
      <c r="FY65" s="215"/>
      <c r="FZ65" s="215"/>
      <c r="GA65" s="147"/>
      <c r="GB65" s="215"/>
      <c r="GC65" s="215"/>
      <c r="GD65" s="186"/>
      <c r="GE65" s="186"/>
    </row>
    <row r="66" spans="1:187" x14ac:dyDescent="0.2">
      <c r="A66" s="192" t="s">
        <v>255</v>
      </c>
      <c r="B66" s="184" t="s">
        <v>969</v>
      </c>
      <c r="C66" s="215">
        <v>999999999</v>
      </c>
      <c r="D66" s="215">
        <v>999999999</v>
      </c>
      <c r="E66" s="215">
        <v>999999999</v>
      </c>
      <c r="F66" s="215">
        <v>999999999</v>
      </c>
      <c r="G66" s="215">
        <v>999999999</v>
      </c>
      <c r="H66" s="215">
        <v>999999999</v>
      </c>
      <c r="I66" s="215">
        <v>999999999</v>
      </c>
      <c r="J66" s="215">
        <v>999999999</v>
      </c>
      <c r="K66" s="215">
        <v>999999999</v>
      </c>
      <c r="L66" s="215">
        <v>999999999</v>
      </c>
      <c r="M66" s="215">
        <v>999999999</v>
      </c>
      <c r="N66" s="215">
        <v>999999999</v>
      </c>
      <c r="O66" s="215">
        <v>999999999</v>
      </c>
      <c r="P66" s="215">
        <v>999999999</v>
      </c>
      <c r="Q66" s="215">
        <v>999999999</v>
      </c>
      <c r="R66" s="215">
        <v>999999999</v>
      </c>
      <c r="S66" s="215">
        <v>999999999</v>
      </c>
      <c r="T66" s="215">
        <v>999999999</v>
      </c>
      <c r="U66" s="215">
        <v>999999999</v>
      </c>
      <c r="V66" s="215">
        <v>999999999</v>
      </c>
      <c r="W66" s="217">
        <v>999999999</v>
      </c>
      <c r="X66" s="215">
        <v>999999999</v>
      </c>
      <c r="Y66" s="215">
        <v>999999999</v>
      </c>
      <c r="Z66" s="215">
        <v>999999999</v>
      </c>
      <c r="AA66" s="215">
        <v>999999999</v>
      </c>
      <c r="AB66" s="215">
        <v>999999999</v>
      </c>
      <c r="AC66" s="215">
        <v>999999999</v>
      </c>
      <c r="AD66" s="215">
        <v>999999999</v>
      </c>
      <c r="AE66" s="215">
        <v>999999999</v>
      </c>
      <c r="AF66" s="215">
        <v>999999999</v>
      </c>
      <c r="AG66" s="215">
        <v>999999999</v>
      </c>
      <c r="AH66" s="215">
        <v>999999999</v>
      </c>
      <c r="AI66" s="215">
        <v>999999999</v>
      </c>
      <c r="AJ66" s="215">
        <v>999999999</v>
      </c>
      <c r="AK66" s="215">
        <v>999999999</v>
      </c>
      <c r="AL66" s="215">
        <v>999999999</v>
      </c>
      <c r="AM66" s="215">
        <v>999999999</v>
      </c>
      <c r="AN66" s="215">
        <v>999999999</v>
      </c>
      <c r="AO66" s="215">
        <v>999999999</v>
      </c>
      <c r="AP66" s="215">
        <v>999999999</v>
      </c>
      <c r="AQ66" s="215">
        <v>999999999</v>
      </c>
      <c r="AR66" s="215">
        <v>999999999</v>
      </c>
      <c r="AS66" s="215">
        <v>999999999</v>
      </c>
      <c r="AT66" s="215">
        <v>999999999</v>
      </c>
      <c r="AU66" s="215">
        <v>999999999</v>
      </c>
      <c r="AV66" s="215">
        <v>999999999</v>
      </c>
      <c r="AW66" s="215">
        <v>999999999</v>
      </c>
      <c r="AX66" s="215">
        <v>999999999</v>
      </c>
      <c r="AY66" s="215">
        <v>999999999</v>
      </c>
      <c r="AZ66" s="215">
        <v>999999999</v>
      </c>
      <c r="BA66" s="215">
        <v>999999999</v>
      </c>
      <c r="BB66" s="215">
        <v>999999999</v>
      </c>
      <c r="BC66" s="215">
        <v>999999999</v>
      </c>
      <c r="BD66" s="215">
        <v>999999999</v>
      </c>
      <c r="BE66" s="215">
        <v>999999999</v>
      </c>
      <c r="BF66" s="215">
        <v>999999999</v>
      </c>
      <c r="BG66" s="215">
        <v>999999999</v>
      </c>
      <c r="BH66" s="215">
        <v>999999999</v>
      </c>
      <c r="BI66" s="215">
        <v>999999999</v>
      </c>
      <c r="BJ66" s="215">
        <v>999999999</v>
      </c>
      <c r="BK66" s="215">
        <v>999999999</v>
      </c>
      <c r="BL66" s="215">
        <v>999999999</v>
      </c>
      <c r="BM66" s="215">
        <v>999999999</v>
      </c>
      <c r="BN66" s="215">
        <v>999999999</v>
      </c>
      <c r="BO66" s="215">
        <v>999999999</v>
      </c>
      <c r="BP66" s="215">
        <v>999999999</v>
      </c>
      <c r="BQ66" s="215">
        <v>999999999</v>
      </c>
      <c r="BR66" s="215">
        <v>999999999</v>
      </c>
      <c r="BS66" s="215">
        <v>999999999</v>
      </c>
      <c r="BT66" s="215">
        <v>999999999</v>
      </c>
      <c r="BU66" s="215">
        <v>999999999</v>
      </c>
      <c r="BV66" s="215">
        <v>999999999</v>
      </c>
      <c r="BW66" s="215">
        <v>999999999</v>
      </c>
      <c r="BX66" s="215">
        <v>999999999</v>
      </c>
      <c r="BY66" s="215">
        <v>999999999</v>
      </c>
      <c r="BZ66" s="215">
        <v>999999999</v>
      </c>
      <c r="CA66" s="215">
        <v>999999999</v>
      </c>
      <c r="CB66" s="215">
        <v>999999999</v>
      </c>
      <c r="CC66" s="215">
        <v>999999999</v>
      </c>
      <c r="CD66" s="215">
        <v>999999999</v>
      </c>
      <c r="CE66" s="215">
        <v>999999999</v>
      </c>
      <c r="CF66" s="215">
        <v>999999999</v>
      </c>
      <c r="CG66" s="215">
        <v>999999999</v>
      </c>
      <c r="CH66" s="215">
        <v>999999999</v>
      </c>
      <c r="CI66" s="215">
        <v>999999999</v>
      </c>
      <c r="CJ66" s="215">
        <v>999999999</v>
      </c>
      <c r="CK66" s="215">
        <v>999999999</v>
      </c>
      <c r="CL66" s="215">
        <v>999999999</v>
      </c>
      <c r="CM66" s="215">
        <v>999999999</v>
      </c>
      <c r="CN66" s="215">
        <v>999999999</v>
      </c>
      <c r="CO66" s="215">
        <v>999999999</v>
      </c>
      <c r="CP66" s="215">
        <v>999999999</v>
      </c>
      <c r="CQ66" s="215">
        <v>999999999</v>
      </c>
      <c r="CR66" s="215">
        <v>999999999</v>
      </c>
      <c r="CS66" s="215">
        <v>999999999</v>
      </c>
      <c r="CT66" s="215">
        <v>999999999</v>
      </c>
      <c r="CU66" s="215">
        <v>999999999</v>
      </c>
      <c r="CV66" s="215">
        <v>999999999</v>
      </c>
      <c r="CW66" s="215">
        <v>999999999</v>
      </c>
      <c r="CX66" s="215">
        <v>999999999</v>
      </c>
      <c r="CY66" s="215">
        <v>999999999</v>
      </c>
      <c r="CZ66" s="215">
        <v>999999999</v>
      </c>
      <c r="DA66" s="215">
        <v>999999999</v>
      </c>
      <c r="DB66" s="215">
        <v>999999999</v>
      </c>
      <c r="DC66" s="215">
        <v>999999999</v>
      </c>
      <c r="DD66" s="215">
        <v>999999999</v>
      </c>
      <c r="DE66" s="215">
        <v>999999999</v>
      </c>
      <c r="DF66" s="215">
        <v>999999999</v>
      </c>
      <c r="DG66" s="215">
        <v>999999999</v>
      </c>
      <c r="DH66" s="215">
        <v>999999999</v>
      </c>
      <c r="DI66" s="215">
        <v>999999999</v>
      </c>
      <c r="DJ66" s="215">
        <v>999999999</v>
      </c>
      <c r="DK66" s="215">
        <v>999999999</v>
      </c>
      <c r="DL66" s="215">
        <v>999999999</v>
      </c>
      <c r="DM66" s="215">
        <v>999999999</v>
      </c>
      <c r="DN66" s="215">
        <v>999999999</v>
      </c>
      <c r="DO66" s="215">
        <v>999999999</v>
      </c>
      <c r="DP66" s="215">
        <v>999999999</v>
      </c>
      <c r="DQ66" s="215">
        <v>999999999</v>
      </c>
      <c r="DR66" s="215">
        <v>999999999</v>
      </c>
      <c r="DS66" s="215">
        <v>999999999</v>
      </c>
      <c r="DT66" s="215">
        <v>999999999</v>
      </c>
      <c r="DU66" s="215">
        <v>999999999</v>
      </c>
      <c r="DV66" s="215">
        <v>999999999</v>
      </c>
      <c r="DW66" s="215">
        <v>999999999</v>
      </c>
      <c r="DX66" s="215">
        <v>999999999</v>
      </c>
      <c r="DY66" s="215">
        <v>999999999</v>
      </c>
      <c r="DZ66" s="215">
        <v>999999999</v>
      </c>
      <c r="EA66" s="215">
        <v>999999999</v>
      </c>
      <c r="EB66" s="215">
        <v>999999999</v>
      </c>
      <c r="EC66" s="215">
        <v>999999999</v>
      </c>
      <c r="ED66" s="215">
        <v>999999999</v>
      </c>
      <c r="EE66" s="215">
        <v>999999999</v>
      </c>
      <c r="EF66" s="215">
        <v>999999999</v>
      </c>
      <c r="EG66" s="215">
        <v>999999999</v>
      </c>
      <c r="EH66" s="215">
        <v>999999999</v>
      </c>
      <c r="EI66" s="215">
        <v>999999999</v>
      </c>
      <c r="EJ66" s="215">
        <v>999999999</v>
      </c>
      <c r="EK66" s="215">
        <v>999999999</v>
      </c>
      <c r="EL66" s="215">
        <v>999999999</v>
      </c>
      <c r="EM66" s="215">
        <v>999999999</v>
      </c>
      <c r="EN66" s="215">
        <v>999999999</v>
      </c>
      <c r="EO66" s="215">
        <v>999999999</v>
      </c>
      <c r="EP66" s="215">
        <v>999999999</v>
      </c>
      <c r="EQ66" s="215">
        <v>999999999</v>
      </c>
      <c r="ER66" s="215">
        <v>999999999</v>
      </c>
      <c r="ES66" s="215">
        <v>999999999</v>
      </c>
      <c r="ET66" s="215">
        <v>999999999</v>
      </c>
      <c r="EU66" s="215">
        <v>999999999</v>
      </c>
      <c r="EV66" s="215">
        <v>999999999</v>
      </c>
      <c r="EW66" s="215">
        <v>999999999</v>
      </c>
      <c r="EX66" s="215">
        <v>999999999</v>
      </c>
      <c r="EY66" s="215">
        <v>999999999</v>
      </c>
      <c r="EZ66" s="215">
        <v>999999999</v>
      </c>
      <c r="FA66" s="215">
        <v>999999999</v>
      </c>
      <c r="FB66" s="215">
        <v>999999999</v>
      </c>
      <c r="FC66" s="215">
        <v>999999999</v>
      </c>
      <c r="FD66" s="215">
        <v>999999999</v>
      </c>
      <c r="FE66" s="215">
        <v>999999999</v>
      </c>
      <c r="FF66" s="215">
        <v>999999999</v>
      </c>
      <c r="FG66" s="215">
        <v>999999999</v>
      </c>
      <c r="FH66" s="215">
        <v>999999999</v>
      </c>
      <c r="FI66" s="215">
        <v>999999999</v>
      </c>
      <c r="FJ66" s="215">
        <v>999999999</v>
      </c>
      <c r="FK66" s="215">
        <v>999999999</v>
      </c>
      <c r="FL66" s="215">
        <v>999999999</v>
      </c>
      <c r="FM66" s="215">
        <v>999999999</v>
      </c>
      <c r="FN66" s="215">
        <v>999999999</v>
      </c>
      <c r="FO66" s="215">
        <v>999999999</v>
      </c>
      <c r="FP66" s="215">
        <v>999999999</v>
      </c>
      <c r="FQ66" s="215">
        <v>999999999</v>
      </c>
      <c r="FR66" s="215">
        <v>999999999</v>
      </c>
      <c r="FS66" s="215">
        <v>999999999</v>
      </c>
      <c r="FT66" s="217">
        <v>999999999</v>
      </c>
      <c r="FU66" s="215">
        <v>999999999</v>
      </c>
      <c r="FV66" s="215">
        <v>999999999</v>
      </c>
      <c r="FW66" s="215">
        <v>999999999</v>
      </c>
      <c r="FX66" s="215">
        <v>999999999</v>
      </c>
      <c r="FY66" s="215"/>
      <c r="FZ66" s="215">
        <f>SUM(C66:FX66)</f>
        <v>177999999822</v>
      </c>
      <c r="GA66" s="147"/>
      <c r="GB66" s="215"/>
      <c r="GC66" s="215"/>
      <c r="GD66" s="186"/>
      <c r="GE66" s="186"/>
    </row>
    <row r="67" spans="1:187" x14ac:dyDescent="0.2">
      <c r="A67" s="178"/>
      <c r="B67" s="184" t="s">
        <v>252</v>
      </c>
      <c r="C67" s="215"/>
      <c r="D67" s="215"/>
      <c r="E67" s="215"/>
      <c r="F67" s="215"/>
      <c r="G67" s="215"/>
      <c r="H67" s="215"/>
      <c r="I67" s="215"/>
      <c r="J67" s="215"/>
      <c r="K67" s="215"/>
      <c r="L67" s="215"/>
      <c r="M67" s="215"/>
      <c r="N67" s="215"/>
      <c r="O67" s="215"/>
      <c r="P67" s="215"/>
      <c r="Q67" s="215"/>
      <c r="R67" s="215"/>
      <c r="S67" s="215"/>
      <c r="T67" s="215"/>
      <c r="U67" s="215"/>
      <c r="V67" s="215"/>
      <c r="W67" s="217"/>
      <c r="X67" s="215"/>
      <c r="Y67" s="215"/>
      <c r="Z67" s="215"/>
      <c r="AA67" s="215"/>
      <c r="AB67" s="215"/>
      <c r="AC67" s="215"/>
      <c r="AD67" s="215"/>
      <c r="AE67" s="215"/>
      <c r="AF67" s="215"/>
      <c r="AG67" s="215"/>
      <c r="AH67" s="215"/>
      <c r="AI67" s="215"/>
      <c r="AJ67" s="215"/>
      <c r="AK67" s="215"/>
      <c r="AL67" s="215"/>
      <c r="AM67" s="215"/>
      <c r="AN67" s="215"/>
      <c r="AO67" s="215"/>
      <c r="AP67" s="215"/>
      <c r="AQ67" s="215"/>
      <c r="AR67" s="215"/>
      <c r="AS67" s="215"/>
      <c r="AT67" s="215"/>
      <c r="AU67" s="215"/>
      <c r="AV67" s="215"/>
      <c r="AW67" s="215"/>
      <c r="AX67" s="215"/>
      <c r="AY67" s="215"/>
      <c r="AZ67" s="215"/>
      <c r="BA67" s="215"/>
      <c r="BB67" s="215"/>
      <c r="BC67" s="215"/>
      <c r="BD67" s="215"/>
      <c r="BE67" s="215"/>
      <c r="BF67" s="215"/>
      <c r="BG67" s="215"/>
      <c r="BH67" s="215"/>
      <c r="BI67" s="215"/>
      <c r="BJ67" s="215"/>
      <c r="BK67" s="215"/>
      <c r="BL67" s="215"/>
      <c r="BM67" s="215"/>
      <c r="BN67" s="215"/>
      <c r="BO67" s="215"/>
      <c r="BP67" s="215"/>
      <c r="BQ67" s="215"/>
      <c r="BR67" s="215"/>
      <c r="BS67" s="215"/>
      <c r="BT67" s="215"/>
      <c r="BU67" s="215"/>
      <c r="BV67" s="215"/>
      <c r="BW67" s="215"/>
      <c r="BX67" s="215"/>
      <c r="BY67" s="215"/>
      <c r="BZ67" s="215"/>
      <c r="CA67" s="215"/>
      <c r="CB67" s="215"/>
      <c r="CC67" s="215"/>
      <c r="CD67" s="215"/>
      <c r="CE67" s="215"/>
      <c r="CF67" s="215"/>
      <c r="CG67" s="215"/>
      <c r="CH67" s="215"/>
      <c r="CI67" s="215"/>
      <c r="CJ67" s="215"/>
      <c r="CK67" s="215"/>
      <c r="CL67" s="215"/>
      <c r="CM67" s="215"/>
      <c r="CN67" s="215"/>
      <c r="CO67" s="215"/>
      <c r="CP67" s="215"/>
      <c r="CQ67" s="215"/>
      <c r="CR67" s="215"/>
      <c r="CS67" s="215"/>
      <c r="CT67" s="215"/>
      <c r="CU67" s="215"/>
      <c r="CV67" s="215"/>
      <c r="CW67" s="215"/>
      <c r="CX67" s="215"/>
      <c r="CY67" s="215"/>
      <c r="CZ67" s="215"/>
      <c r="DA67" s="215"/>
      <c r="DB67" s="215"/>
      <c r="DC67" s="215"/>
      <c r="DD67" s="215"/>
      <c r="DE67" s="215"/>
      <c r="DF67" s="215"/>
      <c r="DG67" s="215"/>
      <c r="DH67" s="215"/>
      <c r="DI67" s="215"/>
      <c r="DJ67" s="215"/>
      <c r="DK67" s="215"/>
      <c r="DL67" s="215"/>
      <c r="DM67" s="215"/>
      <c r="DN67" s="215"/>
      <c r="DO67" s="215"/>
      <c r="DP67" s="215"/>
      <c r="DQ67" s="215"/>
      <c r="DR67" s="215"/>
      <c r="DS67" s="215"/>
      <c r="DT67" s="215"/>
      <c r="DU67" s="215"/>
      <c r="DV67" s="215"/>
      <c r="DW67" s="215"/>
      <c r="DX67" s="215"/>
      <c r="DY67" s="215"/>
      <c r="DZ67" s="215"/>
      <c r="EA67" s="215"/>
      <c r="EB67" s="215"/>
      <c r="EC67" s="215"/>
      <c r="ED67" s="215"/>
      <c r="EE67" s="215"/>
      <c r="EF67" s="215"/>
      <c r="EG67" s="215"/>
      <c r="EH67" s="215"/>
      <c r="EI67" s="215"/>
      <c r="EJ67" s="215"/>
      <c r="EK67" s="215"/>
      <c r="EL67" s="215"/>
      <c r="EM67" s="215"/>
      <c r="EN67" s="215"/>
      <c r="EO67" s="215"/>
      <c r="EP67" s="215"/>
      <c r="EQ67" s="215"/>
      <c r="ER67" s="215"/>
      <c r="ES67" s="215"/>
      <c r="ET67" s="215"/>
      <c r="EU67" s="215"/>
      <c r="EV67" s="215"/>
      <c r="EW67" s="215"/>
      <c r="EX67" s="215"/>
      <c r="EY67" s="215"/>
      <c r="EZ67" s="215"/>
      <c r="FA67" s="215"/>
      <c r="FB67" s="215"/>
      <c r="FC67" s="215"/>
      <c r="FD67" s="215"/>
      <c r="FE67" s="215"/>
      <c r="FF67" s="215"/>
      <c r="FG67" s="215"/>
      <c r="FH67" s="215"/>
      <c r="FI67" s="215"/>
      <c r="FJ67" s="215"/>
      <c r="FK67" s="215"/>
      <c r="FL67" s="215"/>
      <c r="FM67" s="215"/>
      <c r="FN67" s="215"/>
      <c r="FO67" s="215"/>
      <c r="FP67" s="215"/>
      <c r="FQ67" s="215"/>
      <c r="FR67" s="215"/>
      <c r="FS67" s="215"/>
      <c r="FT67" s="217"/>
      <c r="FU67" s="215"/>
      <c r="FV67" s="215"/>
      <c r="FW67" s="215"/>
      <c r="FX67" s="215"/>
      <c r="FY67" s="215"/>
      <c r="FZ67" s="147"/>
      <c r="GA67" s="147"/>
      <c r="GB67" s="215"/>
      <c r="GC67" s="215"/>
      <c r="GD67" s="219"/>
      <c r="GE67" s="219"/>
    </row>
    <row r="68" spans="1:187" x14ac:dyDescent="0.2">
      <c r="A68" s="178"/>
      <c r="B68" s="184" t="s">
        <v>256</v>
      </c>
      <c r="C68" s="215"/>
      <c r="D68" s="215"/>
      <c r="E68" s="215"/>
      <c r="F68" s="215"/>
      <c r="G68" s="215"/>
      <c r="H68" s="215"/>
      <c r="I68" s="215"/>
      <c r="J68" s="215"/>
      <c r="K68" s="215"/>
      <c r="L68" s="215"/>
      <c r="M68" s="215"/>
      <c r="N68" s="215"/>
      <c r="O68" s="215"/>
      <c r="P68" s="215"/>
      <c r="Q68" s="215"/>
      <c r="R68" s="215"/>
      <c r="S68" s="215"/>
      <c r="T68" s="215"/>
      <c r="U68" s="215"/>
      <c r="V68" s="215"/>
      <c r="W68" s="217"/>
      <c r="X68" s="215"/>
      <c r="Y68" s="215"/>
      <c r="Z68" s="215"/>
      <c r="AA68" s="215"/>
      <c r="AB68" s="215"/>
      <c r="AC68" s="215"/>
      <c r="AD68" s="215"/>
      <c r="AE68" s="215"/>
      <c r="AF68" s="215"/>
      <c r="AG68" s="215"/>
      <c r="AH68" s="215"/>
      <c r="AI68" s="215"/>
      <c r="AJ68" s="215"/>
      <c r="AK68" s="215"/>
      <c r="AL68" s="215"/>
      <c r="AM68" s="215"/>
      <c r="AN68" s="215"/>
      <c r="AO68" s="215"/>
      <c r="AP68" s="215"/>
      <c r="AQ68" s="215"/>
      <c r="AR68" s="215"/>
      <c r="AS68" s="215"/>
      <c r="AT68" s="215"/>
      <c r="AU68" s="215"/>
      <c r="AV68" s="215"/>
      <c r="AW68" s="215"/>
      <c r="AX68" s="215"/>
      <c r="AY68" s="215"/>
      <c r="AZ68" s="215"/>
      <c r="BA68" s="215"/>
      <c r="BB68" s="215"/>
      <c r="BC68" s="215"/>
      <c r="BD68" s="215"/>
      <c r="BE68" s="215"/>
      <c r="BF68" s="215"/>
      <c r="BG68" s="215"/>
      <c r="BH68" s="215"/>
      <c r="BI68" s="215"/>
      <c r="BJ68" s="215"/>
      <c r="BK68" s="215"/>
      <c r="BL68" s="215"/>
      <c r="BM68" s="215"/>
      <c r="BN68" s="215"/>
      <c r="BO68" s="215"/>
      <c r="BP68" s="215"/>
      <c r="BQ68" s="215"/>
      <c r="BR68" s="215"/>
      <c r="BS68" s="215"/>
      <c r="BT68" s="215"/>
      <c r="BU68" s="215"/>
      <c r="BV68" s="215"/>
      <c r="BW68" s="215"/>
      <c r="BX68" s="215"/>
      <c r="BY68" s="215"/>
      <c r="BZ68" s="215"/>
      <c r="CA68" s="215"/>
      <c r="CB68" s="215"/>
      <c r="CC68" s="215"/>
      <c r="CD68" s="215"/>
      <c r="CE68" s="215"/>
      <c r="CF68" s="215"/>
      <c r="CG68" s="215"/>
      <c r="CH68" s="215"/>
      <c r="CI68" s="215"/>
      <c r="CJ68" s="215"/>
      <c r="CK68" s="215"/>
      <c r="CL68" s="215"/>
      <c r="CM68" s="215"/>
      <c r="CN68" s="215"/>
      <c r="CO68" s="215"/>
      <c r="CP68" s="215"/>
      <c r="CQ68" s="215"/>
      <c r="CR68" s="215"/>
      <c r="CS68" s="215"/>
      <c r="CT68" s="215"/>
      <c r="CU68" s="215"/>
      <c r="CV68" s="215"/>
      <c r="CW68" s="215"/>
      <c r="CX68" s="215"/>
      <c r="CY68" s="215"/>
      <c r="CZ68" s="215"/>
      <c r="DA68" s="215"/>
      <c r="DB68" s="215"/>
      <c r="DC68" s="215"/>
      <c r="DD68" s="215"/>
      <c r="DE68" s="215"/>
      <c r="DF68" s="215"/>
      <c r="DG68" s="215"/>
      <c r="DH68" s="215"/>
      <c r="DI68" s="215"/>
      <c r="DJ68" s="215"/>
      <c r="DK68" s="215"/>
      <c r="DL68" s="215"/>
      <c r="DM68" s="215"/>
      <c r="DN68" s="215"/>
      <c r="DO68" s="215"/>
      <c r="DP68" s="215"/>
      <c r="DQ68" s="215"/>
      <c r="DR68" s="215"/>
      <c r="DS68" s="215"/>
      <c r="DT68" s="215"/>
      <c r="DU68" s="215"/>
      <c r="DV68" s="215"/>
      <c r="DW68" s="215"/>
      <c r="DX68" s="215"/>
      <c r="DY68" s="215"/>
      <c r="DZ68" s="215"/>
      <c r="EA68" s="215"/>
      <c r="EB68" s="215"/>
      <c r="EC68" s="215"/>
      <c r="ED68" s="215"/>
      <c r="EE68" s="215"/>
      <c r="EF68" s="215"/>
      <c r="EG68" s="215"/>
      <c r="EH68" s="215"/>
      <c r="EI68" s="215"/>
      <c r="EJ68" s="215"/>
      <c r="EK68" s="215"/>
      <c r="EL68" s="215"/>
      <c r="EM68" s="215"/>
      <c r="EN68" s="215"/>
      <c r="EO68" s="215"/>
      <c r="EP68" s="215"/>
      <c r="EQ68" s="215"/>
      <c r="ER68" s="215"/>
      <c r="ES68" s="215"/>
      <c r="ET68" s="220"/>
      <c r="EU68" s="215"/>
      <c r="EV68" s="215"/>
      <c r="EW68" s="215"/>
      <c r="EX68" s="215"/>
      <c r="EY68" s="215"/>
      <c r="EZ68" s="215"/>
      <c r="FA68" s="215"/>
      <c r="FB68" s="215"/>
      <c r="FC68" s="215"/>
      <c r="FD68" s="215"/>
      <c r="FE68" s="215"/>
      <c r="FF68" s="215"/>
      <c r="FG68" s="215"/>
      <c r="FH68" s="215"/>
      <c r="FI68" s="215"/>
      <c r="FJ68" s="215"/>
      <c r="FK68" s="215"/>
      <c r="FL68" s="215"/>
      <c r="FM68" s="215"/>
      <c r="FN68" s="215"/>
      <c r="FO68" s="215"/>
      <c r="FP68" s="215"/>
      <c r="FQ68" s="215"/>
      <c r="FR68" s="215"/>
      <c r="FS68" s="215"/>
      <c r="FT68" s="217"/>
      <c r="FU68" s="215"/>
      <c r="FV68" s="215"/>
      <c r="FW68" s="215"/>
      <c r="FX68" s="215"/>
      <c r="FY68" s="215"/>
      <c r="FZ68" s="147"/>
      <c r="GA68" s="147"/>
      <c r="GB68" s="147"/>
      <c r="GC68" s="147"/>
      <c r="GD68" s="186"/>
      <c r="GE68" s="186"/>
    </row>
    <row r="69" spans="1:187" x14ac:dyDescent="0.2">
      <c r="A69" s="178"/>
      <c r="B69" s="184" t="s">
        <v>756</v>
      </c>
      <c r="C69" s="215"/>
      <c r="D69" s="215"/>
      <c r="E69" s="215"/>
      <c r="F69" s="215"/>
      <c r="G69" s="215"/>
      <c r="H69" s="215"/>
      <c r="I69" s="215"/>
      <c r="J69" s="215"/>
      <c r="K69" s="215"/>
      <c r="L69" s="215"/>
      <c r="M69" s="215"/>
      <c r="N69" s="215"/>
      <c r="O69" s="215"/>
      <c r="P69" s="215"/>
      <c r="Q69" s="215"/>
      <c r="R69" s="215"/>
      <c r="S69" s="215"/>
      <c r="T69" s="215"/>
      <c r="U69" s="215"/>
      <c r="V69" s="215"/>
      <c r="W69" s="215"/>
      <c r="X69" s="215"/>
      <c r="Y69" s="215"/>
      <c r="Z69" s="215"/>
      <c r="AA69" s="215"/>
      <c r="AB69" s="215"/>
      <c r="AC69" s="215"/>
      <c r="AD69" s="215"/>
      <c r="AE69" s="215"/>
      <c r="AF69" s="215"/>
      <c r="AG69" s="215"/>
      <c r="AH69" s="215"/>
      <c r="AI69" s="215"/>
      <c r="AJ69" s="215"/>
      <c r="AK69" s="215"/>
      <c r="AL69" s="215"/>
      <c r="AM69" s="215"/>
      <c r="AN69" s="215"/>
      <c r="AO69" s="215"/>
      <c r="AP69" s="215"/>
      <c r="AQ69" s="215"/>
      <c r="AR69" s="215"/>
      <c r="AS69" s="215"/>
      <c r="AT69" s="215"/>
      <c r="AU69" s="215"/>
      <c r="AV69" s="215"/>
      <c r="AW69" s="215"/>
      <c r="AX69" s="215"/>
      <c r="AY69" s="215"/>
      <c r="AZ69" s="215"/>
      <c r="BA69" s="215"/>
      <c r="BB69" s="215"/>
      <c r="BC69" s="215"/>
      <c r="BD69" s="215"/>
      <c r="BE69" s="215"/>
      <c r="BF69" s="215"/>
      <c r="BG69" s="215"/>
      <c r="BH69" s="215"/>
      <c r="BI69" s="215"/>
      <c r="BJ69" s="215"/>
      <c r="BK69" s="215"/>
      <c r="BL69" s="215"/>
      <c r="BM69" s="215"/>
      <c r="BN69" s="215"/>
      <c r="BO69" s="215"/>
      <c r="BP69" s="215"/>
      <c r="BQ69" s="215"/>
      <c r="BR69" s="215"/>
      <c r="BS69" s="215"/>
      <c r="BT69" s="215"/>
      <c r="BU69" s="215"/>
      <c r="BV69" s="215"/>
      <c r="BW69" s="215"/>
      <c r="BX69" s="215"/>
      <c r="BY69" s="215"/>
      <c r="BZ69" s="215"/>
      <c r="CA69" s="215"/>
      <c r="CB69" s="215"/>
      <c r="CC69" s="215"/>
      <c r="CD69" s="215"/>
      <c r="CE69" s="215"/>
      <c r="CF69" s="215"/>
      <c r="CG69" s="215"/>
      <c r="CH69" s="215"/>
      <c r="CI69" s="215"/>
      <c r="CJ69" s="215"/>
      <c r="CK69" s="215"/>
      <c r="CL69" s="215"/>
      <c r="CM69" s="215"/>
      <c r="CN69" s="215"/>
      <c r="CO69" s="215"/>
      <c r="CP69" s="215"/>
      <c r="CQ69" s="215"/>
      <c r="CR69" s="215"/>
      <c r="CS69" s="215"/>
      <c r="CT69" s="215"/>
      <c r="CU69" s="215"/>
      <c r="CV69" s="215"/>
      <c r="CW69" s="215"/>
      <c r="CX69" s="215"/>
      <c r="CY69" s="215"/>
      <c r="CZ69" s="215"/>
      <c r="DA69" s="215"/>
      <c r="DB69" s="215"/>
      <c r="DC69" s="215"/>
      <c r="DD69" s="215"/>
      <c r="DE69" s="215"/>
      <c r="DF69" s="215"/>
      <c r="DG69" s="215"/>
      <c r="DH69" s="215"/>
      <c r="DI69" s="215"/>
      <c r="DJ69" s="215"/>
      <c r="DK69" s="215"/>
      <c r="DL69" s="215"/>
      <c r="DM69" s="215"/>
      <c r="DN69" s="215"/>
      <c r="DO69" s="215"/>
      <c r="DP69" s="215"/>
      <c r="DQ69" s="215"/>
      <c r="DR69" s="215"/>
      <c r="DS69" s="215"/>
      <c r="DT69" s="215"/>
      <c r="DU69" s="215"/>
      <c r="DV69" s="215"/>
      <c r="DW69" s="215"/>
      <c r="DX69" s="215"/>
      <c r="DY69" s="215"/>
      <c r="DZ69" s="215"/>
      <c r="EA69" s="215"/>
      <c r="EB69" s="215"/>
      <c r="EC69" s="215"/>
      <c r="ED69" s="215"/>
      <c r="EE69" s="215"/>
      <c r="EF69" s="215"/>
      <c r="EG69" s="215"/>
      <c r="EH69" s="215"/>
      <c r="EI69" s="215"/>
      <c r="EJ69" s="215"/>
      <c r="EK69" s="215"/>
      <c r="EL69" s="215"/>
      <c r="EM69" s="215"/>
      <c r="EN69" s="215"/>
      <c r="EO69" s="215"/>
      <c r="EP69" s="215"/>
      <c r="EQ69" s="215"/>
      <c r="ER69" s="215"/>
      <c r="ES69" s="215"/>
      <c r="ET69" s="215"/>
      <c r="EU69" s="215"/>
      <c r="EV69" s="215"/>
      <c r="EW69" s="215"/>
      <c r="EX69" s="215"/>
      <c r="EY69" s="215"/>
      <c r="EZ69" s="215"/>
      <c r="FA69" s="215"/>
      <c r="FB69" s="215"/>
      <c r="FC69" s="215"/>
      <c r="FD69" s="215"/>
      <c r="FE69" s="215"/>
      <c r="FF69" s="215"/>
      <c r="FG69" s="215"/>
      <c r="FH69" s="215"/>
      <c r="FI69" s="215"/>
      <c r="FJ69" s="215"/>
      <c r="FK69" s="215"/>
      <c r="FL69" s="215"/>
      <c r="FM69" s="215"/>
      <c r="FN69" s="215"/>
      <c r="FO69" s="215"/>
      <c r="FP69" s="215"/>
      <c r="FQ69" s="215"/>
      <c r="FR69" s="215"/>
      <c r="FS69" s="215"/>
      <c r="FT69" s="215"/>
      <c r="FU69" s="215"/>
      <c r="FV69" s="215"/>
      <c r="FW69" s="215"/>
      <c r="FX69" s="215"/>
      <c r="FY69" s="215"/>
      <c r="FZ69" s="147"/>
      <c r="GA69" s="147"/>
      <c r="GB69" s="147"/>
      <c r="GC69" s="147"/>
      <c r="GD69" s="186"/>
      <c r="GE69" s="186"/>
    </row>
    <row r="70" spans="1:187" x14ac:dyDescent="0.2">
      <c r="A70" s="178"/>
      <c r="B70" s="184" t="s">
        <v>757</v>
      </c>
      <c r="C70" s="215"/>
      <c r="D70" s="215"/>
      <c r="E70" s="215"/>
      <c r="F70" s="215"/>
      <c r="G70" s="215"/>
      <c r="H70" s="215"/>
      <c r="I70" s="215"/>
      <c r="J70" s="215"/>
      <c r="K70" s="215"/>
      <c r="L70" s="215"/>
      <c r="M70" s="215"/>
      <c r="N70" s="215"/>
      <c r="O70" s="215"/>
      <c r="P70" s="215"/>
      <c r="Q70" s="215"/>
      <c r="R70" s="215"/>
      <c r="S70" s="215"/>
      <c r="T70" s="215"/>
      <c r="U70" s="215"/>
      <c r="V70" s="215"/>
      <c r="W70" s="217"/>
      <c r="X70" s="215"/>
      <c r="Y70" s="215"/>
      <c r="Z70" s="215"/>
      <c r="AA70" s="215"/>
      <c r="AB70" s="215"/>
      <c r="AC70" s="215"/>
      <c r="AD70" s="215"/>
      <c r="AE70" s="215"/>
      <c r="AF70" s="215"/>
      <c r="AG70" s="215"/>
      <c r="AH70" s="215"/>
      <c r="AI70" s="215"/>
      <c r="AJ70" s="215"/>
      <c r="AK70" s="215"/>
      <c r="AL70" s="215"/>
      <c r="AM70" s="215"/>
      <c r="AN70" s="215"/>
      <c r="AO70" s="215"/>
      <c r="AP70" s="215"/>
      <c r="AQ70" s="215"/>
      <c r="AR70" s="215"/>
      <c r="AS70" s="215"/>
      <c r="AT70" s="215"/>
      <c r="AU70" s="215"/>
      <c r="AV70" s="215"/>
      <c r="AW70" s="215"/>
      <c r="AX70" s="215"/>
      <c r="AY70" s="215"/>
      <c r="AZ70" s="215"/>
      <c r="BA70" s="215"/>
      <c r="BB70" s="215"/>
      <c r="BC70" s="215"/>
      <c r="BD70" s="215"/>
      <c r="BE70" s="215"/>
      <c r="BF70" s="215"/>
      <c r="BG70" s="215"/>
      <c r="BH70" s="215"/>
      <c r="BI70" s="215"/>
      <c r="BJ70" s="215"/>
      <c r="BK70" s="215"/>
      <c r="BL70" s="215"/>
      <c r="BM70" s="215"/>
      <c r="BN70" s="215"/>
      <c r="BO70" s="215"/>
      <c r="BP70" s="215"/>
      <c r="BQ70" s="215"/>
      <c r="BR70" s="215"/>
      <c r="BS70" s="215"/>
      <c r="BT70" s="215"/>
      <c r="BU70" s="215"/>
      <c r="BV70" s="215"/>
      <c r="BW70" s="215"/>
      <c r="BX70" s="215"/>
      <c r="BY70" s="215"/>
      <c r="BZ70" s="215"/>
      <c r="CA70" s="215"/>
      <c r="CB70" s="215"/>
      <c r="CC70" s="215"/>
      <c r="CD70" s="215"/>
      <c r="CE70" s="215"/>
      <c r="CF70" s="215"/>
      <c r="CG70" s="215"/>
      <c r="CH70" s="215"/>
      <c r="CI70" s="215"/>
      <c r="CJ70" s="215"/>
      <c r="CK70" s="215"/>
      <c r="CL70" s="215"/>
      <c r="CM70" s="215"/>
      <c r="CN70" s="215"/>
      <c r="CO70" s="215"/>
      <c r="CP70" s="215"/>
      <c r="CQ70" s="215"/>
      <c r="CR70" s="215"/>
      <c r="CS70" s="215"/>
      <c r="CT70" s="215"/>
      <c r="CU70" s="215"/>
      <c r="CV70" s="215"/>
      <c r="CW70" s="215"/>
      <c r="CX70" s="215"/>
      <c r="CY70" s="215"/>
      <c r="CZ70" s="215"/>
      <c r="DA70" s="215"/>
      <c r="DB70" s="215"/>
      <c r="DC70" s="215"/>
      <c r="DD70" s="215"/>
      <c r="DE70" s="215"/>
      <c r="DF70" s="215"/>
      <c r="DG70" s="215"/>
      <c r="DH70" s="215"/>
      <c r="DI70" s="215"/>
      <c r="DJ70" s="215"/>
      <c r="DK70" s="215"/>
      <c r="DL70" s="215"/>
      <c r="DM70" s="215"/>
      <c r="DN70" s="215"/>
      <c r="DO70" s="215"/>
      <c r="DP70" s="215"/>
      <c r="DQ70" s="215"/>
      <c r="DR70" s="215"/>
      <c r="DS70" s="215"/>
      <c r="DT70" s="215"/>
      <c r="DU70" s="215"/>
      <c r="DV70" s="215"/>
      <c r="DW70" s="215"/>
      <c r="DX70" s="215"/>
      <c r="DY70" s="215"/>
      <c r="DZ70" s="215"/>
      <c r="EA70" s="215"/>
      <c r="EB70" s="215"/>
      <c r="EC70" s="215"/>
      <c r="ED70" s="215"/>
      <c r="EE70" s="215"/>
      <c r="EF70" s="215"/>
      <c r="EG70" s="215"/>
      <c r="EH70" s="215"/>
      <c r="EI70" s="215"/>
      <c r="EJ70" s="215"/>
      <c r="EK70" s="215"/>
      <c r="EL70" s="215"/>
      <c r="EM70" s="215"/>
      <c r="EN70" s="215"/>
      <c r="EO70" s="215"/>
      <c r="EP70" s="215"/>
      <c r="EQ70" s="215"/>
      <c r="ER70" s="215"/>
      <c r="ES70" s="215"/>
      <c r="ET70" s="215"/>
      <c r="EU70" s="215"/>
      <c r="EV70" s="215"/>
      <c r="EW70" s="215"/>
      <c r="EX70" s="215"/>
      <c r="EY70" s="215"/>
      <c r="EZ70" s="215"/>
      <c r="FA70" s="215"/>
      <c r="FB70" s="215"/>
      <c r="FC70" s="215"/>
      <c r="FD70" s="215"/>
      <c r="FE70" s="215"/>
      <c r="FF70" s="215"/>
      <c r="FG70" s="215"/>
      <c r="FH70" s="215"/>
      <c r="FI70" s="215"/>
      <c r="FJ70" s="215"/>
      <c r="FK70" s="215"/>
      <c r="FL70" s="215"/>
      <c r="FM70" s="215"/>
      <c r="FN70" s="215"/>
      <c r="FO70" s="215"/>
      <c r="FP70" s="215"/>
      <c r="FQ70" s="215"/>
      <c r="FR70" s="215"/>
      <c r="FS70" s="215"/>
      <c r="FT70" s="217"/>
      <c r="FU70" s="215"/>
      <c r="FV70" s="215"/>
      <c r="FW70" s="215"/>
      <c r="FX70" s="215"/>
      <c r="FY70" s="215"/>
      <c r="FZ70" s="147"/>
      <c r="GA70" s="147"/>
      <c r="GB70" s="147"/>
      <c r="GC70" s="147"/>
      <c r="GD70" s="186"/>
      <c r="GE70" s="186"/>
    </row>
    <row r="71" spans="1:187" x14ac:dyDescent="0.2">
      <c r="A71" s="192" t="s">
        <v>257</v>
      </c>
      <c r="B71" s="187" t="s">
        <v>258</v>
      </c>
      <c r="C71" s="221">
        <v>214049.99</v>
      </c>
      <c r="D71" s="221">
        <v>0</v>
      </c>
      <c r="E71" s="221">
        <v>0</v>
      </c>
      <c r="F71" s="221">
        <v>0</v>
      </c>
      <c r="G71" s="221">
        <v>0</v>
      </c>
      <c r="H71" s="221">
        <v>0</v>
      </c>
      <c r="I71" s="221">
        <v>518609.48</v>
      </c>
      <c r="J71" s="221">
        <v>0</v>
      </c>
      <c r="K71" s="221">
        <v>0</v>
      </c>
      <c r="L71" s="221">
        <v>0</v>
      </c>
      <c r="M71" s="221">
        <v>0</v>
      </c>
      <c r="N71" s="221">
        <v>6454001.4400000004</v>
      </c>
      <c r="O71" s="221">
        <v>2315346.59</v>
      </c>
      <c r="P71" s="221">
        <v>6508.04</v>
      </c>
      <c r="Q71" s="221">
        <v>0</v>
      </c>
      <c r="R71" s="221">
        <v>0</v>
      </c>
      <c r="S71" s="221">
        <v>0</v>
      </c>
      <c r="T71" s="221">
        <v>0</v>
      </c>
      <c r="U71" s="221">
        <v>0</v>
      </c>
      <c r="V71" s="221">
        <v>0</v>
      </c>
      <c r="W71" s="319">
        <v>0</v>
      </c>
      <c r="X71" s="221">
        <v>4645.62</v>
      </c>
      <c r="Y71" s="221">
        <v>0</v>
      </c>
      <c r="Z71" s="221">
        <v>125782.95</v>
      </c>
      <c r="AA71" s="221">
        <v>0</v>
      </c>
      <c r="AB71" s="221">
        <v>0</v>
      </c>
      <c r="AC71" s="221">
        <v>0</v>
      </c>
      <c r="AD71" s="221">
        <v>0</v>
      </c>
      <c r="AE71" s="221">
        <v>73409.77</v>
      </c>
      <c r="AF71" s="221">
        <v>0</v>
      </c>
      <c r="AG71" s="221">
        <v>0</v>
      </c>
      <c r="AH71" s="221">
        <v>189856.48</v>
      </c>
      <c r="AI71" s="221">
        <v>0</v>
      </c>
      <c r="AJ71" s="221">
        <v>0</v>
      </c>
      <c r="AK71" s="221">
        <v>0</v>
      </c>
      <c r="AL71" s="221">
        <v>0</v>
      </c>
      <c r="AM71" s="221">
        <v>0</v>
      </c>
      <c r="AN71" s="221">
        <v>0</v>
      </c>
      <c r="AO71" s="221">
        <v>0</v>
      </c>
      <c r="AP71" s="221">
        <v>0</v>
      </c>
      <c r="AQ71" s="221">
        <v>0</v>
      </c>
      <c r="AR71" s="221">
        <v>0</v>
      </c>
      <c r="AS71" s="221">
        <v>2116980.9</v>
      </c>
      <c r="AT71" s="221">
        <v>0</v>
      </c>
      <c r="AU71" s="221">
        <v>0</v>
      </c>
      <c r="AV71" s="221">
        <v>0</v>
      </c>
      <c r="AW71" s="221">
        <v>0</v>
      </c>
      <c r="AX71" s="221">
        <v>0</v>
      </c>
      <c r="AY71" s="221">
        <v>0</v>
      </c>
      <c r="AZ71" s="221">
        <v>0</v>
      </c>
      <c r="BA71" s="221">
        <v>0</v>
      </c>
      <c r="BB71" s="221">
        <v>0</v>
      </c>
      <c r="BC71" s="221">
        <v>0</v>
      </c>
      <c r="BD71" s="221">
        <v>0</v>
      </c>
      <c r="BE71" s="221">
        <v>0</v>
      </c>
      <c r="BF71" s="221">
        <v>0</v>
      </c>
      <c r="BG71" s="221">
        <v>0</v>
      </c>
      <c r="BH71" s="221">
        <v>0</v>
      </c>
      <c r="BI71" s="221">
        <v>0</v>
      </c>
      <c r="BJ71" s="221">
        <v>0</v>
      </c>
      <c r="BK71" s="221">
        <v>0</v>
      </c>
      <c r="BL71" s="221">
        <v>0</v>
      </c>
      <c r="BM71" s="221">
        <v>40575.480000000003</v>
      </c>
      <c r="BN71" s="221">
        <v>0</v>
      </c>
      <c r="BO71" s="221">
        <v>0</v>
      </c>
      <c r="BP71" s="221">
        <v>0</v>
      </c>
      <c r="BQ71" s="221">
        <v>0</v>
      </c>
      <c r="BR71" s="221">
        <v>0</v>
      </c>
      <c r="BS71" s="221">
        <v>0</v>
      </c>
      <c r="BT71" s="221">
        <v>0</v>
      </c>
      <c r="BU71" s="221">
        <v>0</v>
      </c>
      <c r="BV71" s="221">
        <v>784125.51</v>
      </c>
      <c r="BW71" s="221">
        <v>0</v>
      </c>
      <c r="BX71" s="221">
        <v>0</v>
      </c>
      <c r="BY71" s="221">
        <v>0</v>
      </c>
      <c r="BZ71" s="221">
        <v>0</v>
      </c>
      <c r="CA71" s="221">
        <v>0</v>
      </c>
      <c r="CB71" s="221">
        <v>0</v>
      </c>
      <c r="CC71" s="221">
        <v>0</v>
      </c>
      <c r="CD71" s="221">
        <v>64538.16</v>
      </c>
      <c r="CE71" s="221">
        <v>0</v>
      </c>
      <c r="CF71" s="221">
        <v>139360.24</v>
      </c>
      <c r="CG71" s="221">
        <v>0</v>
      </c>
      <c r="CH71" s="221">
        <v>0</v>
      </c>
      <c r="CI71" s="221">
        <v>0</v>
      </c>
      <c r="CJ71" s="221">
        <v>0</v>
      </c>
      <c r="CK71" s="221">
        <v>2621262.39</v>
      </c>
      <c r="CL71" s="221">
        <v>34407.54</v>
      </c>
      <c r="CM71" s="221">
        <v>0</v>
      </c>
      <c r="CN71" s="221">
        <v>0</v>
      </c>
      <c r="CO71" s="221">
        <v>0</v>
      </c>
      <c r="CP71" s="221">
        <v>0</v>
      </c>
      <c r="CQ71" s="221">
        <v>0</v>
      </c>
      <c r="CR71" s="221">
        <v>78694.86</v>
      </c>
      <c r="CS71" s="221">
        <v>0</v>
      </c>
      <c r="CT71" s="221">
        <v>29636.04</v>
      </c>
      <c r="CU71" s="221">
        <v>0</v>
      </c>
      <c r="CV71" s="221">
        <v>28341.66</v>
      </c>
      <c r="CW71" s="221">
        <v>0</v>
      </c>
      <c r="CX71" s="221">
        <v>0</v>
      </c>
      <c r="CY71" s="221">
        <v>0</v>
      </c>
      <c r="CZ71" s="221">
        <v>0</v>
      </c>
      <c r="DA71" s="221">
        <v>18622.72</v>
      </c>
      <c r="DB71" s="221">
        <v>0</v>
      </c>
      <c r="DC71" s="221">
        <v>36496.36</v>
      </c>
      <c r="DD71" s="221">
        <v>5221.7700000000004</v>
      </c>
      <c r="DE71" s="221">
        <v>0</v>
      </c>
      <c r="DF71" s="221">
        <v>0</v>
      </c>
      <c r="DG71" s="221">
        <v>0</v>
      </c>
      <c r="DH71" s="221">
        <v>277847.37</v>
      </c>
      <c r="DI71" s="221">
        <v>0</v>
      </c>
      <c r="DJ71" s="221">
        <v>0</v>
      </c>
      <c r="DK71" s="221">
        <v>0</v>
      </c>
      <c r="DL71" s="221">
        <v>0</v>
      </c>
      <c r="DM71" s="221">
        <v>0</v>
      </c>
      <c r="DN71" s="221">
        <v>0</v>
      </c>
      <c r="DO71" s="221">
        <v>0</v>
      </c>
      <c r="DP71" s="221">
        <v>9617.9</v>
      </c>
      <c r="DQ71" s="221">
        <v>0</v>
      </c>
      <c r="DR71" s="221">
        <v>0</v>
      </c>
      <c r="DS71" s="221">
        <v>0</v>
      </c>
      <c r="DT71" s="221">
        <v>0</v>
      </c>
      <c r="DU71" s="221">
        <v>0</v>
      </c>
      <c r="DV71" s="221">
        <v>0</v>
      </c>
      <c r="DW71" s="221">
        <v>0</v>
      </c>
      <c r="DX71" s="221">
        <v>0</v>
      </c>
      <c r="DY71" s="221">
        <v>0</v>
      </c>
      <c r="DZ71" s="221">
        <v>0</v>
      </c>
      <c r="EA71" s="221">
        <v>550952.78</v>
      </c>
      <c r="EB71" s="221">
        <v>0</v>
      </c>
      <c r="EC71" s="221">
        <v>0</v>
      </c>
      <c r="ED71" s="221">
        <v>710551.13</v>
      </c>
      <c r="EE71" s="221">
        <v>0</v>
      </c>
      <c r="EF71" s="221">
        <v>0</v>
      </c>
      <c r="EG71" s="221">
        <v>0</v>
      </c>
      <c r="EH71" s="221">
        <v>0</v>
      </c>
      <c r="EI71" s="221">
        <v>0</v>
      </c>
      <c r="EJ71" s="221">
        <v>0</v>
      </c>
      <c r="EK71" s="221">
        <v>0</v>
      </c>
      <c r="EL71" s="221">
        <v>671262.95</v>
      </c>
      <c r="EM71" s="221">
        <v>0</v>
      </c>
      <c r="EN71" s="221">
        <v>0</v>
      </c>
      <c r="EO71" s="221">
        <v>0</v>
      </c>
      <c r="EP71" s="221">
        <v>0</v>
      </c>
      <c r="EQ71" s="221">
        <v>1064161.06</v>
      </c>
      <c r="ER71" s="221">
        <v>0</v>
      </c>
      <c r="ES71" s="221">
        <v>0</v>
      </c>
      <c r="ET71" s="221">
        <v>0</v>
      </c>
      <c r="EU71" s="221">
        <v>0</v>
      </c>
      <c r="EV71" s="221">
        <v>19817.919999999998</v>
      </c>
      <c r="EW71" s="221">
        <v>0</v>
      </c>
      <c r="EX71" s="221">
        <v>0</v>
      </c>
      <c r="EY71" s="221">
        <v>0</v>
      </c>
      <c r="EZ71" s="221">
        <v>74228.81</v>
      </c>
      <c r="FA71" s="221">
        <v>1475032.01</v>
      </c>
      <c r="FB71" s="221">
        <v>0</v>
      </c>
      <c r="FC71" s="221">
        <v>0</v>
      </c>
      <c r="FD71" s="221">
        <v>0</v>
      </c>
      <c r="FE71" s="221">
        <v>7823.44</v>
      </c>
      <c r="FF71" s="221">
        <v>0</v>
      </c>
      <c r="FG71" s="221">
        <v>0</v>
      </c>
      <c r="FH71" s="221">
        <v>76952.78</v>
      </c>
      <c r="FI71" s="221">
        <v>0</v>
      </c>
      <c r="FJ71" s="221">
        <v>0</v>
      </c>
      <c r="FK71" s="221">
        <v>46526.37</v>
      </c>
      <c r="FL71" s="221">
        <v>0</v>
      </c>
      <c r="FM71" s="221">
        <v>0</v>
      </c>
      <c r="FN71" s="221">
        <v>0</v>
      </c>
      <c r="FO71" s="221">
        <v>0</v>
      </c>
      <c r="FP71" s="221">
        <v>0</v>
      </c>
      <c r="FQ71" s="221">
        <v>0</v>
      </c>
      <c r="FR71" s="221">
        <v>0</v>
      </c>
      <c r="FS71" s="221">
        <v>0</v>
      </c>
      <c r="FT71" s="319">
        <v>0</v>
      </c>
      <c r="FU71" s="221">
        <v>0</v>
      </c>
      <c r="FV71" s="221">
        <v>0</v>
      </c>
      <c r="FW71" s="221">
        <v>0</v>
      </c>
      <c r="FX71" s="221">
        <v>0</v>
      </c>
      <c r="FY71" s="221"/>
      <c r="FZ71" s="147">
        <f>SUM(C71:FX71)</f>
        <v>20885248.509999998</v>
      </c>
      <c r="GA71" s="147"/>
      <c r="GB71" s="147"/>
      <c r="GC71" s="147"/>
      <c r="GD71" s="186"/>
      <c r="GE71" s="186"/>
    </row>
    <row r="72" spans="1:187" x14ac:dyDescent="0.2">
      <c r="A72" s="192" t="s">
        <v>259</v>
      </c>
      <c r="B72" s="184" t="s">
        <v>260</v>
      </c>
      <c r="C72" s="320">
        <v>0</v>
      </c>
      <c r="D72" s="221">
        <v>0</v>
      </c>
      <c r="E72" s="221">
        <v>0</v>
      </c>
      <c r="F72" s="221">
        <v>0</v>
      </c>
      <c r="G72" s="221">
        <v>0</v>
      </c>
      <c r="H72" s="221">
        <v>0</v>
      </c>
      <c r="I72" s="221">
        <v>0</v>
      </c>
      <c r="J72" s="221">
        <v>0</v>
      </c>
      <c r="K72" s="221">
        <v>0</v>
      </c>
      <c r="L72" s="221">
        <v>0</v>
      </c>
      <c r="M72" s="221">
        <v>0</v>
      </c>
      <c r="N72" s="221">
        <v>387510</v>
      </c>
      <c r="O72" s="221">
        <v>0</v>
      </c>
      <c r="P72" s="221">
        <v>0</v>
      </c>
      <c r="Q72" s="221">
        <v>0</v>
      </c>
      <c r="R72" s="221">
        <v>0</v>
      </c>
      <c r="S72" s="221">
        <v>0</v>
      </c>
      <c r="T72" s="221">
        <v>0</v>
      </c>
      <c r="U72" s="221">
        <v>0</v>
      </c>
      <c r="V72" s="221">
        <v>0</v>
      </c>
      <c r="W72" s="319">
        <v>0</v>
      </c>
      <c r="X72" s="221">
        <v>0</v>
      </c>
      <c r="Y72" s="221">
        <v>0</v>
      </c>
      <c r="Z72" s="221">
        <v>0</v>
      </c>
      <c r="AA72" s="221">
        <v>0</v>
      </c>
      <c r="AB72" s="221">
        <v>0</v>
      </c>
      <c r="AC72" s="221">
        <v>0</v>
      </c>
      <c r="AD72" s="221">
        <v>0</v>
      </c>
      <c r="AE72" s="221">
        <v>0</v>
      </c>
      <c r="AF72" s="221">
        <v>0</v>
      </c>
      <c r="AG72" s="221">
        <v>0</v>
      </c>
      <c r="AH72" s="221">
        <v>0</v>
      </c>
      <c r="AI72" s="221">
        <v>0</v>
      </c>
      <c r="AJ72" s="221">
        <v>0</v>
      </c>
      <c r="AK72" s="221">
        <v>0</v>
      </c>
      <c r="AL72" s="221">
        <v>0</v>
      </c>
      <c r="AM72" s="221">
        <v>0</v>
      </c>
      <c r="AN72" s="221">
        <v>0</v>
      </c>
      <c r="AO72" s="221">
        <v>0</v>
      </c>
      <c r="AP72" s="221">
        <v>0</v>
      </c>
      <c r="AQ72" s="221">
        <v>0</v>
      </c>
      <c r="AR72" s="221">
        <v>0</v>
      </c>
      <c r="AS72" s="221">
        <v>0</v>
      </c>
      <c r="AT72" s="221">
        <v>0</v>
      </c>
      <c r="AU72" s="221">
        <v>0</v>
      </c>
      <c r="AV72" s="221">
        <v>0</v>
      </c>
      <c r="AW72" s="221">
        <v>0</v>
      </c>
      <c r="AX72" s="221">
        <v>0</v>
      </c>
      <c r="AY72" s="221">
        <v>0</v>
      </c>
      <c r="AZ72" s="221">
        <v>0</v>
      </c>
      <c r="BA72" s="221">
        <v>0</v>
      </c>
      <c r="BB72" s="221">
        <v>0</v>
      </c>
      <c r="BC72" s="221">
        <v>0</v>
      </c>
      <c r="BD72" s="221">
        <v>0</v>
      </c>
      <c r="BE72" s="221">
        <v>0</v>
      </c>
      <c r="BF72" s="221">
        <v>0</v>
      </c>
      <c r="BG72" s="221">
        <v>0</v>
      </c>
      <c r="BH72" s="221">
        <v>0</v>
      </c>
      <c r="BI72" s="221">
        <v>0</v>
      </c>
      <c r="BJ72" s="221">
        <v>0</v>
      </c>
      <c r="BK72" s="221">
        <v>0</v>
      </c>
      <c r="BL72" s="221">
        <v>0</v>
      </c>
      <c r="BM72" s="221">
        <v>0</v>
      </c>
      <c r="BN72" s="221">
        <v>0</v>
      </c>
      <c r="BO72" s="221">
        <v>0</v>
      </c>
      <c r="BP72" s="221">
        <v>0</v>
      </c>
      <c r="BQ72" s="221">
        <v>0</v>
      </c>
      <c r="BR72" s="221">
        <v>0</v>
      </c>
      <c r="BS72" s="221">
        <v>0</v>
      </c>
      <c r="BT72" s="221">
        <v>0</v>
      </c>
      <c r="BU72" s="221">
        <v>0</v>
      </c>
      <c r="BV72" s="221">
        <v>0</v>
      </c>
      <c r="BW72" s="221">
        <v>0</v>
      </c>
      <c r="BX72" s="221">
        <v>0</v>
      </c>
      <c r="BY72" s="221">
        <v>0</v>
      </c>
      <c r="BZ72" s="221">
        <v>0</v>
      </c>
      <c r="CA72" s="221">
        <v>0</v>
      </c>
      <c r="CB72" s="221">
        <v>0</v>
      </c>
      <c r="CC72" s="221">
        <v>0</v>
      </c>
      <c r="CD72" s="221">
        <v>0</v>
      </c>
      <c r="CE72" s="221">
        <v>0</v>
      </c>
      <c r="CF72" s="221">
        <v>0</v>
      </c>
      <c r="CG72" s="221">
        <v>0</v>
      </c>
      <c r="CH72" s="221">
        <v>0</v>
      </c>
      <c r="CI72" s="221">
        <v>0</v>
      </c>
      <c r="CJ72" s="221">
        <v>0</v>
      </c>
      <c r="CK72" s="221">
        <v>0</v>
      </c>
      <c r="CL72" s="221">
        <v>0</v>
      </c>
      <c r="CM72" s="221">
        <v>0</v>
      </c>
      <c r="CN72" s="221">
        <v>0</v>
      </c>
      <c r="CO72" s="221">
        <v>0</v>
      </c>
      <c r="CP72" s="221">
        <v>0</v>
      </c>
      <c r="CQ72" s="221">
        <v>0</v>
      </c>
      <c r="CR72" s="221">
        <v>0</v>
      </c>
      <c r="CS72" s="221">
        <v>0</v>
      </c>
      <c r="CT72" s="221">
        <v>0</v>
      </c>
      <c r="CU72" s="221">
        <v>0</v>
      </c>
      <c r="CV72" s="221">
        <v>0</v>
      </c>
      <c r="CW72" s="221">
        <v>0</v>
      </c>
      <c r="CX72" s="221">
        <v>0</v>
      </c>
      <c r="CY72" s="221">
        <v>0</v>
      </c>
      <c r="CZ72" s="221">
        <v>0</v>
      </c>
      <c r="DA72" s="221">
        <v>0</v>
      </c>
      <c r="DB72" s="221">
        <v>0</v>
      </c>
      <c r="DC72" s="221">
        <v>0</v>
      </c>
      <c r="DD72" s="221">
        <v>0</v>
      </c>
      <c r="DE72" s="221">
        <v>0</v>
      </c>
      <c r="DF72" s="221">
        <v>0</v>
      </c>
      <c r="DG72" s="221">
        <v>0</v>
      </c>
      <c r="DH72" s="221">
        <v>0</v>
      </c>
      <c r="DI72" s="221">
        <v>0</v>
      </c>
      <c r="DJ72" s="221">
        <v>0</v>
      </c>
      <c r="DK72" s="221">
        <v>0</v>
      </c>
      <c r="DL72" s="221">
        <v>0</v>
      </c>
      <c r="DM72" s="221">
        <v>0</v>
      </c>
      <c r="DN72" s="221">
        <v>0</v>
      </c>
      <c r="DO72" s="221">
        <v>0</v>
      </c>
      <c r="DP72" s="221">
        <v>0</v>
      </c>
      <c r="DQ72" s="221">
        <v>0</v>
      </c>
      <c r="DR72" s="221">
        <v>0</v>
      </c>
      <c r="DS72" s="221">
        <v>0</v>
      </c>
      <c r="DT72" s="221">
        <v>0</v>
      </c>
      <c r="DU72" s="221">
        <v>0</v>
      </c>
      <c r="DV72" s="221">
        <v>0</v>
      </c>
      <c r="DW72" s="221">
        <v>0</v>
      </c>
      <c r="DX72" s="221">
        <v>0</v>
      </c>
      <c r="DY72" s="221">
        <v>0</v>
      </c>
      <c r="DZ72" s="221">
        <v>0</v>
      </c>
      <c r="EA72" s="221">
        <v>0</v>
      </c>
      <c r="EB72" s="221">
        <v>0</v>
      </c>
      <c r="EC72" s="221">
        <v>0</v>
      </c>
      <c r="ED72" s="221">
        <v>0</v>
      </c>
      <c r="EE72" s="221">
        <v>0</v>
      </c>
      <c r="EF72" s="221">
        <v>0</v>
      </c>
      <c r="EG72" s="221">
        <v>0</v>
      </c>
      <c r="EH72" s="221">
        <v>0</v>
      </c>
      <c r="EI72" s="221">
        <v>0</v>
      </c>
      <c r="EJ72" s="221">
        <v>0</v>
      </c>
      <c r="EK72" s="221">
        <v>0</v>
      </c>
      <c r="EL72" s="221">
        <v>0</v>
      </c>
      <c r="EM72" s="221">
        <v>0</v>
      </c>
      <c r="EN72" s="221">
        <v>0</v>
      </c>
      <c r="EO72" s="221">
        <v>0</v>
      </c>
      <c r="EP72" s="221">
        <v>0</v>
      </c>
      <c r="EQ72" s="221">
        <v>0</v>
      </c>
      <c r="ER72" s="221">
        <v>0</v>
      </c>
      <c r="ES72" s="221">
        <v>0</v>
      </c>
      <c r="ET72" s="221">
        <v>0</v>
      </c>
      <c r="EU72" s="221">
        <v>0</v>
      </c>
      <c r="EV72" s="221">
        <v>0</v>
      </c>
      <c r="EW72" s="221">
        <v>0</v>
      </c>
      <c r="EX72" s="221">
        <v>0</v>
      </c>
      <c r="EY72" s="221">
        <v>0</v>
      </c>
      <c r="EZ72" s="221">
        <v>0</v>
      </c>
      <c r="FA72" s="221">
        <v>0</v>
      </c>
      <c r="FB72" s="221">
        <v>0</v>
      </c>
      <c r="FC72" s="221">
        <v>0</v>
      </c>
      <c r="FD72" s="221">
        <v>0</v>
      </c>
      <c r="FE72" s="221">
        <v>0</v>
      </c>
      <c r="FF72" s="221">
        <v>0</v>
      </c>
      <c r="FG72" s="221">
        <v>0</v>
      </c>
      <c r="FH72" s="221">
        <v>0</v>
      </c>
      <c r="FI72" s="221">
        <v>0</v>
      </c>
      <c r="FJ72" s="221">
        <v>0</v>
      </c>
      <c r="FK72" s="221">
        <v>0</v>
      </c>
      <c r="FL72" s="221">
        <v>0</v>
      </c>
      <c r="FM72" s="221">
        <v>0</v>
      </c>
      <c r="FN72" s="221">
        <v>0</v>
      </c>
      <c r="FO72" s="221">
        <v>0</v>
      </c>
      <c r="FP72" s="221">
        <v>0</v>
      </c>
      <c r="FQ72" s="221">
        <v>0</v>
      </c>
      <c r="FR72" s="221">
        <v>0</v>
      </c>
      <c r="FS72" s="221">
        <v>0</v>
      </c>
      <c r="FT72" s="319">
        <v>0</v>
      </c>
      <c r="FU72" s="221">
        <v>0</v>
      </c>
      <c r="FV72" s="221">
        <v>0</v>
      </c>
      <c r="FW72" s="221">
        <v>0</v>
      </c>
      <c r="FX72" s="221">
        <v>0</v>
      </c>
      <c r="FY72" s="221"/>
      <c r="FZ72" s="147">
        <f>SUM(C72:FX72)</f>
        <v>387510</v>
      </c>
      <c r="GA72" s="147"/>
      <c r="GB72" s="147"/>
      <c r="GC72" s="147"/>
      <c r="GD72" s="178"/>
      <c r="GE72" s="178"/>
    </row>
    <row r="73" spans="1:187" x14ac:dyDescent="0.2">
      <c r="A73" s="192" t="s">
        <v>261</v>
      </c>
      <c r="B73" s="184" t="s">
        <v>708</v>
      </c>
      <c r="C73" s="321">
        <v>5670000</v>
      </c>
      <c r="D73" s="321">
        <v>35400000</v>
      </c>
      <c r="E73" s="321">
        <v>4890000</v>
      </c>
      <c r="F73" s="321">
        <v>750000</v>
      </c>
      <c r="G73" s="321">
        <v>0</v>
      </c>
      <c r="H73" s="321">
        <v>300000</v>
      </c>
      <c r="I73" s="322">
        <v>7845103</v>
      </c>
      <c r="J73" s="321">
        <v>0</v>
      </c>
      <c r="K73" s="321">
        <v>0</v>
      </c>
      <c r="L73" s="321">
        <f>4655850+1500000</f>
        <v>6155850</v>
      </c>
      <c r="M73" s="321">
        <v>1000000</v>
      </c>
      <c r="N73" s="321">
        <f>77763000+23900000</f>
        <v>101663000</v>
      </c>
      <c r="O73" s="321">
        <v>26498234</v>
      </c>
      <c r="P73" s="321">
        <v>0</v>
      </c>
      <c r="Q73" s="321">
        <v>42699062.083523996</v>
      </c>
      <c r="R73" s="321">
        <v>150000</v>
      </c>
      <c r="S73" s="321">
        <v>0</v>
      </c>
      <c r="T73" s="321">
        <v>290180</v>
      </c>
      <c r="U73" s="321">
        <v>100000</v>
      </c>
      <c r="V73" s="321">
        <v>0</v>
      </c>
      <c r="W73" s="323">
        <v>0</v>
      </c>
      <c r="X73" s="321">
        <v>150000</v>
      </c>
      <c r="Y73" s="321">
        <v>0</v>
      </c>
      <c r="Z73" s="321">
        <v>0</v>
      </c>
      <c r="AA73" s="321">
        <v>39524340.083580002</v>
      </c>
      <c r="AB73" s="322">
        <v>67112523</v>
      </c>
      <c r="AC73" s="322">
        <v>2044227</v>
      </c>
      <c r="AD73" s="322">
        <v>2497712</v>
      </c>
      <c r="AE73" s="321">
        <v>320000</v>
      </c>
      <c r="AF73" s="322">
        <v>726897.55</v>
      </c>
      <c r="AG73" s="321">
        <v>1839046</v>
      </c>
      <c r="AH73" s="321">
        <v>0</v>
      </c>
      <c r="AI73" s="321">
        <v>0</v>
      </c>
      <c r="AJ73" s="321">
        <v>0</v>
      </c>
      <c r="AK73" s="321">
        <v>0</v>
      </c>
      <c r="AL73" s="321">
        <v>330575</v>
      </c>
      <c r="AM73" s="321">
        <v>0</v>
      </c>
      <c r="AN73" s="321">
        <v>0</v>
      </c>
      <c r="AO73" s="321">
        <v>0</v>
      </c>
      <c r="AP73" s="321">
        <f>145121314.38+56600000</f>
        <v>201721314.38</v>
      </c>
      <c r="AQ73" s="321">
        <v>350000</v>
      </c>
      <c r="AR73" s="321">
        <v>33713000</v>
      </c>
      <c r="AS73" s="321">
        <f>5944650+8000000</f>
        <v>13944650</v>
      </c>
      <c r="AT73" s="321">
        <v>0</v>
      </c>
      <c r="AU73" s="321">
        <v>0</v>
      </c>
      <c r="AV73" s="321">
        <v>0</v>
      </c>
      <c r="AW73" s="321">
        <v>0</v>
      </c>
      <c r="AX73" s="321">
        <v>0</v>
      </c>
      <c r="AY73" s="321">
        <v>0</v>
      </c>
      <c r="AZ73" s="321">
        <v>5750000</v>
      </c>
      <c r="BA73" s="321">
        <f>3950000+3500000</f>
        <v>7450000</v>
      </c>
      <c r="BB73" s="321">
        <v>700000</v>
      </c>
      <c r="BC73" s="322">
        <f>30398822+42000000</f>
        <v>72398822</v>
      </c>
      <c r="BD73" s="321">
        <v>5902714.2358800005</v>
      </c>
      <c r="BE73" s="321">
        <v>3700000</v>
      </c>
      <c r="BF73" s="321">
        <v>26750862</v>
      </c>
      <c r="BG73" s="321">
        <v>0</v>
      </c>
      <c r="BH73" s="321">
        <v>183000</v>
      </c>
      <c r="BI73" s="321">
        <v>0</v>
      </c>
      <c r="BJ73" s="321">
        <v>4000000</v>
      </c>
      <c r="BK73" s="321">
        <f>7500000+3300000</f>
        <v>10800000</v>
      </c>
      <c r="BL73" s="321">
        <v>0</v>
      </c>
      <c r="BM73" s="321">
        <v>0</v>
      </c>
      <c r="BN73" s="321">
        <v>1385000</v>
      </c>
      <c r="BO73" s="321">
        <v>350000</v>
      </c>
      <c r="BP73" s="321">
        <v>110000</v>
      </c>
      <c r="BQ73" s="321">
        <v>8800000</v>
      </c>
      <c r="BR73" s="321">
        <v>4300000</v>
      </c>
      <c r="BS73" s="321">
        <v>2167002</v>
      </c>
      <c r="BT73" s="321">
        <v>980488</v>
      </c>
      <c r="BU73" s="321">
        <v>550000</v>
      </c>
      <c r="BV73" s="321">
        <v>1330000</v>
      </c>
      <c r="BW73" s="321">
        <v>3800000</v>
      </c>
      <c r="BX73" s="321">
        <v>0</v>
      </c>
      <c r="BY73" s="321">
        <v>322000</v>
      </c>
      <c r="BZ73" s="321">
        <v>0</v>
      </c>
      <c r="CA73" s="321">
        <v>0</v>
      </c>
      <c r="CB73" s="321">
        <v>113302585</v>
      </c>
      <c r="CC73" s="321">
        <v>0</v>
      </c>
      <c r="CD73" s="321">
        <v>0</v>
      </c>
      <c r="CE73" s="321">
        <v>0</v>
      </c>
      <c r="CF73" s="321">
        <v>0</v>
      </c>
      <c r="CG73" s="321">
        <v>119200</v>
      </c>
      <c r="CH73" s="321">
        <v>0</v>
      </c>
      <c r="CI73" s="321">
        <v>270068</v>
      </c>
      <c r="CJ73" s="321">
        <v>667783</v>
      </c>
      <c r="CK73" s="321">
        <f>5600000+1700000</f>
        <v>7300000</v>
      </c>
      <c r="CL73" s="321">
        <v>1867800</v>
      </c>
      <c r="CM73" s="321">
        <v>1100000</v>
      </c>
      <c r="CN73" s="321">
        <v>35012147</v>
      </c>
      <c r="CO73" s="321">
        <v>14040000</v>
      </c>
      <c r="CP73" s="321">
        <f>1921000+1009583</f>
        <v>2930583</v>
      </c>
      <c r="CQ73" s="321">
        <v>0</v>
      </c>
      <c r="CR73" s="321">
        <v>350000</v>
      </c>
      <c r="CS73" s="321">
        <v>0</v>
      </c>
      <c r="CT73" s="321">
        <v>0</v>
      </c>
      <c r="CU73" s="321">
        <v>205000</v>
      </c>
      <c r="CV73" s="321">
        <v>171656</v>
      </c>
      <c r="CW73" s="321">
        <v>0</v>
      </c>
      <c r="CX73" s="321">
        <v>0</v>
      </c>
      <c r="CY73" s="321">
        <v>0</v>
      </c>
      <c r="CZ73" s="321">
        <v>500000</v>
      </c>
      <c r="DA73" s="321">
        <v>0</v>
      </c>
      <c r="DB73" s="321">
        <v>0</v>
      </c>
      <c r="DC73" s="321">
        <v>445000</v>
      </c>
      <c r="DD73" s="321">
        <v>0</v>
      </c>
      <c r="DE73" s="321">
        <v>350000</v>
      </c>
      <c r="DF73" s="322">
        <v>15339202.450640012</v>
      </c>
      <c r="DG73" s="321">
        <v>70000</v>
      </c>
      <c r="DH73" s="321">
        <v>1900000</v>
      </c>
      <c r="DI73" s="321">
        <v>0</v>
      </c>
      <c r="DJ73" s="321">
        <v>390000</v>
      </c>
      <c r="DK73" s="321">
        <v>333800</v>
      </c>
      <c r="DL73" s="321">
        <v>0</v>
      </c>
      <c r="DM73" s="321">
        <v>248000</v>
      </c>
      <c r="DN73" s="321">
        <f>400000+2000000</f>
        <v>2400000</v>
      </c>
      <c r="DO73" s="321">
        <v>550000</v>
      </c>
      <c r="DP73" s="321">
        <v>0</v>
      </c>
      <c r="DQ73" s="321">
        <v>0</v>
      </c>
      <c r="DR73" s="321">
        <v>0</v>
      </c>
      <c r="DS73" s="321">
        <v>0</v>
      </c>
      <c r="DT73" s="321">
        <v>0</v>
      </c>
      <c r="DU73" s="321">
        <v>0</v>
      </c>
      <c r="DV73" s="321">
        <v>0</v>
      </c>
      <c r="DW73" s="321">
        <v>15862</v>
      </c>
      <c r="DX73" s="321">
        <f>189504.97+300000</f>
        <v>489504.97</v>
      </c>
      <c r="DY73" s="321">
        <v>555852.64439999999</v>
      </c>
      <c r="DZ73" s="321">
        <v>629488.357311</v>
      </c>
      <c r="EA73" s="321">
        <v>207000</v>
      </c>
      <c r="EB73" s="321">
        <v>537053.90899999999</v>
      </c>
      <c r="EC73" s="181">
        <f>EC40*(5/1000)</f>
        <v>158169.41500000001</v>
      </c>
      <c r="ED73" s="321">
        <v>4896390.5</v>
      </c>
      <c r="EE73" s="321">
        <v>0</v>
      </c>
      <c r="EF73" s="321">
        <v>0</v>
      </c>
      <c r="EG73" s="321">
        <v>0</v>
      </c>
      <c r="EH73" s="321">
        <v>0</v>
      </c>
      <c r="EI73" s="321">
        <v>0</v>
      </c>
      <c r="EJ73" s="321">
        <v>0</v>
      </c>
      <c r="EK73" s="321">
        <v>404670</v>
      </c>
      <c r="EL73" s="321">
        <v>706000</v>
      </c>
      <c r="EM73" s="321">
        <v>832600</v>
      </c>
      <c r="EN73" s="321">
        <v>195000</v>
      </c>
      <c r="EO73" s="321">
        <v>75000</v>
      </c>
      <c r="EP73" s="321">
        <f>905473</f>
        <v>905473</v>
      </c>
      <c r="EQ73" s="321">
        <v>1573000</v>
      </c>
      <c r="ER73" s="321">
        <v>914457</v>
      </c>
      <c r="ES73" s="321">
        <v>0</v>
      </c>
      <c r="ET73" s="321">
        <v>164087</v>
      </c>
      <c r="EU73" s="321">
        <v>0</v>
      </c>
      <c r="EV73" s="321">
        <v>0</v>
      </c>
      <c r="EW73" s="324">
        <v>1862823.882</v>
      </c>
      <c r="EX73" s="321">
        <v>436477.739148497</v>
      </c>
      <c r="EY73" s="321">
        <v>0</v>
      </c>
      <c r="EZ73" s="321">
        <v>0</v>
      </c>
      <c r="FA73" s="321">
        <v>4687317</v>
      </c>
      <c r="FB73" s="321">
        <v>584000</v>
      </c>
      <c r="FC73" s="321">
        <v>1100000</v>
      </c>
      <c r="FD73" s="321">
        <v>0</v>
      </c>
      <c r="FE73" s="321">
        <v>250000</v>
      </c>
      <c r="FF73" s="321">
        <v>0</v>
      </c>
      <c r="FG73" s="321">
        <v>0</v>
      </c>
      <c r="FH73" s="321">
        <v>155000</v>
      </c>
      <c r="FI73" s="321">
        <v>3904000</v>
      </c>
      <c r="FJ73" s="321">
        <v>1200000</v>
      </c>
      <c r="FK73" s="321">
        <f>1200000+3300000</f>
        <v>4500000</v>
      </c>
      <c r="FL73" s="321">
        <f>2595350+1200000</f>
        <v>3795350</v>
      </c>
      <c r="FM73" s="321">
        <v>500000</v>
      </c>
      <c r="FN73" s="321">
        <v>14000000</v>
      </c>
      <c r="FO73" s="321">
        <v>2491537</v>
      </c>
      <c r="FP73" s="321">
        <v>2675000</v>
      </c>
      <c r="FQ73" s="321">
        <v>900000</v>
      </c>
      <c r="FR73" s="321">
        <v>645552.63500000001</v>
      </c>
      <c r="FS73" s="321">
        <v>75000</v>
      </c>
      <c r="FT73" s="323">
        <f>130000+275000</f>
        <v>405000</v>
      </c>
      <c r="FU73" s="321">
        <v>1194000</v>
      </c>
      <c r="FV73" s="321">
        <f>400000+787484</f>
        <v>1187484</v>
      </c>
      <c r="FW73" s="321">
        <v>0</v>
      </c>
      <c r="FX73" s="321">
        <v>320230</v>
      </c>
      <c r="FY73" s="221"/>
      <c r="FZ73" s="147">
        <f>SUM(C73:FX73)</f>
        <v>1019406807.8354836</v>
      </c>
      <c r="GA73" s="162"/>
      <c r="GB73" s="147"/>
      <c r="GC73" s="147"/>
      <c r="GD73" s="178"/>
      <c r="GE73" s="178"/>
    </row>
    <row r="74" spans="1:187" x14ac:dyDescent="0.2">
      <c r="A74" s="222"/>
      <c r="B74" s="223" t="s">
        <v>664</v>
      </c>
      <c r="C74" s="325">
        <v>1023645.96</v>
      </c>
      <c r="D74" s="325">
        <v>5923407.6999999881</v>
      </c>
      <c r="E74" s="325">
        <v>1501809.63</v>
      </c>
      <c r="F74" s="325">
        <v>1480552.63</v>
      </c>
      <c r="G74" s="325">
        <v>313409.98</v>
      </c>
      <c r="H74" s="325">
        <v>197482.31</v>
      </c>
      <c r="I74" s="326">
        <v>3049421.53</v>
      </c>
      <c r="J74" s="325">
        <v>0</v>
      </c>
      <c r="K74" s="325">
        <v>0</v>
      </c>
      <c r="L74" s="325">
        <v>767975.6099999994</v>
      </c>
      <c r="M74" s="325">
        <v>339255.28999999911</v>
      </c>
      <c r="N74" s="325">
        <v>1003951.56</v>
      </c>
      <c r="O74" s="325">
        <v>3157850.6999999881</v>
      </c>
      <c r="P74" s="325">
        <v>0</v>
      </c>
      <c r="Q74" s="325">
        <v>2551562.3199999998</v>
      </c>
      <c r="R74" s="325">
        <v>93067.899999999907</v>
      </c>
      <c r="S74" s="325">
        <v>147716.44999999925</v>
      </c>
      <c r="T74" s="325">
        <v>0</v>
      </c>
      <c r="U74" s="325">
        <v>0</v>
      </c>
      <c r="V74" s="325">
        <v>0</v>
      </c>
      <c r="W74" s="324">
        <v>0</v>
      </c>
      <c r="X74" s="325">
        <v>0</v>
      </c>
      <c r="Y74" s="325">
        <v>0</v>
      </c>
      <c r="Z74" s="325">
        <v>0</v>
      </c>
      <c r="AA74" s="325">
        <v>3107770.19</v>
      </c>
      <c r="AB74" s="326">
        <v>5484100.7199999997</v>
      </c>
      <c r="AC74" s="326">
        <v>179452.74</v>
      </c>
      <c r="AD74" s="326">
        <v>173421.01</v>
      </c>
      <c r="AE74" s="325">
        <v>0</v>
      </c>
      <c r="AF74" s="326">
        <v>0</v>
      </c>
      <c r="AG74" s="325">
        <v>585726.86</v>
      </c>
      <c r="AH74" s="325">
        <v>0</v>
      </c>
      <c r="AI74" s="325">
        <v>0</v>
      </c>
      <c r="AJ74" s="325">
        <v>0</v>
      </c>
      <c r="AK74" s="325">
        <v>0</v>
      </c>
      <c r="AL74" s="325">
        <v>0</v>
      </c>
      <c r="AM74" s="325">
        <v>0</v>
      </c>
      <c r="AN74" s="325">
        <v>23452.35999999987</v>
      </c>
      <c r="AO74" s="325">
        <v>0</v>
      </c>
      <c r="AP74" s="325">
        <v>13961260.089999974</v>
      </c>
      <c r="AQ74" s="325">
        <v>4996.7000000001863</v>
      </c>
      <c r="AR74" s="325">
        <v>4936260.97</v>
      </c>
      <c r="AS74" s="325">
        <v>3140096.46</v>
      </c>
      <c r="AT74" s="325">
        <v>706569</v>
      </c>
      <c r="AU74" s="325">
        <v>183362.49</v>
      </c>
      <c r="AV74" s="325">
        <v>0</v>
      </c>
      <c r="AW74" s="325">
        <v>127133.32</v>
      </c>
      <c r="AX74" s="325">
        <v>17799.04</v>
      </c>
      <c r="AY74" s="325">
        <v>67342.069999999832</v>
      </c>
      <c r="AZ74" s="325">
        <v>5661380.25</v>
      </c>
      <c r="BA74" s="325">
        <v>4239435.37</v>
      </c>
      <c r="BB74" s="325">
        <v>2450915.0699999998</v>
      </c>
      <c r="BC74" s="326">
        <v>13979440.599999994</v>
      </c>
      <c r="BD74" s="325">
        <v>2610812.9700000002</v>
      </c>
      <c r="BE74" s="325">
        <v>691421.59</v>
      </c>
      <c r="BF74" s="325">
        <v>12423538.810000002</v>
      </c>
      <c r="BG74" s="325">
        <v>177371.84</v>
      </c>
      <c r="BH74" s="325">
        <v>272348.34999999998</v>
      </c>
      <c r="BI74" s="325">
        <v>117074.81</v>
      </c>
      <c r="BJ74" s="325">
        <v>2978693.21</v>
      </c>
      <c r="BK74" s="325">
        <v>3075849.87</v>
      </c>
      <c r="BL74" s="325">
        <v>26731.37</v>
      </c>
      <c r="BM74" s="325">
        <v>73715.73</v>
      </c>
      <c r="BN74" s="325">
        <v>0</v>
      </c>
      <c r="BO74" s="325">
        <v>46591.460000000894</v>
      </c>
      <c r="BP74" s="325">
        <v>66821.180000000168</v>
      </c>
      <c r="BQ74" s="325">
        <v>831665.80999999866</v>
      </c>
      <c r="BR74" s="325">
        <v>53981.400000002235</v>
      </c>
      <c r="BS74" s="325">
        <v>0</v>
      </c>
      <c r="BT74" s="325">
        <v>96176.64000000013</v>
      </c>
      <c r="BU74" s="325">
        <v>45796.089999999851</v>
      </c>
      <c r="BV74" s="325">
        <v>680000</v>
      </c>
      <c r="BW74" s="325">
        <v>271620.42</v>
      </c>
      <c r="BX74" s="325">
        <v>30925.080000000075</v>
      </c>
      <c r="BY74" s="325">
        <v>20772.939999999478</v>
      </c>
      <c r="BZ74" s="325">
        <v>128574.8</v>
      </c>
      <c r="CA74" s="325">
        <v>0</v>
      </c>
      <c r="CB74" s="325">
        <v>14199549.600000024</v>
      </c>
      <c r="CC74" s="325">
        <v>51316.119999999879</v>
      </c>
      <c r="CD74" s="325">
        <v>32213.38</v>
      </c>
      <c r="CE74" s="325">
        <v>35823.39000000013</v>
      </c>
      <c r="CF74" s="325">
        <v>60736.420000000158</v>
      </c>
      <c r="CG74" s="325">
        <f>52674.03+119000</f>
        <v>171674.03</v>
      </c>
      <c r="CH74" s="325">
        <v>42137.689999999944</v>
      </c>
      <c r="CI74" s="325">
        <v>191859.43000000063</v>
      </c>
      <c r="CJ74" s="325">
        <v>127581.31</v>
      </c>
      <c r="CK74" s="325">
        <v>0</v>
      </c>
      <c r="CL74" s="325">
        <v>0</v>
      </c>
      <c r="CM74" s="325">
        <v>0</v>
      </c>
      <c r="CN74" s="325">
        <v>5532198.7100000083</v>
      </c>
      <c r="CO74" s="325">
        <v>3311063.7200000137</v>
      </c>
      <c r="CP74" s="325">
        <v>487185.26</v>
      </c>
      <c r="CQ74" s="325">
        <v>0</v>
      </c>
      <c r="CR74" s="325">
        <v>0</v>
      </c>
      <c r="CS74" s="325">
        <v>0</v>
      </c>
      <c r="CT74" s="325">
        <v>0</v>
      </c>
      <c r="CU74" s="325">
        <v>0</v>
      </c>
      <c r="CV74" s="325">
        <v>0</v>
      </c>
      <c r="CW74" s="325">
        <v>2963.7100000001956</v>
      </c>
      <c r="CX74" s="325">
        <v>34454.619999999646</v>
      </c>
      <c r="CY74" s="325">
        <v>0</v>
      </c>
      <c r="CZ74" s="325">
        <v>0</v>
      </c>
      <c r="DA74" s="325">
        <v>0</v>
      </c>
      <c r="DB74" s="325">
        <v>0</v>
      </c>
      <c r="DC74" s="325">
        <v>0</v>
      </c>
      <c r="DD74" s="325">
        <v>31853.880000000121</v>
      </c>
      <c r="DE74" s="325">
        <v>0</v>
      </c>
      <c r="DF74" s="326">
        <v>964429.94000001252</v>
      </c>
      <c r="DG74" s="325">
        <v>0</v>
      </c>
      <c r="DH74" s="325">
        <v>0</v>
      </c>
      <c r="DI74" s="325">
        <v>187923.21999999881</v>
      </c>
      <c r="DJ74" s="325">
        <v>70570.470000000205</v>
      </c>
      <c r="DK74" s="325">
        <v>63148.970000000205</v>
      </c>
      <c r="DL74" s="325">
        <v>0</v>
      </c>
      <c r="DM74" s="325">
        <v>0</v>
      </c>
      <c r="DN74" s="325">
        <v>0</v>
      </c>
      <c r="DO74" s="325">
        <v>0</v>
      </c>
      <c r="DP74" s="325">
        <v>1230.7399999999907</v>
      </c>
      <c r="DQ74" s="325">
        <v>0</v>
      </c>
      <c r="DR74" s="325">
        <v>0</v>
      </c>
      <c r="DS74" s="325">
        <v>0</v>
      </c>
      <c r="DT74" s="325">
        <v>0</v>
      </c>
      <c r="DU74" s="325">
        <v>0</v>
      </c>
      <c r="DV74" s="325">
        <v>0</v>
      </c>
      <c r="DW74" s="325">
        <v>0</v>
      </c>
      <c r="DX74" s="325">
        <v>27492.279999999795</v>
      </c>
      <c r="DY74" s="325">
        <v>0</v>
      </c>
      <c r="DZ74" s="325">
        <v>739613.14999999944</v>
      </c>
      <c r="EA74" s="325">
        <v>139332.39000000001</v>
      </c>
      <c r="EB74" s="325">
        <v>81512.760000000242</v>
      </c>
      <c r="EC74" s="325">
        <v>108091.72</v>
      </c>
      <c r="ED74" s="325">
        <v>1114082.5</v>
      </c>
      <c r="EE74" s="325">
        <v>0</v>
      </c>
      <c r="EF74" s="325">
        <v>0</v>
      </c>
      <c r="EG74" s="325">
        <v>8952.6699999999255</v>
      </c>
      <c r="EH74" s="325">
        <v>6739.7900000000373</v>
      </c>
      <c r="EI74" s="325">
        <v>984513.67000000179</v>
      </c>
      <c r="EJ74" s="325">
        <v>556718.94000000507</v>
      </c>
      <c r="EK74" s="325">
        <v>0</v>
      </c>
      <c r="EL74" s="325">
        <v>19606.400000000001</v>
      </c>
      <c r="EM74" s="325">
        <v>0</v>
      </c>
      <c r="EN74" s="325">
        <v>0</v>
      </c>
      <c r="EO74" s="325">
        <v>0</v>
      </c>
      <c r="EP74" s="325">
        <v>0</v>
      </c>
      <c r="EQ74" s="325">
        <v>773723.74</v>
      </c>
      <c r="ER74" s="325">
        <v>13739.379999999888</v>
      </c>
      <c r="ES74" s="325">
        <v>0</v>
      </c>
      <c r="ET74" s="325">
        <v>0</v>
      </c>
      <c r="EU74" s="325">
        <v>0</v>
      </c>
      <c r="EV74" s="325">
        <v>25108.400000000001</v>
      </c>
      <c r="EW74" s="325">
        <v>2296.6300000003539</v>
      </c>
      <c r="EX74" s="325">
        <v>6362.1400000001304</v>
      </c>
      <c r="EY74" s="325">
        <v>0</v>
      </c>
      <c r="EZ74" s="325">
        <v>3088.3899999998976</v>
      </c>
      <c r="FA74" s="325">
        <v>650000</v>
      </c>
      <c r="FB74" s="325">
        <v>235967.64</v>
      </c>
      <c r="FC74" s="325">
        <v>1157745.67</v>
      </c>
      <c r="FD74" s="325">
        <v>0</v>
      </c>
      <c r="FE74" s="325">
        <v>0</v>
      </c>
      <c r="FF74" s="325">
        <v>0</v>
      </c>
      <c r="FG74" s="325">
        <v>0</v>
      </c>
      <c r="FH74" s="325">
        <v>0</v>
      </c>
      <c r="FI74" s="325">
        <v>464593.6400000006</v>
      </c>
      <c r="FJ74" s="325">
        <v>402051.60000000056</v>
      </c>
      <c r="FK74" s="325">
        <v>263308.68</v>
      </c>
      <c r="FL74" s="325">
        <v>679899.57</v>
      </c>
      <c r="FM74" s="325">
        <v>418806.28000000119</v>
      </c>
      <c r="FN74" s="325">
        <v>2545812.86</v>
      </c>
      <c r="FO74" s="325">
        <v>243119.79</v>
      </c>
      <c r="FP74" s="325">
        <v>520740.68999999948</v>
      </c>
      <c r="FQ74" s="325">
        <v>223101.13</v>
      </c>
      <c r="FR74" s="325">
        <v>0</v>
      </c>
      <c r="FS74" s="325">
        <v>0</v>
      </c>
      <c r="FT74" s="325">
        <v>0</v>
      </c>
      <c r="FU74" s="325">
        <v>0</v>
      </c>
      <c r="FV74" s="325">
        <v>0</v>
      </c>
      <c r="FW74" s="325">
        <v>0</v>
      </c>
      <c r="FX74" s="325">
        <v>0</v>
      </c>
      <c r="FY74" s="221"/>
      <c r="FZ74" s="147">
        <f>SUM(C74:FX74)</f>
        <v>143317546.35999998</v>
      </c>
      <c r="GA74" s="162"/>
      <c r="GB74" s="147"/>
      <c r="GC74" s="147"/>
      <c r="GD74" s="178"/>
      <c r="GE74" s="178"/>
    </row>
    <row r="75" spans="1:187" x14ac:dyDescent="0.2">
      <c r="A75" s="222"/>
      <c r="B75" s="223" t="s">
        <v>740</v>
      </c>
      <c r="C75" s="224">
        <f>((C264*0.25)+C74)</f>
        <v>19143667.1875</v>
      </c>
      <c r="D75" s="224">
        <f>((D264*0.25)+D74)</f>
        <v>94278793.829999983</v>
      </c>
      <c r="E75" s="224">
        <f>((E264*0.25)+E74)</f>
        <v>19621771.167499997</v>
      </c>
      <c r="F75" s="224">
        <f>((F264*0.25)+F74)</f>
        <v>38474876.607500002</v>
      </c>
      <c r="G75" s="224">
        <f>((G264*0.25)+G74)</f>
        <v>2653267.9824999999</v>
      </c>
      <c r="H75" s="224">
        <f>((H264*0.3)+H74)</f>
        <v>2750420.0239999997</v>
      </c>
      <c r="I75" s="224">
        <f>((I264*0.25)+I74)</f>
        <v>26588828.809999999</v>
      </c>
      <c r="J75" s="224">
        <f>((J264*0.25)+J74)</f>
        <v>4794107.5844999999</v>
      </c>
      <c r="K75" s="224">
        <f>((K264*0.3)+K74)</f>
        <v>1013370.7919999999</v>
      </c>
      <c r="L75" s="224">
        <f>((L264*0.25)+L74)</f>
        <v>6678079.7874999996</v>
      </c>
      <c r="M75" s="224">
        <f>((M264*0.25)+M74)</f>
        <v>3734596.5524999988</v>
      </c>
      <c r="N75" s="224">
        <f>((N264*0.25)+N74)</f>
        <v>114057535.2325</v>
      </c>
      <c r="O75" s="224">
        <f>((O264*0.25)+O74)</f>
        <v>33622894.36999999</v>
      </c>
      <c r="P75" s="224">
        <f>((P264*0.3)+P74)</f>
        <v>839790.63</v>
      </c>
      <c r="Q75" s="224">
        <f>((Q264*0.25)+Q74)</f>
        <v>92064769.519999996</v>
      </c>
      <c r="R75" s="224">
        <f>((R264*0.25)+R74)</f>
        <v>5764803.9924999997</v>
      </c>
      <c r="S75" s="224">
        <f>((S264*0.25)+S74)</f>
        <v>3661920.0374999996</v>
      </c>
      <c r="T75" s="224">
        <f t="shared" ref="T75:Z75" si="16">((T264*0.3)+T74)</f>
        <v>643489.45199999993</v>
      </c>
      <c r="U75" s="224">
        <f t="shared" si="16"/>
        <v>264631.28999999998</v>
      </c>
      <c r="V75" s="224">
        <f t="shared" si="16"/>
        <v>1007290.6799999999</v>
      </c>
      <c r="W75" s="224">
        <f t="shared" si="16"/>
        <v>267559.24199999997</v>
      </c>
      <c r="X75" s="224">
        <f t="shared" si="16"/>
        <v>257146.94999999998</v>
      </c>
      <c r="Y75" s="224">
        <f t="shared" si="16"/>
        <v>4561318.6260000002</v>
      </c>
      <c r="Z75" s="224">
        <f t="shared" si="16"/>
        <v>876424.47</v>
      </c>
      <c r="AA75" s="224">
        <f>((AA264*0.25)+AA74)</f>
        <v>66337126.6175</v>
      </c>
      <c r="AB75" s="224">
        <f>((AB264*0.25)+AB74)</f>
        <v>69023820.564999998</v>
      </c>
      <c r="AC75" s="224">
        <f>((AC264*0.3)+AC74)</f>
        <v>2721787.3109999998</v>
      </c>
      <c r="AD75" s="224">
        <f>((AD264*0.25)+AD74)</f>
        <v>2894894.1399999997</v>
      </c>
      <c r="AE75" s="224">
        <f t="shared" ref="AE75:AN75" si="17">((AE264*0.3)+AE74)</f>
        <v>520113.88799999998</v>
      </c>
      <c r="AF75" s="224">
        <f t="shared" si="17"/>
        <v>743853.82499999995</v>
      </c>
      <c r="AG75" s="224">
        <f t="shared" si="17"/>
        <v>2805299.2939999998</v>
      </c>
      <c r="AH75" s="224">
        <f t="shared" si="17"/>
        <v>2651009.1540000006</v>
      </c>
      <c r="AI75" s="224">
        <f t="shared" si="17"/>
        <v>1139538.0689999999</v>
      </c>
      <c r="AJ75" s="224">
        <f t="shared" si="17"/>
        <v>841755.66600000008</v>
      </c>
      <c r="AK75" s="224">
        <f t="shared" si="17"/>
        <v>877719.18</v>
      </c>
      <c r="AL75" s="224">
        <f t="shared" si="17"/>
        <v>1000024.1789999999</v>
      </c>
      <c r="AM75" s="224">
        <f t="shared" si="17"/>
        <v>1282490.898</v>
      </c>
      <c r="AN75" s="224">
        <f t="shared" si="17"/>
        <v>1191066.3219999999</v>
      </c>
      <c r="AO75" s="224">
        <f>((AO264*0.25)+AO74)</f>
        <v>9840429.0700000003</v>
      </c>
      <c r="AP75" s="224">
        <f>((AP264*0.25)+AP74)</f>
        <v>207978493.70499995</v>
      </c>
      <c r="AQ75" s="224">
        <f>((AQ264*0.3)+AQ74)</f>
        <v>977253.14300000016</v>
      </c>
      <c r="AR75" s="224">
        <f>((AR264*0.25)+AR74)</f>
        <v>139010504.905</v>
      </c>
      <c r="AS75" s="224">
        <f>((AS264*0.25)+AS74)</f>
        <v>18533930.355</v>
      </c>
      <c r="AT75" s="224">
        <f>((AT264*0.25)+AT74)</f>
        <v>5669284.7725</v>
      </c>
      <c r="AU75" s="224">
        <f>((AU264*0.3)+AU74)</f>
        <v>1184192.1000000001</v>
      </c>
      <c r="AV75" s="224">
        <f>((AV264*0.3)+AV74)</f>
        <v>1082720.22</v>
      </c>
      <c r="AW75" s="224">
        <f>((AW264*0.3)+AW74)</f>
        <v>1012804.99</v>
      </c>
      <c r="AX75" s="224">
        <f>((AX264*0.3)+AX74)</f>
        <v>291745.70799999993</v>
      </c>
      <c r="AY75" s="224">
        <f>((AY264*0.3)+AY74)</f>
        <v>1472130.284</v>
      </c>
      <c r="AZ75" s="224">
        <f t="shared" ref="AZ75:BF75" si="18">((AZ264*0.25)+AZ74)</f>
        <v>30765575.207500003</v>
      </c>
      <c r="BA75" s="224">
        <f t="shared" si="18"/>
        <v>22746216.481000002</v>
      </c>
      <c r="BB75" s="224">
        <f t="shared" si="18"/>
        <v>18458885.977499999</v>
      </c>
      <c r="BC75" s="224">
        <f t="shared" si="18"/>
        <v>78016457.435000002</v>
      </c>
      <c r="BD75" s="224">
        <f t="shared" si="18"/>
        <v>12726934.2645</v>
      </c>
      <c r="BE75" s="224">
        <f t="shared" si="18"/>
        <v>3756842.0225</v>
      </c>
      <c r="BF75" s="224">
        <f t="shared" si="18"/>
        <v>62137343.905500002</v>
      </c>
      <c r="BG75" s="224">
        <f>((BG264*0.3)+BG74)</f>
        <v>2859401.6089999997</v>
      </c>
      <c r="BH75" s="224">
        <f>((BH264*0.3)+BH74)</f>
        <v>2059849.7439999999</v>
      </c>
      <c r="BI75" s="224">
        <f>((BI264*0.3)+BI74)</f>
        <v>1110449.24</v>
      </c>
      <c r="BJ75" s="224">
        <f>((BJ264*0.25)+BJ74)</f>
        <v>15866679.600500003</v>
      </c>
      <c r="BK75" s="224">
        <f>((BK264*0.25)+BK74)</f>
        <v>49191766.704999998</v>
      </c>
      <c r="BL75" s="224">
        <f>((BL264*0.3)+BL74)</f>
        <v>863285.16800000006</v>
      </c>
      <c r="BM75" s="224">
        <f>((BM264*0.3)+BM74)</f>
        <v>1086538.7969999998</v>
      </c>
      <c r="BN75" s="224">
        <f>((BN264*0.25)+BN74)</f>
        <v>7506861.9210000001</v>
      </c>
      <c r="BO75" s="224">
        <f>((BO264*0.25)+BO74)</f>
        <v>2946383.3350000009</v>
      </c>
      <c r="BP75" s="224">
        <f>((BP264*0.3)+BP74)</f>
        <v>901087.33700000029</v>
      </c>
      <c r="BQ75" s="224">
        <f>((BQ264*0.25)+BQ74)</f>
        <v>14300117.287499998</v>
      </c>
      <c r="BR75" s="224">
        <f>((BR264*0.25)+BR74)</f>
        <v>9850981.7200000025</v>
      </c>
      <c r="BS75" s="224">
        <f>((BS264*0.3)+BS74)</f>
        <v>3041773.4399999995</v>
      </c>
      <c r="BT75" s="224">
        <f>((BT264*0.3)+BT74)</f>
        <v>1450799.2170000004</v>
      </c>
      <c r="BU75" s="224">
        <f>((BU264*0.3)+BU74)</f>
        <v>1391333.9289999998</v>
      </c>
      <c r="BV75" s="224">
        <f>((BV264*0.25)+BV74)</f>
        <v>3394918.52</v>
      </c>
      <c r="BW75" s="224">
        <f>((BW264*0.25)+BW74)</f>
        <v>4447376.5025000004</v>
      </c>
      <c r="BX75" s="224">
        <f>((BX264*0.3)+BX74)</f>
        <v>516880.96500000008</v>
      </c>
      <c r="BY75" s="224">
        <f>((BY264*0.3)+BY74)</f>
        <v>1527819.9579999996</v>
      </c>
      <c r="BZ75" s="224">
        <f>((BZ264*0.3)+BZ74)</f>
        <v>963005.01500000013</v>
      </c>
      <c r="CA75" s="224">
        <f>((CA264*0.3)+CA74)</f>
        <v>776029.56599999999</v>
      </c>
      <c r="CB75" s="224">
        <f>((CB264*0.25)+CB74)</f>
        <v>184423106.80250004</v>
      </c>
      <c r="CC75" s="224">
        <f t="shared" ref="CC75:CJ75" si="19">((CC264*0.3)+CC74)</f>
        <v>762456.52299999993</v>
      </c>
      <c r="CD75" s="224">
        <f t="shared" si="19"/>
        <v>329958.93099999998</v>
      </c>
      <c r="CE75" s="224">
        <f t="shared" si="19"/>
        <v>745112.01600000018</v>
      </c>
      <c r="CF75" s="224">
        <f t="shared" si="19"/>
        <v>527720.1370000001</v>
      </c>
      <c r="CG75" s="224">
        <f t="shared" si="19"/>
        <v>973320.36800000002</v>
      </c>
      <c r="CH75" s="224">
        <f t="shared" si="19"/>
        <v>575580.85999999987</v>
      </c>
      <c r="CI75" s="224">
        <f t="shared" si="19"/>
        <v>2105787.2620000001</v>
      </c>
      <c r="CJ75" s="224">
        <f t="shared" si="19"/>
        <v>2754186.9879999999</v>
      </c>
      <c r="CK75" s="224">
        <f>((CK264*0.25)+CK74)</f>
        <v>11650839.57</v>
      </c>
      <c r="CL75" s="224">
        <f>((CL264*0.25)+CL74)</f>
        <v>2952561.1775000002</v>
      </c>
      <c r="CM75" s="224">
        <f>((CM264*0.3)+CM74)</f>
        <v>2410293.588</v>
      </c>
      <c r="CN75" s="224">
        <f>((CN264*0.25)+CN74)</f>
        <v>66638234.547500007</v>
      </c>
      <c r="CO75" s="224">
        <f>((CO264*0.25)+CO74)</f>
        <v>34460093.011000015</v>
      </c>
      <c r="CP75" s="224">
        <f>((CP264*0.25)+CP74)</f>
        <v>2916225.0674999999</v>
      </c>
      <c r="CQ75" s="224">
        <f>((CQ264*0.25)+CQ74)</f>
        <v>2409781.7799999998</v>
      </c>
      <c r="CR75" s="224">
        <f t="shared" ref="CR75:CY75" si="20">((CR264*0.3)+CR74)</f>
        <v>783511.49699999986</v>
      </c>
      <c r="CS75" s="224">
        <f t="shared" si="20"/>
        <v>1115886.24</v>
      </c>
      <c r="CT75" s="224">
        <f t="shared" si="20"/>
        <v>538788.65999999992</v>
      </c>
      <c r="CU75" s="224">
        <f t="shared" si="20"/>
        <v>1094225.3729999999</v>
      </c>
      <c r="CV75" s="224">
        <f t="shared" si="20"/>
        <v>253169.60399999996</v>
      </c>
      <c r="CW75" s="224">
        <f t="shared" si="20"/>
        <v>723135.19900000014</v>
      </c>
      <c r="CX75" s="224">
        <f t="shared" si="20"/>
        <v>1412273.9079999996</v>
      </c>
      <c r="CY75" s="224">
        <f t="shared" si="20"/>
        <v>263284.32299999997</v>
      </c>
      <c r="CZ75" s="224">
        <f>((CZ264*0.25)+CZ74)</f>
        <v>4417739.8725000005</v>
      </c>
      <c r="DA75" s="224">
        <f>((DA264*0.3)+DA74)</f>
        <v>771864.12</v>
      </c>
      <c r="DB75" s="224">
        <f>((DB264*0.3)+DB74)</f>
        <v>1046194.5179999999</v>
      </c>
      <c r="DC75" s="224">
        <f>((DC264*0.3)+DC74)</f>
        <v>709997.48399999994</v>
      </c>
      <c r="DD75" s="224">
        <f>((DD264*0.3)+DD74)</f>
        <v>745131.45600000012</v>
      </c>
      <c r="DE75" s="224">
        <f>((DE264*0.3)+DE74)</f>
        <v>1287601.5360000001</v>
      </c>
      <c r="DF75" s="224">
        <f>((DF264*0.25)+DF74)</f>
        <v>45813656.092000015</v>
      </c>
      <c r="DG75" s="224">
        <f>((DG264*0.3)+DG74)</f>
        <v>417929.39399999997</v>
      </c>
      <c r="DH75" s="224">
        <f>((DH264*0.25)+DH74)</f>
        <v>4232862.1725000003</v>
      </c>
      <c r="DI75" s="224">
        <f>((DI264*0.25)+DI74)</f>
        <v>5825481.6674999986</v>
      </c>
      <c r="DJ75" s="224">
        <f>((DJ264*0.3)+DJ74)</f>
        <v>1979475.6150000002</v>
      </c>
      <c r="DK75" s="224">
        <f>((DK264*0.3)+DK74)</f>
        <v>1392897.1310000003</v>
      </c>
      <c r="DL75" s="224">
        <f>((DL264*0.25)+DL74)</f>
        <v>12486748.424999999</v>
      </c>
      <c r="DM75" s="224">
        <f>((DM264*0.3)+DM74)</f>
        <v>1167175.4489999998</v>
      </c>
      <c r="DN75" s="224">
        <f>((DN264*0.25)+DN74)</f>
        <v>3257207.3649999998</v>
      </c>
      <c r="DO75" s="224">
        <f>((DO264*0.25)+DO74)</f>
        <v>6745889.7574999994</v>
      </c>
      <c r="DP75" s="224">
        <f>((DP264*0.3)+DP74)</f>
        <v>879852.93799999997</v>
      </c>
      <c r="DQ75" s="224">
        <f>((DQ264*0.3)+DQ74)</f>
        <v>1612958.925</v>
      </c>
      <c r="DR75" s="224">
        <f>((DR264*0.25)+DR74)</f>
        <v>3217269.0924999998</v>
      </c>
      <c r="DS75" s="224">
        <f t="shared" ref="DS75:EC75" si="21">((DS264*0.3)+DS74)</f>
        <v>2276811.642</v>
      </c>
      <c r="DT75" s="224">
        <f t="shared" si="21"/>
        <v>646121.73599999992</v>
      </c>
      <c r="DU75" s="224">
        <f t="shared" si="21"/>
        <v>1213009.1639999999</v>
      </c>
      <c r="DV75" s="224">
        <f t="shared" si="21"/>
        <v>821189.58599999989</v>
      </c>
      <c r="DW75" s="224">
        <f t="shared" si="21"/>
        <v>1146128.5589999999</v>
      </c>
      <c r="DX75" s="224">
        <f t="shared" si="21"/>
        <v>864487.66899999976</v>
      </c>
      <c r="DY75" s="224">
        <f t="shared" si="21"/>
        <v>1182595.44</v>
      </c>
      <c r="DZ75" s="224">
        <f t="shared" si="21"/>
        <v>3284947.0129999989</v>
      </c>
      <c r="EA75" s="224">
        <f t="shared" si="21"/>
        <v>2052937.1549999998</v>
      </c>
      <c r="EB75" s="224">
        <f t="shared" si="21"/>
        <v>1681408.7160000002</v>
      </c>
      <c r="EC75" s="224">
        <f t="shared" si="21"/>
        <v>1096087.5879999998</v>
      </c>
      <c r="ED75" s="224">
        <f>((ED264*0.25)+ED74)</f>
        <v>5734476.7400000002</v>
      </c>
      <c r="EE75" s="224">
        <f>((EE264*0.3)+EE74)</f>
        <v>788114.53200000001</v>
      </c>
      <c r="EF75" s="224">
        <f>((EF264*0.25)+EF74)</f>
        <v>3201105.0674999999</v>
      </c>
      <c r="EG75" s="224">
        <f>((EG264*0.3)+EG74)</f>
        <v>959277.22899999993</v>
      </c>
      <c r="EH75" s="224">
        <f>((EH264*0.3)+EH74)</f>
        <v>875316.48200000008</v>
      </c>
      <c r="EI75" s="224">
        <f>((EI264*0.25)+EI74)</f>
        <v>38068802.912500001</v>
      </c>
      <c r="EJ75" s="224">
        <f>((EJ264*0.25)+EJ74)</f>
        <v>19844831.339000005</v>
      </c>
      <c r="EK75" s="224">
        <f>((EK264*0.3)+EK74)</f>
        <v>1851442.9709999997</v>
      </c>
      <c r="EL75" s="224">
        <f>((EL264*0.3)+EL74)</f>
        <v>1348486.7779999997</v>
      </c>
      <c r="EM75" s="224">
        <f>((EM264*0.3)+EM74)</f>
        <v>1277852.3219999999</v>
      </c>
      <c r="EN75" s="224">
        <f>((EN264*0.25)+EN74)</f>
        <v>2421276.9775</v>
      </c>
      <c r="EO75" s="224">
        <f>((EO264*0.3)+EO74)</f>
        <v>1196793.993</v>
      </c>
      <c r="EP75" s="224">
        <f>((EP264*0.3)+EP74)</f>
        <v>1305584.7569999998</v>
      </c>
      <c r="EQ75" s="224">
        <f>((EQ264*0.25)+EQ74)</f>
        <v>6600112.2400000002</v>
      </c>
      <c r="ER75" s="224">
        <f t="shared" ref="ER75:EZ75" si="22">((ER264*0.3)+ER74)</f>
        <v>1226793.1899999997</v>
      </c>
      <c r="ES75" s="224">
        <f t="shared" si="22"/>
        <v>589583.28</v>
      </c>
      <c r="ET75" s="224">
        <f t="shared" si="22"/>
        <v>990909.31199999992</v>
      </c>
      <c r="EU75" s="224">
        <f t="shared" si="22"/>
        <v>1928222.5050000001</v>
      </c>
      <c r="EV75" s="224">
        <f t="shared" si="22"/>
        <v>392652.935</v>
      </c>
      <c r="EW75" s="224">
        <f t="shared" si="22"/>
        <v>3102118.0960000004</v>
      </c>
      <c r="EX75" s="224">
        <f t="shared" si="22"/>
        <v>990130.24300000002</v>
      </c>
      <c r="EY75" s="224">
        <f t="shared" si="22"/>
        <v>1303636.8629999999</v>
      </c>
      <c r="EZ75" s="224">
        <f t="shared" si="22"/>
        <v>598291.90599999984</v>
      </c>
      <c r="FA75" s="224">
        <f>((FA264*0.25)+FA74)</f>
        <v>8207252.1449999996</v>
      </c>
      <c r="FB75" s="224">
        <f>((FB264*0.3)+FB74)</f>
        <v>1391718.3870000001</v>
      </c>
      <c r="FC75" s="224">
        <f>((FC264*0.25)+FC74)</f>
        <v>6009307.4100000001</v>
      </c>
      <c r="FD75" s="224">
        <f>((FD264*0.3)+FD74)</f>
        <v>1163005.3229999999</v>
      </c>
      <c r="FE75" s="224">
        <f>((FE264*0.3)+FE74)</f>
        <v>500735.71799999999</v>
      </c>
      <c r="FF75" s="224">
        <f>((FF264*0.3)+FF74)</f>
        <v>905637.61499999987</v>
      </c>
      <c r="FG75" s="224">
        <f>((FG264*0.3)+FG74)</f>
        <v>565881.03599999996</v>
      </c>
      <c r="FH75" s="224">
        <f>((FH264*0.3)+FH74)</f>
        <v>478123.86900000006</v>
      </c>
      <c r="FI75" s="224">
        <f t="shared" ref="FI75:FP75" si="23">((FI264*0.25)+FI74)</f>
        <v>4420979.3650000002</v>
      </c>
      <c r="FJ75" s="224">
        <f t="shared" si="23"/>
        <v>4343349.0875000004</v>
      </c>
      <c r="FK75" s="224">
        <f t="shared" si="23"/>
        <v>4982844.4749999996</v>
      </c>
      <c r="FL75" s="224">
        <f t="shared" si="23"/>
        <v>12880646.68</v>
      </c>
      <c r="FM75" s="224">
        <f t="shared" si="23"/>
        <v>7993573.9870000016</v>
      </c>
      <c r="FN75" s="224">
        <f t="shared" si="23"/>
        <v>48448908.287500001</v>
      </c>
      <c r="FO75" s="224">
        <f t="shared" si="23"/>
        <v>2671931.6174999997</v>
      </c>
      <c r="FP75" s="224">
        <f t="shared" si="23"/>
        <v>5498843.9974999996</v>
      </c>
      <c r="FQ75" s="224">
        <f t="shared" ref="FQ75:FX75" si="24">((FQ264*0.3)+FQ74)</f>
        <v>2630284.1169999996</v>
      </c>
      <c r="FR75" s="224">
        <f t="shared" si="24"/>
        <v>742601.04</v>
      </c>
      <c r="FS75" s="224">
        <f t="shared" si="24"/>
        <v>812295.34200000006</v>
      </c>
      <c r="FT75" s="224">
        <f t="shared" si="24"/>
        <v>420577.71899999998</v>
      </c>
      <c r="FU75" s="224">
        <f t="shared" si="24"/>
        <v>2216876.6669999999</v>
      </c>
      <c r="FV75" s="224">
        <f t="shared" si="24"/>
        <v>1854498.7409999999</v>
      </c>
      <c r="FW75" s="224">
        <f t="shared" si="24"/>
        <v>850571.50200000009</v>
      </c>
      <c r="FX75" s="224">
        <f t="shared" si="24"/>
        <v>350320.48200000002</v>
      </c>
      <c r="FY75" s="147"/>
      <c r="FZ75" s="147">
        <f>SUM(C75:FX75)</f>
        <v>2027396706.0409997</v>
      </c>
      <c r="GA75" s="162"/>
      <c r="GB75" s="147"/>
      <c r="GC75" s="147"/>
      <c r="GD75" s="178"/>
      <c r="GE75" s="178"/>
    </row>
    <row r="76" spans="1:187" x14ac:dyDescent="0.2">
      <c r="A76" s="225">
        <v>0.08</v>
      </c>
      <c r="B76" s="184"/>
      <c r="C76" s="147"/>
      <c r="D76" s="147"/>
      <c r="E76" s="147"/>
      <c r="F76" s="147"/>
      <c r="G76" s="147"/>
      <c r="H76" s="147"/>
      <c r="I76" s="147"/>
      <c r="J76" s="147"/>
      <c r="K76" s="147"/>
      <c r="L76" s="147"/>
      <c r="M76" s="147"/>
      <c r="N76" s="147"/>
      <c r="O76" s="147"/>
      <c r="P76" s="147"/>
      <c r="Q76" s="147"/>
      <c r="R76" s="147"/>
      <c r="S76" s="147"/>
      <c r="T76" s="147"/>
      <c r="U76" s="147"/>
      <c r="V76" s="147"/>
      <c r="W76" s="147"/>
      <c r="X76" s="147"/>
      <c r="Y76" s="147"/>
      <c r="Z76" s="147"/>
      <c r="AA76" s="147"/>
      <c r="AB76" s="147"/>
      <c r="AC76" s="147"/>
      <c r="AD76" s="147"/>
      <c r="AE76" s="147"/>
      <c r="AF76" s="147"/>
      <c r="AG76" s="147"/>
      <c r="AH76" s="147"/>
      <c r="AI76" s="147"/>
      <c r="AJ76" s="147"/>
      <c r="AK76" s="147"/>
      <c r="AL76" s="147"/>
      <c r="AM76" s="147"/>
      <c r="AN76" s="147"/>
      <c r="AO76" s="147"/>
      <c r="AP76" s="147"/>
      <c r="AQ76" s="147"/>
      <c r="AR76" s="147"/>
      <c r="AS76" s="147"/>
      <c r="AT76" s="147"/>
      <c r="AU76" s="147"/>
      <c r="AV76" s="147"/>
      <c r="AW76" s="147"/>
      <c r="AX76" s="147"/>
      <c r="AY76" s="147"/>
      <c r="AZ76" s="147"/>
      <c r="BA76" s="147"/>
      <c r="BB76" s="147"/>
      <c r="BC76" s="147"/>
      <c r="BD76" s="147"/>
      <c r="BE76" s="147"/>
      <c r="BF76" s="147"/>
      <c r="BG76" s="147"/>
      <c r="BH76" s="147"/>
      <c r="BI76" s="147"/>
      <c r="BJ76" s="147"/>
      <c r="BK76" s="147"/>
      <c r="BL76" s="147"/>
      <c r="BM76" s="147"/>
      <c r="BN76" s="147"/>
      <c r="BO76" s="147"/>
      <c r="BP76" s="147"/>
      <c r="BQ76" s="147"/>
      <c r="BR76" s="147"/>
      <c r="BS76" s="147"/>
      <c r="BT76" s="147"/>
      <c r="BU76" s="147"/>
      <c r="BV76" s="147"/>
      <c r="BW76" s="147"/>
      <c r="BX76" s="147"/>
      <c r="BY76" s="147"/>
      <c r="BZ76" s="147"/>
      <c r="CA76" s="147"/>
      <c r="CB76" s="147"/>
      <c r="CC76" s="147"/>
      <c r="CD76" s="147"/>
      <c r="CE76" s="147"/>
      <c r="CF76" s="147"/>
      <c r="CG76" s="147"/>
      <c r="CH76" s="147"/>
      <c r="CI76" s="147"/>
      <c r="CJ76" s="147"/>
      <c r="CK76" s="147"/>
      <c r="CL76" s="147"/>
      <c r="CM76" s="147"/>
      <c r="CN76" s="147"/>
      <c r="CO76" s="147"/>
      <c r="CP76" s="147"/>
      <c r="CQ76" s="147"/>
      <c r="CR76" s="147"/>
      <c r="CS76" s="147"/>
      <c r="CT76" s="147"/>
      <c r="CU76" s="147"/>
      <c r="CV76" s="147"/>
      <c r="CW76" s="147"/>
      <c r="CX76" s="147"/>
      <c r="CY76" s="147"/>
      <c r="CZ76" s="147"/>
      <c r="DA76" s="147"/>
      <c r="DB76" s="147"/>
      <c r="DC76" s="147"/>
      <c r="DD76" s="147"/>
      <c r="DE76" s="147"/>
      <c r="DF76" s="147"/>
      <c r="DG76" s="147"/>
      <c r="DH76" s="147"/>
      <c r="DI76" s="147"/>
      <c r="DJ76" s="147"/>
      <c r="DK76" s="147"/>
      <c r="DL76" s="147"/>
      <c r="DM76" s="147"/>
      <c r="DN76" s="147"/>
      <c r="DO76" s="147"/>
      <c r="DP76" s="147"/>
      <c r="DQ76" s="147"/>
      <c r="DR76" s="147"/>
      <c r="DS76" s="147"/>
      <c r="DT76" s="147"/>
      <c r="DU76" s="147"/>
      <c r="DV76" s="147"/>
      <c r="DW76" s="147"/>
      <c r="DX76" s="147"/>
      <c r="DY76" s="147"/>
      <c r="DZ76" s="147"/>
      <c r="EA76" s="147"/>
      <c r="EB76" s="147"/>
      <c r="EC76" s="147"/>
      <c r="ED76" s="147"/>
      <c r="EE76" s="147"/>
      <c r="EF76" s="147"/>
      <c r="EG76" s="147"/>
      <c r="EH76" s="147"/>
      <c r="EI76" s="147"/>
      <c r="EJ76" s="147"/>
      <c r="EK76" s="147"/>
      <c r="EL76" s="147"/>
      <c r="EM76" s="147"/>
      <c r="EN76" s="147"/>
      <c r="EO76" s="147"/>
      <c r="EP76" s="147"/>
      <c r="EQ76" s="147"/>
      <c r="ER76" s="147"/>
      <c r="ES76" s="147"/>
      <c r="ET76" s="147"/>
      <c r="EU76" s="147"/>
      <c r="EV76" s="147"/>
      <c r="EW76" s="147"/>
      <c r="EX76" s="147"/>
      <c r="EY76" s="147"/>
      <c r="EZ76" s="147"/>
      <c r="FA76" s="147"/>
      <c r="FB76" s="147"/>
      <c r="FC76" s="147"/>
      <c r="FD76" s="147"/>
      <c r="FE76" s="147"/>
      <c r="FF76" s="147"/>
      <c r="FG76" s="147"/>
      <c r="FH76" s="147"/>
      <c r="FI76" s="147"/>
      <c r="FJ76" s="147"/>
      <c r="FK76" s="147"/>
      <c r="FL76" s="147"/>
      <c r="FM76" s="147"/>
      <c r="FN76" s="147"/>
      <c r="FO76" s="147"/>
      <c r="FP76" s="147"/>
      <c r="FQ76" s="147"/>
      <c r="FR76" s="147"/>
      <c r="FS76" s="147"/>
      <c r="FT76" s="147"/>
      <c r="FU76" s="147"/>
      <c r="FV76" s="147"/>
      <c r="FW76" s="147"/>
      <c r="FX76" s="147"/>
      <c r="FY76" s="147"/>
      <c r="FZ76" s="147"/>
      <c r="GA76" s="162"/>
      <c r="GB76" s="147"/>
      <c r="GC76" s="147"/>
      <c r="GD76" s="178"/>
      <c r="GE76" s="178"/>
    </row>
    <row r="77" spans="1:187" ht="15.75" x14ac:dyDescent="0.25">
      <c r="A77" s="178"/>
      <c r="B77" s="207" t="s">
        <v>263</v>
      </c>
      <c r="C77" s="147"/>
      <c r="D77" s="186"/>
      <c r="E77" s="186"/>
      <c r="F77" s="186"/>
      <c r="G77" s="186"/>
      <c r="H77" s="186"/>
      <c r="I77" s="186"/>
      <c r="J77" s="186"/>
      <c r="K77" s="186"/>
      <c r="L77" s="186"/>
      <c r="M77" s="186"/>
      <c r="N77" s="186"/>
      <c r="O77" s="186"/>
      <c r="P77" s="186"/>
      <c r="Q77" s="186"/>
      <c r="R77" s="186"/>
      <c r="S77" s="186"/>
      <c r="T77" s="186"/>
      <c r="U77" s="186"/>
      <c r="V77" s="186"/>
      <c r="W77" s="187"/>
      <c r="X77" s="186"/>
      <c r="Y77" s="186"/>
      <c r="Z77" s="186"/>
      <c r="AA77" s="186"/>
      <c r="AB77" s="186"/>
      <c r="AC77" s="186"/>
      <c r="AD77" s="186"/>
      <c r="AE77" s="186"/>
      <c r="AF77" s="186"/>
      <c r="AG77" s="186"/>
      <c r="AH77" s="186"/>
      <c r="AI77" s="186"/>
      <c r="AJ77" s="186"/>
      <c r="AK77" s="186"/>
      <c r="AL77" s="186"/>
      <c r="AM77" s="186"/>
      <c r="AN77" s="186"/>
      <c r="AO77" s="186"/>
      <c r="AP77" s="186"/>
      <c r="AQ77" s="186"/>
      <c r="AR77" s="186"/>
      <c r="AS77" s="186"/>
      <c r="AT77" s="186"/>
      <c r="AU77" s="186"/>
      <c r="AV77" s="186"/>
      <c r="AW77" s="186"/>
      <c r="AX77" s="186"/>
      <c r="AY77" s="186"/>
      <c r="AZ77" s="186"/>
      <c r="BA77" s="186"/>
      <c r="BB77" s="186"/>
      <c r="BC77" s="186"/>
      <c r="BD77" s="186"/>
      <c r="BE77" s="186"/>
      <c r="BF77" s="186"/>
      <c r="BG77" s="186"/>
      <c r="BH77" s="186"/>
      <c r="BI77" s="186"/>
      <c r="BJ77" s="186"/>
      <c r="BK77" s="186"/>
      <c r="BL77" s="186"/>
      <c r="BM77" s="186"/>
      <c r="BN77" s="186"/>
      <c r="BO77" s="186"/>
      <c r="BP77" s="186"/>
      <c r="BQ77" s="186"/>
      <c r="BR77" s="186"/>
      <c r="BS77" s="186"/>
      <c r="BT77" s="186"/>
      <c r="BU77" s="186"/>
      <c r="BV77" s="186"/>
      <c r="BW77" s="186"/>
      <c r="BX77" s="186"/>
      <c r="BY77" s="186"/>
      <c r="BZ77" s="186"/>
      <c r="CA77" s="186"/>
      <c r="CB77" s="186"/>
      <c r="CC77" s="186"/>
      <c r="CD77" s="186"/>
      <c r="CE77" s="186"/>
      <c r="CF77" s="186"/>
      <c r="CG77" s="186"/>
      <c r="CH77" s="186"/>
      <c r="CI77" s="186"/>
      <c r="CJ77" s="186"/>
      <c r="CK77" s="186"/>
      <c r="CL77" s="186"/>
      <c r="CM77" s="186"/>
      <c r="CN77" s="186"/>
      <c r="CO77" s="186"/>
      <c r="CP77" s="186"/>
      <c r="CQ77" s="186"/>
      <c r="CR77" s="186"/>
      <c r="CS77" s="186"/>
      <c r="CT77" s="186"/>
      <c r="CU77" s="186"/>
      <c r="CV77" s="186"/>
      <c r="CW77" s="186"/>
      <c r="CX77" s="186"/>
      <c r="CY77" s="186"/>
      <c r="CZ77" s="186"/>
      <c r="DA77" s="186"/>
      <c r="DB77" s="186"/>
      <c r="DC77" s="186"/>
      <c r="DD77" s="186"/>
      <c r="DE77" s="186"/>
      <c r="DF77" s="186"/>
      <c r="DG77" s="186"/>
      <c r="DH77" s="186"/>
      <c r="DI77" s="186"/>
      <c r="DJ77" s="186"/>
      <c r="DK77" s="186"/>
      <c r="DL77" s="186"/>
      <c r="DM77" s="186"/>
      <c r="DN77" s="186"/>
      <c r="DO77" s="186"/>
      <c r="DP77" s="186"/>
      <c r="DQ77" s="186"/>
      <c r="DR77" s="186"/>
      <c r="DS77" s="186"/>
      <c r="DT77" s="186"/>
      <c r="DU77" s="186"/>
      <c r="DV77" s="186"/>
      <c r="DW77" s="186"/>
      <c r="DX77" s="186"/>
      <c r="DY77" s="186"/>
      <c r="DZ77" s="186"/>
      <c r="EA77" s="186"/>
      <c r="EB77" s="186"/>
      <c r="EC77" s="186"/>
      <c r="ED77" s="186"/>
      <c r="EE77" s="186"/>
      <c r="EF77" s="186"/>
      <c r="EG77" s="186"/>
      <c r="EH77" s="186"/>
      <c r="EI77" s="186"/>
      <c r="EJ77" s="186"/>
      <c r="EK77" s="186"/>
      <c r="EL77" s="186"/>
      <c r="EM77" s="186"/>
      <c r="EN77" s="186"/>
      <c r="EO77" s="186"/>
      <c r="EP77" s="186"/>
      <c r="EQ77" s="186"/>
      <c r="ER77" s="186"/>
      <c r="ES77" s="186"/>
      <c r="ET77" s="186"/>
      <c r="EU77" s="186"/>
      <c r="EV77" s="186"/>
      <c r="EW77" s="186"/>
      <c r="EX77" s="186"/>
      <c r="EY77" s="186"/>
      <c r="EZ77" s="186"/>
      <c r="FA77" s="186"/>
      <c r="FB77" s="186"/>
      <c r="FC77" s="186"/>
      <c r="FD77" s="186"/>
      <c r="FE77" s="186"/>
      <c r="FF77" s="186"/>
      <c r="FG77" s="186"/>
      <c r="FH77" s="186"/>
      <c r="FI77" s="186"/>
      <c r="FJ77" s="186"/>
      <c r="FK77" s="186"/>
      <c r="FL77" s="186"/>
      <c r="FM77" s="186"/>
      <c r="FN77" s="186"/>
      <c r="FO77" s="186"/>
      <c r="FP77" s="186"/>
      <c r="FQ77" s="186"/>
      <c r="FR77" s="186"/>
      <c r="FS77" s="186"/>
      <c r="FT77" s="187"/>
      <c r="FU77" s="186"/>
      <c r="FV77" s="186"/>
      <c r="FW77" s="186"/>
      <c r="FX77" s="186"/>
      <c r="FY77" s="147"/>
      <c r="FZ77" s="147"/>
      <c r="GA77" s="162"/>
      <c r="GB77" s="147"/>
      <c r="GC77" s="147"/>
      <c r="GD77" s="178"/>
      <c r="GE77" s="178"/>
    </row>
    <row r="78" spans="1:187" x14ac:dyDescent="0.2">
      <c r="A78" s="192" t="s">
        <v>264</v>
      </c>
      <c r="B78" s="184" t="s">
        <v>970</v>
      </c>
      <c r="C78" s="162">
        <f t="shared" ref="C78:BN78" si="25">C9</f>
        <v>5935</v>
      </c>
      <c r="D78" s="162">
        <f t="shared" si="25"/>
        <v>36419.5</v>
      </c>
      <c r="E78" s="162">
        <f t="shared" si="25"/>
        <v>6547</v>
      </c>
      <c r="F78" s="162">
        <f t="shared" si="25"/>
        <v>16619.5</v>
      </c>
      <c r="G78" s="162">
        <f t="shared" si="25"/>
        <v>1032</v>
      </c>
      <c r="H78" s="162">
        <f t="shared" si="25"/>
        <v>916.5</v>
      </c>
      <c r="I78" s="162">
        <f t="shared" si="25"/>
        <v>8486</v>
      </c>
      <c r="J78" s="162">
        <f t="shared" si="25"/>
        <v>2232.5</v>
      </c>
      <c r="K78" s="162">
        <f t="shared" si="25"/>
        <v>287.5</v>
      </c>
      <c r="L78" s="162">
        <f t="shared" si="25"/>
        <v>2429.5</v>
      </c>
      <c r="M78" s="162">
        <f t="shared" si="25"/>
        <v>1217</v>
      </c>
      <c r="N78" s="162">
        <f t="shared" si="25"/>
        <v>52165.5</v>
      </c>
      <c r="O78" s="162">
        <f t="shared" si="25"/>
        <v>14491</v>
      </c>
      <c r="P78" s="162">
        <f t="shared" si="25"/>
        <v>176.5</v>
      </c>
      <c r="Q78" s="162">
        <f t="shared" si="25"/>
        <v>36919.5</v>
      </c>
      <c r="R78" s="162">
        <f t="shared" si="25"/>
        <v>467.5</v>
      </c>
      <c r="S78" s="162">
        <f t="shared" si="25"/>
        <v>1572</v>
      </c>
      <c r="T78" s="162">
        <f t="shared" si="25"/>
        <v>133.5</v>
      </c>
      <c r="U78" s="162">
        <f t="shared" si="25"/>
        <v>35.5</v>
      </c>
      <c r="V78" s="162">
        <f t="shared" si="25"/>
        <v>289</v>
      </c>
      <c r="W78" s="163">
        <f t="shared" si="25"/>
        <v>43.5</v>
      </c>
      <c r="X78" s="162">
        <f t="shared" si="25"/>
        <v>29.5</v>
      </c>
      <c r="Y78" s="162">
        <f t="shared" si="25"/>
        <v>458.5</v>
      </c>
      <c r="Z78" s="162">
        <f t="shared" si="25"/>
        <v>232.5</v>
      </c>
      <c r="AA78" s="162">
        <f t="shared" si="25"/>
        <v>29639</v>
      </c>
      <c r="AB78" s="162">
        <f t="shared" si="25"/>
        <v>29352</v>
      </c>
      <c r="AC78" s="162">
        <f t="shared" si="25"/>
        <v>941</v>
      </c>
      <c r="AD78" s="162">
        <f t="shared" si="25"/>
        <v>1163</v>
      </c>
      <c r="AE78" s="162">
        <f t="shared" si="25"/>
        <v>94.5</v>
      </c>
      <c r="AF78" s="162">
        <f t="shared" si="25"/>
        <v>155</v>
      </c>
      <c r="AG78" s="162">
        <f t="shared" si="25"/>
        <v>710.5</v>
      </c>
      <c r="AH78" s="162">
        <f t="shared" si="25"/>
        <v>991</v>
      </c>
      <c r="AI78" s="162">
        <f t="shared" si="25"/>
        <v>336.5</v>
      </c>
      <c r="AJ78" s="162">
        <f t="shared" si="25"/>
        <v>173.5</v>
      </c>
      <c r="AK78" s="162">
        <f t="shared" si="25"/>
        <v>188.5</v>
      </c>
      <c r="AL78" s="162">
        <f t="shared" si="25"/>
        <v>254.5</v>
      </c>
      <c r="AM78" s="162">
        <f t="shared" si="25"/>
        <v>420</v>
      </c>
      <c r="AN78" s="162">
        <f t="shared" si="25"/>
        <v>347</v>
      </c>
      <c r="AO78" s="162">
        <f t="shared" si="25"/>
        <v>4539.5</v>
      </c>
      <c r="AP78" s="162">
        <f t="shared" si="25"/>
        <v>83125.5</v>
      </c>
      <c r="AQ78" s="162">
        <f t="shared" si="25"/>
        <v>213.5</v>
      </c>
      <c r="AR78" s="162">
        <f t="shared" si="25"/>
        <v>61318</v>
      </c>
      <c r="AS78" s="162">
        <f t="shared" si="25"/>
        <v>6440.5</v>
      </c>
      <c r="AT78" s="162">
        <f t="shared" si="25"/>
        <v>2226.5</v>
      </c>
      <c r="AU78" s="162">
        <f t="shared" si="25"/>
        <v>236.5</v>
      </c>
      <c r="AV78" s="162">
        <f t="shared" si="25"/>
        <v>290.5</v>
      </c>
      <c r="AW78" s="162">
        <f t="shared" si="25"/>
        <v>206</v>
      </c>
      <c r="AX78" s="162">
        <f t="shared" si="25"/>
        <v>33</v>
      </c>
      <c r="AY78" s="162">
        <f t="shared" si="25"/>
        <v>419</v>
      </c>
      <c r="AZ78" s="162">
        <f t="shared" si="25"/>
        <v>11118</v>
      </c>
      <c r="BA78" s="162">
        <f t="shared" si="25"/>
        <v>8898.5</v>
      </c>
      <c r="BB78" s="162">
        <f t="shared" si="25"/>
        <v>7630</v>
      </c>
      <c r="BC78" s="162">
        <f t="shared" si="25"/>
        <v>25248.5</v>
      </c>
      <c r="BD78" s="162">
        <f t="shared" si="25"/>
        <v>4909.5</v>
      </c>
      <c r="BE78" s="162">
        <f t="shared" si="25"/>
        <v>1323.5</v>
      </c>
      <c r="BF78" s="162">
        <f t="shared" si="25"/>
        <v>23448</v>
      </c>
      <c r="BG78" s="162">
        <f t="shared" si="25"/>
        <v>928</v>
      </c>
      <c r="BH78" s="162">
        <f t="shared" si="25"/>
        <v>559.5</v>
      </c>
      <c r="BI78" s="162">
        <f t="shared" si="25"/>
        <v>248</v>
      </c>
      <c r="BJ78" s="162">
        <f t="shared" si="25"/>
        <v>6247</v>
      </c>
      <c r="BK78" s="162">
        <f t="shared" si="25"/>
        <v>15752</v>
      </c>
      <c r="BL78" s="162">
        <f t="shared" si="25"/>
        <v>182.5</v>
      </c>
      <c r="BM78" s="162">
        <f t="shared" si="25"/>
        <v>274</v>
      </c>
      <c r="BN78" s="162">
        <f t="shared" si="25"/>
        <v>3448</v>
      </c>
      <c r="BO78" s="162">
        <f t="shared" ref="BO78:DZ78" si="26">BO9</f>
        <v>1296.5</v>
      </c>
      <c r="BP78" s="162">
        <f t="shared" si="26"/>
        <v>192</v>
      </c>
      <c r="BQ78" s="162">
        <f t="shared" si="26"/>
        <v>5319.5</v>
      </c>
      <c r="BR78" s="162">
        <f t="shared" si="26"/>
        <v>4574.5</v>
      </c>
      <c r="BS78" s="162">
        <f t="shared" si="26"/>
        <v>1048.5</v>
      </c>
      <c r="BT78" s="162">
        <f t="shared" si="26"/>
        <v>434</v>
      </c>
      <c r="BU78" s="162">
        <f t="shared" si="26"/>
        <v>391.5</v>
      </c>
      <c r="BV78" s="162">
        <f t="shared" si="26"/>
        <v>1200</v>
      </c>
      <c r="BW78" s="162">
        <f t="shared" si="26"/>
        <v>1916.5</v>
      </c>
      <c r="BX78" s="162">
        <f t="shared" si="26"/>
        <v>78.5</v>
      </c>
      <c r="BY78" s="162">
        <f t="shared" si="26"/>
        <v>499.5</v>
      </c>
      <c r="BZ78" s="162">
        <f t="shared" si="26"/>
        <v>204</v>
      </c>
      <c r="CA78" s="162">
        <f t="shared" si="26"/>
        <v>160.5</v>
      </c>
      <c r="CB78" s="162">
        <f t="shared" si="26"/>
        <v>79182.5</v>
      </c>
      <c r="CC78" s="162">
        <f t="shared" si="26"/>
        <v>158.5</v>
      </c>
      <c r="CD78" s="162">
        <f t="shared" si="26"/>
        <v>44</v>
      </c>
      <c r="CE78" s="162">
        <f t="shared" si="26"/>
        <v>155</v>
      </c>
      <c r="CF78" s="162">
        <f t="shared" si="26"/>
        <v>91.5</v>
      </c>
      <c r="CG78" s="162">
        <f t="shared" si="26"/>
        <v>194.5</v>
      </c>
      <c r="CH78" s="162">
        <f t="shared" si="26"/>
        <v>102.5</v>
      </c>
      <c r="CI78" s="162">
        <f t="shared" si="26"/>
        <v>704.5</v>
      </c>
      <c r="CJ78" s="162">
        <f t="shared" si="26"/>
        <v>906.5</v>
      </c>
      <c r="CK78" s="162">
        <f t="shared" si="26"/>
        <v>4305.5</v>
      </c>
      <c r="CL78" s="162">
        <f t="shared" si="26"/>
        <v>1296</v>
      </c>
      <c r="CM78" s="162">
        <f t="shared" si="26"/>
        <v>780.5</v>
      </c>
      <c r="CN78" s="162">
        <f t="shared" si="26"/>
        <v>27751.5</v>
      </c>
      <c r="CO78" s="162">
        <f t="shared" si="26"/>
        <v>14988</v>
      </c>
      <c r="CP78" s="162">
        <f t="shared" si="26"/>
        <v>1051.5</v>
      </c>
      <c r="CQ78" s="162">
        <f t="shared" si="26"/>
        <v>950</v>
      </c>
      <c r="CR78" s="162">
        <f t="shared" si="26"/>
        <v>171.5</v>
      </c>
      <c r="CS78" s="162">
        <f t="shared" si="26"/>
        <v>346.5</v>
      </c>
      <c r="CT78" s="162">
        <f t="shared" si="26"/>
        <v>106.5</v>
      </c>
      <c r="CU78" s="162">
        <f t="shared" si="26"/>
        <v>75.5</v>
      </c>
      <c r="CV78" s="162">
        <f t="shared" si="26"/>
        <v>50</v>
      </c>
      <c r="CW78" s="162">
        <f t="shared" si="26"/>
        <v>162.5</v>
      </c>
      <c r="CX78" s="162">
        <f t="shared" si="26"/>
        <v>468</v>
      </c>
      <c r="CY78" s="162">
        <f t="shared" si="26"/>
        <v>31</v>
      </c>
      <c r="CZ78" s="162">
        <f t="shared" si="26"/>
        <v>2027.5</v>
      </c>
      <c r="DA78" s="162">
        <f t="shared" si="26"/>
        <v>166.5</v>
      </c>
      <c r="DB78" s="162">
        <f t="shared" si="26"/>
        <v>289.5</v>
      </c>
      <c r="DC78" s="162">
        <f t="shared" si="26"/>
        <v>149</v>
      </c>
      <c r="DD78" s="162">
        <f t="shared" si="26"/>
        <v>144.5</v>
      </c>
      <c r="DE78" s="162">
        <f t="shared" si="26"/>
        <v>429</v>
      </c>
      <c r="DF78" s="162">
        <f t="shared" si="26"/>
        <v>20520.5</v>
      </c>
      <c r="DG78" s="162">
        <f t="shared" si="26"/>
        <v>75</v>
      </c>
      <c r="DH78" s="162">
        <f t="shared" si="26"/>
        <v>1971</v>
      </c>
      <c r="DI78" s="162">
        <f t="shared" si="26"/>
        <v>2572.5</v>
      </c>
      <c r="DJ78" s="162">
        <f t="shared" si="26"/>
        <v>665</v>
      </c>
      <c r="DK78" s="162">
        <f t="shared" si="26"/>
        <v>437</v>
      </c>
      <c r="DL78" s="162">
        <f t="shared" si="26"/>
        <v>5718</v>
      </c>
      <c r="DM78" s="162">
        <f t="shared" si="26"/>
        <v>268</v>
      </c>
      <c r="DN78" s="162">
        <f t="shared" si="26"/>
        <v>1420</v>
      </c>
      <c r="DO78" s="162">
        <f t="shared" si="26"/>
        <v>2988.5</v>
      </c>
      <c r="DP78" s="162">
        <f t="shared" si="26"/>
        <v>200</v>
      </c>
      <c r="DQ78" s="162">
        <f t="shared" si="26"/>
        <v>547.5</v>
      </c>
      <c r="DR78" s="162">
        <f t="shared" si="26"/>
        <v>1374.5</v>
      </c>
      <c r="DS78" s="162">
        <f t="shared" si="26"/>
        <v>763</v>
      </c>
      <c r="DT78" s="162">
        <f t="shared" si="26"/>
        <v>132.5</v>
      </c>
      <c r="DU78" s="162">
        <f t="shared" si="26"/>
        <v>368</v>
      </c>
      <c r="DV78" s="162">
        <f t="shared" si="26"/>
        <v>185.5</v>
      </c>
      <c r="DW78" s="162">
        <f t="shared" si="26"/>
        <v>356.5</v>
      </c>
      <c r="DX78" s="162">
        <f t="shared" si="26"/>
        <v>154</v>
      </c>
      <c r="DY78" s="162">
        <f t="shared" si="26"/>
        <v>313.5</v>
      </c>
      <c r="DZ78" s="162">
        <f t="shared" si="26"/>
        <v>823</v>
      </c>
      <c r="EA78" s="162">
        <f t="shared" ref="EA78:FX78" si="27">EA9</f>
        <v>629</v>
      </c>
      <c r="EB78" s="162">
        <f t="shared" si="27"/>
        <v>565.5</v>
      </c>
      <c r="EC78" s="162">
        <f t="shared" si="27"/>
        <v>301</v>
      </c>
      <c r="ED78" s="162">
        <f t="shared" si="27"/>
        <v>1610</v>
      </c>
      <c r="EE78" s="162">
        <f t="shared" si="27"/>
        <v>182.5</v>
      </c>
      <c r="EF78" s="162">
        <f t="shared" si="27"/>
        <v>1403.5</v>
      </c>
      <c r="EG78" s="162">
        <f t="shared" si="27"/>
        <v>277</v>
      </c>
      <c r="EH78" s="162">
        <f t="shared" si="27"/>
        <v>218</v>
      </c>
      <c r="EI78" s="162">
        <f t="shared" si="27"/>
        <v>15396</v>
      </c>
      <c r="EJ78" s="162">
        <f t="shared" si="27"/>
        <v>9275</v>
      </c>
      <c r="EK78" s="162">
        <f t="shared" si="27"/>
        <v>671.5</v>
      </c>
      <c r="EL78" s="162">
        <f t="shared" si="27"/>
        <v>464.5</v>
      </c>
      <c r="EM78" s="162">
        <f t="shared" si="27"/>
        <v>398.5</v>
      </c>
      <c r="EN78" s="162">
        <f t="shared" si="27"/>
        <v>926</v>
      </c>
      <c r="EO78" s="162">
        <f t="shared" si="27"/>
        <v>362.5</v>
      </c>
      <c r="EP78" s="162">
        <f t="shared" si="27"/>
        <v>391.5</v>
      </c>
      <c r="EQ78" s="162">
        <f t="shared" si="27"/>
        <v>2539.5</v>
      </c>
      <c r="ER78" s="162">
        <f t="shared" si="27"/>
        <v>314.5</v>
      </c>
      <c r="ES78" s="162">
        <f t="shared" si="27"/>
        <v>110</v>
      </c>
      <c r="ET78" s="162">
        <f t="shared" si="27"/>
        <v>210</v>
      </c>
      <c r="EU78" s="162">
        <f t="shared" si="27"/>
        <v>571</v>
      </c>
      <c r="EV78" s="162">
        <f t="shared" si="27"/>
        <v>58</v>
      </c>
      <c r="EW78" s="162">
        <f t="shared" si="27"/>
        <v>877</v>
      </c>
      <c r="EX78" s="162">
        <f t="shared" si="27"/>
        <v>211.5</v>
      </c>
      <c r="EY78" s="162">
        <f t="shared" si="27"/>
        <v>236</v>
      </c>
      <c r="EZ78" s="162">
        <f t="shared" si="27"/>
        <v>114.5</v>
      </c>
      <c r="FA78" s="162">
        <f t="shared" si="27"/>
        <v>3315.5</v>
      </c>
      <c r="FB78" s="162">
        <f t="shared" si="27"/>
        <v>326.5</v>
      </c>
      <c r="FC78" s="162">
        <f t="shared" si="27"/>
        <v>2288</v>
      </c>
      <c r="FD78" s="162">
        <f t="shared" si="27"/>
        <v>344.5</v>
      </c>
      <c r="FE78" s="162">
        <f t="shared" si="27"/>
        <v>88</v>
      </c>
      <c r="FF78" s="162">
        <f t="shared" si="27"/>
        <v>220.5</v>
      </c>
      <c r="FG78" s="162">
        <f t="shared" si="27"/>
        <v>116.5</v>
      </c>
      <c r="FH78" s="162">
        <f t="shared" si="27"/>
        <v>87.5</v>
      </c>
      <c r="FI78" s="162">
        <f t="shared" si="27"/>
        <v>1805.5</v>
      </c>
      <c r="FJ78" s="162">
        <f t="shared" si="27"/>
        <v>1857.5</v>
      </c>
      <c r="FK78" s="162">
        <f t="shared" si="27"/>
        <v>2225.5</v>
      </c>
      <c r="FL78" s="162">
        <f t="shared" si="27"/>
        <v>5903.5</v>
      </c>
      <c r="FM78" s="162">
        <f t="shared" si="27"/>
        <v>3634</v>
      </c>
      <c r="FN78" s="162">
        <f t="shared" si="27"/>
        <v>21205</v>
      </c>
      <c r="FO78" s="162">
        <f t="shared" si="27"/>
        <v>1073.5</v>
      </c>
      <c r="FP78" s="162">
        <f t="shared" si="27"/>
        <v>2158.5</v>
      </c>
      <c r="FQ78" s="162">
        <f t="shared" si="27"/>
        <v>884.5</v>
      </c>
      <c r="FR78" s="162">
        <f t="shared" si="27"/>
        <v>159.5</v>
      </c>
      <c r="FS78" s="162">
        <f t="shared" si="27"/>
        <v>187</v>
      </c>
      <c r="FT78" s="163">
        <f t="shared" si="27"/>
        <v>77.5</v>
      </c>
      <c r="FU78" s="162">
        <f t="shared" si="27"/>
        <v>750</v>
      </c>
      <c r="FV78" s="162">
        <f t="shared" si="27"/>
        <v>654.5</v>
      </c>
      <c r="FW78" s="162">
        <f t="shared" si="27"/>
        <v>196.5</v>
      </c>
      <c r="FX78" s="162">
        <f t="shared" si="27"/>
        <v>57</v>
      </c>
      <c r="FY78" s="147"/>
      <c r="FZ78" s="162">
        <f t="shared" ref="FZ78:FZ83" si="28">SUM(C78:FX78)</f>
        <v>807545</v>
      </c>
      <c r="GA78" s="165"/>
      <c r="GB78" s="147"/>
      <c r="GC78" s="147"/>
      <c r="GD78" s="178"/>
      <c r="GE78" s="178"/>
    </row>
    <row r="79" spans="1:187" x14ac:dyDescent="0.2">
      <c r="A79" s="192" t="s">
        <v>265</v>
      </c>
      <c r="B79" s="184" t="s">
        <v>997</v>
      </c>
      <c r="C79" s="162">
        <f t="shared" ref="C79:BN82" si="29">C17</f>
        <v>5771</v>
      </c>
      <c r="D79" s="162">
        <f t="shared" si="29"/>
        <v>36299</v>
      </c>
      <c r="E79" s="162">
        <f t="shared" si="29"/>
        <v>6584</v>
      </c>
      <c r="F79" s="162">
        <f t="shared" si="29"/>
        <v>16028</v>
      </c>
      <c r="G79" s="162">
        <f t="shared" si="29"/>
        <v>1005</v>
      </c>
      <c r="H79" s="162">
        <f t="shared" si="29"/>
        <v>910.5</v>
      </c>
      <c r="I79" s="162">
        <f t="shared" si="29"/>
        <v>8737</v>
      </c>
      <c r="J79" s="162">
        <f t="shared" si="29"/>
        <v>2233.5</v>
      </c>
      <c r="K79" s="162">
        <f t="shared" si="29"/>
        <v>271</v>
      </c>
      <c r="L79" s="162">
        <f t="shared" si="29"/>
        <v>2475</v>
      </c>
      <c r="M79" s="162">
        <f t="shared" si="29"/>
        <v>1315</v>
      </c>
      <c r="N79" s="162">
        <f t="shared" si="29"/>
        <v>51353.5</v>
      </c>
      <c r="O79" s="162">
        <f t="shared" si="29"/>
        <v>14374.5</v>
      </c>
      <c r="P79" s="162">
        <f t="shared" si="29"/>
        <v>169.5</v>
      </c>
      <c r="Q79" s="162">
        <f t="shared" si="29"/>
        <v>37697</v>
      </c>
      <c r="R79" s="162">
        <f t="shared" si="29"/>
        <v>456</v>
      </c>
      <c r="S79" s="162">
        <f t="shared" si="29"/>
        <v>1487</v>
      </c>
      <c r="T79" s="162">
        <f t="shared" si="29"/>
        <v>130</v>
      </c>
      <c r="U79" s="162">
        <f t="shared" si="29"/>
        <v>36</v>
      </c>
      <c r="V79" s="162">
        <f t="shared" si="29"/>
        <v>269</v>
      </c>
      <c r="W79" s="163">
        <f t="shared" si="29"/>
        <v>38.5</v>
      </c>
      <c r="X79" s="162">
        <f t="shared" si="29"/>
        <v>31</v>
      </c>
      <c r="Y79" s="162">
        <f t="shared" si="29"/>
        <v>483.5</v>
      </c>
      <c r="Z79" s="162">
        <f t="shared" si="29"/>
        <v>234</v>
      </c>
      <c r="AA79" s="162">
        <f t="shared" si="29"/>
        <v>29421</v>
      </c>
      <c r="AB79" s="162">
        <f t="shared" si="29"/>
        <v>29201</v>
      </c>
      <c r="AC79" s="162">
        <f t="shared" si="29"/>
        <v>881</v>
      </c>
      <c r="AD79" s="162">
        <f t="shared" si="29"/>
        <v>1129</v>
      </c>
      <c r="AE79" s="162">
        <f t="shared" si="29"/>
        <v>105</v>
      </c>
      <c r="AF79" s="162">
        <f t="shared" si="29"/>
        <v>166</v>
      </c>
      <c r="AG79" s="162">
        <f t="shared" si="29"/>
        <v>760</v>
      </c>
      <c r="AH79" s="162">
        <f t="shared" si="29"/>
        <v>941.5</v>
      </c>
      <c r="AI79" s="162">
        <f t="shared" si="29"/>
        <v>358.5</v>
      </c>
      <c r="AJ79" s="162">
        <f t="shared" si="29"/>
        <v>204</v>
      </c>
      <c r="AK79" s="162">
        <f t="shared" si="29"/>
        <v>191.5</v>
      </c>
      <c r="AL79" s="162">
        <f t="shared" si="29"/>
        <v>253.5</v>
      </c>
      <c r="AM79" s="162">
        <f t="shared" si="29"/>
        <v>423</v>
      </c>
      <c r="AN79" s="162">
        <f t="shared" si="29"/>
        <v>327</v>
      </c>
      <c r="AO79" s="162">
        <f t="shared" si="29"/>
        <v>4495.5</v>
      </c>
      <c r="AP79" s="162">
        <f t="shared" si="29"/>
        <v>82131.5</v>
      </c>
      <c r="AQ79" s="162">
        <f t="shared" si="29"/>
        <v>235.5</v>
      </c>
      <c r="AR79" s="162">
        <f t="shared" si="29"/>
        <v>60832</v>
      </c>
      <c r="AS79" s="162">
        <f t="shared" si="29"/>
        <v>6419</v>
      </c>
      <c r="AT79" s="162">
        <f t="shared" si="29"/>
        <v>2303.5</v>
      </c>
      <c r="AU79" s="162">
        <f t="shared" si="29"/>
        <v>248.5</v>
      </c>
      <c r="AV79" s="162">
        <f t="shared" si="29"/>
        <v>273.5</v>
      </c>
      <c r="AW79" s="162">
        <f t="shared" si="29"/>
        <v>194.5</v>
      </c>
      <c r="AX79" s="162">
        <f t="shared" si="29"/>
        <v>26.5</v>
      </c>
      <c r="AY79" s="162">
        <f t="shared" si="29"/>
        <v>410</v>
      </c>
      <c r="AZ79" s="162">
        <f t="shared" si="29"/>
        <v>11126</v>
      </c>
      <c r="BA79" s="162">
        <f t="shared" si="29"/>
        <v>8829.5</v>
      </c>
      <c r="BB79" s="162">
        <f t="shared" si="29"/>
        <v>7475</v>
      </c>
      <c r="BC79" s="162">
        <f t="shared" si="29"/>
        <v>25669.5</v>
      </c>
      <c r="BD79" s="162">
        <f t="shared" si="29"/>
        <v>4905.5</v>
      </c>
      <c r="BE79" s="162">
        <f t="shared" si="29"/>
        <v>1404</v>
      </c>
      <c r="BF79" s="162">
        <f t="shared" si="29"/>
        <v>23269.5</v>
      </c>
      <c r="BG79" s="162">
        <f t="shared" si="29"/>
        <v>913.5</v>
      </c>
      <c r="BH79" s="162">
        <f t="shared" si="29"/>
        <v>612.5</v>
      </c>
      <c r="BI79" s="162">
        <f t="shared" si="29"/>
        <v>239.5</v>
      </c>
      <c r="BJ79" s="162">
        <f t="shared" si="29"/>
        <v>6104.5</v>
      </c>
      <c r="BK79" s="162">
        <f t="shared" si="29"/>
        <v>15165</v>
      </c>
      <c r="BL79" s="162">
        <f t="shared" si="29"/>
        <v>172.5</v>
      </c>
      <c r="BM79" s="162">
        <f t="shared" si="29"/>
        <v>262.5</v>
      </c>
      <c r="BN79" s="162">
        <f t="shared" si="29"/>
        <v>3514</v>
      </c>
      <c r="BO79" s="162">
        <f t="shared" ref="BO79:DZ82" si="30">BO17</f>
        <v>1262</v>
      </c>
      <c r="BP79" s="162">
        <f t="shared" si="30"/>
        <v>182</v>
      </c>
      <c r="BQ79" s="162">
        <f t="shared" si="30"/>
        <v>5301.5</v>
      </c>
      <c r="BR79" s="162">
        <f t="shared" si="30"/>
        <v>4668.5</v>
      </c>
      <c r="BS79" s="162">
        <f t="shared" si="30"/>
        <v>1047.5</v>
      </c>
      <c r="BT79" s="162">
        <f t="shared" si="30"/>
        <v>389.5</v>
      </c>
      <c r="BU79" s="162">
        <f t="shared" si="30"/>
        <v>413.5</v>
      </c>
      <c r="BV79" s="162">
        <f t="shared" si="30"/>
        <v>1149</v>
      </c>
      <c r="BW79" s="162">
        <f t="shared" si="30"/>
        <v>1906</v>
      </c>
      <c r="BX79" s="162">
        <f t="shared" si="30"/>
        <v>93.5</v>
      </c>
      <c r="BY79" s="162">
        <f t="shared" si="30"/>
        <v>505.5</v>
      </c>
      <c r="BZ79" s="162">
        <f t="shared" si="30"/>
        <v>207</v>
      </c>
      <c r="CA79" s="162">
        <f t="shared" si="30"/>
        <v>165</v>
      </c>
      <c r="CB79" s="162">
        <f t="shared" si="30"/>
        <v>79379.5</v>
      </c>
      <c r="CC79" s="162">
        <f t="shared" si="30"/>
        <v>169</v>
      </c>
      <c r="CD79" s="162">
        <f t="shared" si="30"/>
        <v>57</v>
      </c>
      <c r="CE79" s="162">
        <f t="shared" si="30"/>
        <v>170.5</v>
      </c>
      <c r="CF79" s="162">
        <f t="shared" si="30"/>
        <v>88.5</v>
      </c>
      <c r="CG79" s="162">
        <f t="shared" si="30"/>
        <v>178.5</v>
      </c>
      <c r="CH79" s="162">
        <f t="shared" si="30"/>
        <v>102</v>
      </c>
      <c r="CI79" s="162">
        <f t="shared" si="30"/>
        <v>696</v>
      </c>
      <c r="CJ79" s="162">
        <f t="shared" si="30"/>
        <v>895</v>
      </c>
      <c r="CK79" s="162">
        <f t="shared" si="30"/>
        <v>4341</v>
      </c>
      <c r="CL79" s="162">
        <f t="shared" si="30"/>
        <v>1296.5</v>
      </c>
      <c r="CM79" s="162">
        <f t="shared" si="30"/>
        <v>805</v>
      </c>
      <c r="CN79" s="162">
        <f t="shared" si="30"/>
        <v>27431</v>
      </c>
      <c r="CO79" s="162">
        <f t="shared" si="30"/>
        <v>14980.5</v>
      </c>
      <c r="CP79" s="162">
        <f t="shared" si="30"/>
        <v>1047.5</v>
      </c>
      <c r="CQ79" s="162">
        <f t="shared" si="30"/>
        <v>1002.5</v>
      </c>
      <c r="CR79" s="162">
        <f t="shared" si="30"/>
        <v>180.5</v>
      </c>
      <c r="CS79" s="162">
        <f t="shared" si="30"/>
        <v>342.5</v>
      </c>
      <c r="CT79" s="162">
        <f t="shared" si="30"/>
        <v>107.5</v>
      </c>
      <c r="CU79" s="162">
        <f t="shared" si="30"/>
        <v>61</v>
      </c>
      <c r="CV79" s="162">
        <f t="shared" si="30"/>
        <v>46</v>
      </c>
      <c r="CW79" s="162">
        <f t="shared" si="30"/>
        <v>159</v>
      </c>
      <c r="CX79" s="162">
        <f t="shared" si="30"/>
        <v>467.5</v>
      </c>
      <c r="CY79" s="162">
        <f t="shared" si="30"/>
        <v>41</v>
      </c>
      <c r="CZ79" s="162">
        <f t="shared" si="30"/>
        <v>2045</v>
      </c>
      <c r="DA79" s="162">
        <f t="shared" si="30"/>
        <v>176</v>
      </c>
      <c r="DB79" s="162">
        <f t="shared" si="30"/>
        <v>297</v>
      </c>
      <c r="DC79" s="162">
        <f t="shared" si="30"/>
        <v>142.5</v>
      </c>
      <c r="DD79" s="162">
        <f t="shared" si="30"/>
        <v>166.5</v>
      </c>
      <c r="DE79" s="162">
        <f t="shared" si="30"/>
        <v>413</v>
      </c>
      <c r="DF79" s="162">
        <f t="shared" si="30"/>
        <v>20563.5</v>
      </c>
      <c r="DG79" s="162">
        <f t="shared" si="30"/>
        <v>76.5</v>
      </c>
      <c r="DH79" s="162">
        <f t="shared" si="30"/>
        <v>1979</v>
      </c>
      <c r="DI79" s="162">
        <f t="shared" si="30"/>
        <v>2607.5</v>
      </c>
      <c r="DJ79" s="162">
        <f t="shared" si="30"/>
        <v>645.5</v>
      </c>
      <c r="DK79" s="162">
        <f t="shared" si="30"/>
        <v>447</v>
      </c>
      <c r="DL79" s="162">
        <f t="shared" si="30"/>
        <v>5726</v>
      </c>
      <c r="DM79" s="162">
        <f t="shared" si="30"/>
        <v>254</v>
      </c>
      <c r="DN79" s="162">
        <f t="shared" si="30"/>
        <v>1446.5</v>
      </c>
      <c r="DO79" s="162">
        <f t="shared" si="30"/>
        <v>2905</v>
      </c>
      <c r="DP79" s="162">
        <f t="shared" si="30"/>
        <v>199.5</v>
      </c>
      <c r="DQ79" s="162">
        <f t="shared" si="30"/>
        <v>526.5</v>
      </c>
      <c r="DR79" s="162">
        <f t="shared" si="30"/>
        <v>1304.5</v>
      </c>
      <c r="DS79" s="162">
        <f t="shared" si="30"/>
        <v>771</v>
      </c>
      <c r="DT79" s="162">
        <f t="shared" si="30"/>
        <v>125.5</v>
      </c>
      <c r="DU79" s="162">
        <f t="shared" si="30"/>
        <v>383</v>
      </c>
      <c r="DV79" s="162">
        <f t="shared" si="30"/>
        <v>191.5</v>
      </c>
      <c r="DW79" s="162">
        <f t="shared" si="30"/>
        <v>354</v>
      </c>
      <c r="DX79" s="162">
        <f t="shared" si="30"/>
        <v>166.5</v>
      </c>
      <c r="DY79" s="162">
        <f t="shared" si="30"/>
        <v>296.5</v>
      </c>
      <c r="DZ79" s="162">
        <f t="shared" si="30"/>
        <v>886</v>
      </c>
      <c r="EA79" s="162">
        <f t="shared" ref="EA79:FX82" si="31">EA17</f>
        <v>559</v>
      </c>
      <c r="EB79" s="162">
        <f t="shared" si="31"/>
        <v>570</v>
      </c>
      <c r="EC79" s="162">
        <f t="shared" si="31"/>
        <v>281</v>
      </c>
      <c r="ED79" s="162">
        <f t="shared" si="31"/>
        <v>1623.5</v>
      </c>
      <c r="EE79" s="162">
        <f t="shared" si="31"/>
        <v>188</v>
      </c>
      <c r="EF79" s="162">
        <f t="shared" si="31"/>
        <v>1397.5</v>
      </c>
      <c r="EG79" s="162">
        <f t="shared" si="31"/>
        <v>275.5</v>
      </c>
      <c r="EH79" s="162">
        <f t="shared" si="31"/>
        <v>237.5</v>
      </c>
      <c r="EI79" s="162">
        <f t="shared" si="31"/>
        <v>15797</v>
      </c>
      <c r="EJ79" s="162">
        <f t="shared" si="31"/>
        <v>9100.5</v>
      </c>
      <c r="EK79" s="162">
        <f t="shared" si="31"/>
        <v>663</v>
      </c>
      <c r="EL79" s="162">
        <f t="shared" si="31"/>
        <v>474</v>
      </c>
      <c r="EM79" s="162">
        <f t="shared" si="31"/>
        <v>427.5</v>
      </c>
      <c r="EN79" s="162">
        <f t="shared" si="31"/>
        <v>971</v>
      </c>
      <c r="EO79" s="162">
        <f t="shared" si="31"/>
        <v>361.5</v>
      </c>
      <c r="EP79" s="162">
        <f t="shared" si="31"/>
        <v>364</v>
      </c>
      <c r="EQ79" s="162">
        <f t="shared" si="31"/>
        <v>2440</v>
      </c>
      <c r="ER79" s="162">
        <f t="shared" si="31"/>
        <v>314</v>
      </c>
      <c r="ES79" s="162">
        <f t="shared" si="31"/>
        <v>117.5</v>
      </c>
      <c r="ET79" s="162">
        <f t="shared" si="31"/>
        <v>184</v>
      </c>
      <c r="EU79" s="162">
        <f t="shared" si="31"/>
        <v>577</v>
      </c>
      <c r="EV79" s="162">
        <f t="shared" si="31"/>
        <v>68</v>
      </c>
      <c r="EW79" s="162">
        <f t="shared" si="31"/>
        <v>872</v>
      </c>
      <c r="EX79" s="162">
        <f t="shared" si="31"/>
        <v>215.5</v>
      </c>
      <c r="EY79" s="162">
        <f t="shared" si="31"/>
        <v>239</v>
      </c>
      <c r="EZ79" s="162">
        <f t="shared" si="31"/>
        <v>118.5</v>
      </c>
      <c r="FA79" s="162">
        <f t="shared" si="31"/>
        <v>3275</v>
      </c>
      <c r="FB79" s="162">
        <f t="shared" si="31"/>
        <v>324</v>
      </c>
      <c r="FC79" s="162">
        <f t="shared" si="31"/>
        <v>2264.5</v>
      </c>
      <c r="FD79" s="162">
        <f t="shared" si="31"/>
        <v>349.5</v>
      </c>
      <c r="FE79" s="162">
        <f t="shared" si="31"/>
        <v>90</v>
      </c>
      <c r="FF79" s="162">
        <f t="shared" si="31"/>
        <v>222</v>
      </c>
      <c r="FG79" s="162">
        <f t="shared" si="31"/>
        <v>111</v>
      </c>
      <c r="FH79" s="162">
        <f t="shared" si="31"/>
        <v>90</v>
      </c>
      <c r="FI79" s="162">
        <f t="shared" si="31"/>
        <v>1821</v>
      </c>
      <c r="FJ79" s="162">
        <f t="shared" si="31"/>
        <v>1825</v>
      </c>
      <c r="FK79" s="162">
        <f t="shared" si="31"/>
        <v>2159.5</v>
      </c>
      <c r="FL79" s="162">
        <f t="shared" si="31"/>
        <v>5678</v>
      </c>
      <c r="FM79" s="162">
        <f t="shared" si="31"/>
        <v>3548.5</v>
      </c>
      <c r="FN79" s="162">
        <f t="shared" si="31"/>
        <v>20941</v>
      </c>
      <c r="FO79" s="162">
        <f t="shared" si="31"/>
        <v>1088</v>
      </c>
      <c r="FP79" s="162">
        <f t="shared" si="31"/>
        <v>2125</v>
      </c>
      <c r="FQ79" s="162">
        <f t="shared" si="31"/>
        <v>833</v>
      </c>
      <c r="FR79" s="162">
        <f t="shared" si="31"/>
        <v>163.5</v>
      </c>
      <c r="FS79" s="162">
        <f t="shared" si="31"/>
        <v>196.5</v>
      </c>
      <c r="FT79" s="163">
        <f t="shared" si="31"/>
        <v>72</v>
      </c>
      <c r="FU79" s="162">
        <f t="shared" si="31"/>
        <v>735</v>
      </c>
      <c r="FV79" s="162">
        <f t="shared" si="31"/>
        <v>606</v>
      </c>
      <c r="FW79" s="162">
        <f t="shared" si="31"/>
        <v>198</v>
      </c>
      <c r="FX79" s="162">
        <f t="shared" si="31"/>
        <v>59.5</v>
      </c>
      <c r="FY79" s="186"/>
      <c r="FZ79" s="162">
        <f t="shared" si="28"/>
        <v>803625.5</v>
      </c>
      <c r="GA79" s="165"/>
      <c r="GB79" s="147"/>
      <c r="GC79" s="147"/>
      <c r="GD79" s="186"/>
      <c r="GE79" s="186"/>
    </row>
    <row r="80" spans="1:187" x14ac:dyDescent="0.2">
      <c r="A80" s="192" t="s">
        <v>266</v>
      </c>
      <c r="B80" s="184" t="s">
        <v>1000</v>
      </c>
      <c r="C80" s="162">
        <f t="shared" si="29"/>
        <v>5680.5</v>
      </c>
      <c r="D80" s="162">
        <f t="shared" si="29"/>
        <v>35964.5</v>
      </c>
      <c r="E80" s="162">
        <f t="shared" si="29"/>
        <v>6654.5</v>
      </c>
      <c r="F80" s="162">
        <f t="shared" si="29"/>
        <v>15884</v>
      </c>
      <c r="G80" s="162">
        <f t="shared" si="29"/>
        <v>1008</v>
      </c>
      <c r="H80" s="162">
        <f t="shared" si="29"/>
        <v>931</v>
      </c>
      <c r="I80" s="162">
        <f t="shared" si="29"/>
        <v>8642.5</v>
      </c>
      <c r="J80" s="162">
        <f t="shared" si="29"/>
        <v>2144.5</v>
      </c>
      <c r="K80" s="162">
        <f t="shared" si="29"/>
        <v>280</v>
      </c>
      <c r="L80" s="162">
        <f t="shared" si="29"/>
        <v>2551.5</v>
      </c>
      <c r="M80" s="162">
        <f t="shared" si="29"/>
        <v>1331</v>
      </c>
      <c r="N80" s="162">
        <f t="shared" si="29"/>
        <v>51046</v>
      </c>
      <c r="O80" s="162">
        <f t="shared" si="29"/>
        <v>14600.5</v>
      </c>
      <c r="P80" s="162">
        <f t="shared" si="29"/>
        <v>162.5</v>
      </c>
      <c r="Q80" s="162">
        <f t="shared" si="29"/>
        <v>38057.5</v>
      </c>
      <c r="R80" s="162">
        <f t="shared" si="29"/>
        <v>438.5</v>
      </c>
      <c r="S80" s="162">
        <f t="shared" si="29"/>
        <v>1320</v>
      </c>
      <c r="T80" s="162">
        <f t="shared" si="29"/>
        <v>141.5</v>
      </c>
      <c r="U80" s="162">
        <f t="shared" si="29"/>
        <v>46</v>
      </c>
      <c r="V80" s="162">
        <f t="shared" si="29"/>
        <v>252.5</v>
      </c>
      <c r="W80" s="163">
        <f t="shared" si="29"/>
        <v>30</v>
      </c>
      <c r="X80" s="162">
        <f t="shared" si="29"/>
        <v>31.5</v>
      </c>
      <c r="Y80" s="162">
        <f t="shared" si="29"/>
        <v>474.5</v>
      </c>
      <c r="Z80" s="162">
        <f t="shared" si="29"/>
        <v>232.5</v>
      </c>
      <c r="AA80" s="162">
        <f t="shared" si="29"/>
        <v>28973</v>
      </c>
      <c r="AB80" s="162">
        <f t="shared" si="29"/>
        <v>29206</v>
      </c>
      <c r="AC80" s="162">
        <f t="shared" si="29"/>
        <v>906.5</v>
      </c>
      <c r="AD80" s="162">
        <f t="shared" si="29"/>
        <v>1100.5</v>
      </c>
      <c r="AE80" s="162">
        <f t="shared" si="29"/>
        <v>123</v>
      </c>
      <c r="AF80" s="162">
        <f t="shared" si="29"/>
        <v>168</v>
      </c>
      <c r="AG80" s="162">
        <f t="shared" si="29"/>
        <v>784.5</v>
      </c>
      <c r="AH80" s="162">
        <f t="shared" si="29"/>
        <v>945</v>
      </c>
      <c r="AI80" s="162">
        <f t="shared" si="29"/>
        <v>343</v>
      </c>
      <c r="AJ80" s="162">
        <f t="shared" si="29"/>
        <v>194.5</v>
      </c>
      <c r="AK80" s="162">
        <f t="shared" si="29"/>
        <v>203.5</v>
      </c>
      <c r="AL80" s="162">
        <f t="shared" si="29"/>
        <v>283.5</v>
      </c>
      <c r="AM80" s="162">
        <f t="shared" si="29"/>
        <v>425</v>
      </c>
      <c r="AN80" s="162">
        <f t="shared" si="29"/>
        <v>345.5</v>
      </c>
      <c r="AO80" s="162">
        <f t="shared" si="29"/>
        <v>4502.5</v>
      </c>
      <c r="AP80" s="162">
        <f t="shared" si="29"/>
        <v>81529</v>
      </c>
      <c r="AQ80" s="162">
        <f t="shared" si="29"/>
        <v>253.5</v>
      </c>
      <c r="AR80" s="162">
        <f t="shared" si="29"/>
        <v>60438.5</v>
      </c>
      <c r="AS80" s="162">
        <f t="shared" si="29"/>
        <v>6331</v>
      </c>
      <c r="AT80" s="162">
        <f t="shared" si="29"/>
        <v>2250.5</v>
      </c>
      <c r="AU80" s="162">
        <f t="shared" si="29"/>
        <v>253.5</v>
      </c>
      <c r="AV80" s="162">
        <f t="shared" si="29"/>
        <v>267</v>
      </c>
      <c r="AW80" s="162">
        <f t="shared" si="29"/>
        <v>193</v>
      </c>
      <c r="AX80" s="162">
        <f t="shared" si="29"/>
        <v>15</v>
      </c>
      <c r="AY80" s="162">
        <f t="shared" si="29"/>
        <v>425.5</v>
      </c>
      <c r="AZ80" s="162">
        <f t="shared" si="29"/>
        <v>11127.5</v>
      </c>
      <c r="BA80" s="162">
        <f t="shared" si="29"/>
        <v>8663.5</v>
      </c>
      <c r="BB80" s="162">
        <f t="shared" si="29"/>
        <v>7357</v>
      </c>
      <c r="BC80" s="162">
        <f t="shared" si="29"/>
        <v>25696</v>
      </c>
      <c r="BD80" s="162">
        <f t="shared" si="29"/>
        <v>4805</v>
      </c>
      <c r="BE80" s="162">
        <f t="shared" si="29"/>
        <v>1412.5</v>
      </c>
      <c r="BF80" s="162">
        <f t="shared" si="29"/>
        <v>22898</v>
      </c>
      <c r="BG80" s="162">
        <f t="shared" si="29"/>
        <v>919.5</v>
      </c>
      <c r="BH80" s="162">
        <f t="shared" si="29"/>
        <v>628</v>
      </c>
      <c r="BI80" s="162">
        <f t="shared" si="29"/>
        <v>234</v>
      </c>
      <c r="BJ80" s="162">
        <f t="shared" si="29"/>
        <v>5892</v>
      </c>
      <c r="BK80" s="162">
        <f t="shared" si="29"/>
        <v>14763</v>
      </c>
      <c r="BL80" s="162">
        <f t="shared" si="29"/>
        <v>164</v>
      </c>
      <c r="BM80" s="162">
        <f t="shared" si="29"/>
        <v>260.5</v>
      </c>
      <c r="BN80" s="162">
        <f t="shared" si="29"/>
        <v>3559</v>
      </c>
      <c r="BO80" s="162">
        <f t="shared" si="30"/>
        <v>1266</v>
      </c>
      <c r="BP80" s="162">
        <f t="shared" si="30"/>
        <v>184</v>
      </c>
      <c r="BQ80" s="162">
        <f t="shared" si="30"/>
        <v>5288</v>
      </c>
      <c r="BR80" s="162">
        <f t="shared" si="30"/>
        <v>4604.5</v>
      </c>
      <c r="BS80" s="162">
        <f t="shared" si="30"/>
        <v>1003</v>
      </c>
      <c r="BT80" s="162">
        <f t="shared" si="30"/>
        <v>402.5</v>
      </c>
      <c r="BU80" s="162">
        <f t="shared" si="30"/>
        <v>434</v>
      </c>
      <c r="BV80" s="162">
        <f t="shared" si="30"/>
        <v>1170.8</v>
      </c>
      <c r="BW80" s="162">
        <f t="shared" si="30"/>
        <v>1833</v>
      </c>
      <c r="BX80" s="162">
        <f t="shared" si="30"/>
        <v>91.5</v>
      </c>
      <c r="BY80" s="162">
        <f t="shared" si="30"/>
        <v>488.5</v>
      </c>
      <c r="BZ80" s="162">
        <f t="shared" si="30"/>
        <v>204.5</v>
      </c>
      <c r="CA80" s="162">
        <f t="shared" si="30"/>
        <v>170.5</v>
      </c>
      <c r="CB80" s="162">
        <f>CB18</f>
        <v>79757</v>
      </c>
      <c r="CC80" s="162">
        <f t="shared" si="30"/>
        <v>145.5</v>
      </c>
      <c r="CD80" s="162">
        <f t="shared" si="30"/>
        <v>56</v>
      </c>
      <c r="CE80" s="162">
        <f t="shared" si="30"/>
        <v>157</v>
      </c>
      <c r="CF80" s="162">
        <f t="shared" si="30"/>
        <v>105.5</v>
      </c>
      <c r="CG80" s="162">
        <f t="shared" si="30"/>
        <v>172</v>
      </c>
      <c r="CH80" s="162">
        <f t="shared" si="30"/>
        <v>102</v>
      </c>
      <c r="CI80" s="162">
        <f t="shared" si="30"/>
        <v>687.5</v>
      </c>
      <c r="CJ80" s="162">
        <f t="shared" si="30"/>
        <v>930</v>
      </c>
      <c r="CK80" s="162">
        <f t="shared" si="30"/>
        <v>4249</v>
      </c>
      <c r="CL80" s="162">
        <f t="shared" si="30"/>
        <v>1273.5</v>
      </c>
      <c r="CM80" s="162">
        <f t="shared" si="30"/>
        <v>797.5</v>
      </c>
      <c r="CN80" s="162">
        <f t="shared" si="30"/>
        <v>27359</v>
      </c>
      <c r="CO80" s="162">
        <f t="shared" si="30"/>
        <v>14741.5</v>
      </c>
      <c r="CP80" s="162">
        <f t="shared" si="30"/>
        <v>1044.5</v>
      </c>
      <c r="CQ80" s="162">
        <f t="shared" si="30"/>
        <v>1006.5</v>
      </c>
      <c r="CR80" s="162">
        <f t="shared" si="30"/>
        <v>177</v>
      </c>
      <c r="CS80" s="162">
        <f t="shared" si="30"/>
        <v>343.5</v>
      </c>
      <c r="CT80" s="162">
        <f t="shared" si="30"/>
        <v>103.5</v>
      </c>
      <c r="CU80" s="162">
        <f t="shared" si="30"/>
        <v>54.5</v>
      </c>
      <c r="CV80" s="162">
        <f t="shared" si="30"/>
        <v>42.5</v>
      </c>
      <c r="CW80" s="162">
        <f t="shared" si="30"/>
        <v>152.5</v>
      </c>
      <c r="CX80" s="162">
        <f t="shared" si="30"/>
        <v>481</v>
      </c>
      <c r="CY80" s="162">
        <f t="shared" si="30"/>
        <v>39.5</v>
      </c>
      <c r="CZ80" s="162">
        <f t="shared" si="30"/>
        <v>2057</v>
      </c>
      <c r="DA80" s="162">
        <f t="shared" si="30"/>
        <v>180.5</v>
      </c>
      <c r="DB80" s="162">
        <f t="shared" si="30"/>
        <v>300</v>
      </c>
      <c r="DC80" s="162">
        <f t="shared" si="30"/>
        <v>157</v>
      </c>
      <c r="DD80" s="162">
        <f t="shared" si="30"/>
        <v>134</v>
      </c>
      <c r="DE80" s="162">
        <f t="shared" si="30"/>
        <v>424</v>
      </c>
      <c r="DF80" s="162">
        <f t="shared" si="30"/>
        <v>20447.5</v>
      </c>
      <c r="DG80" s="162">
        <f t="shared" si="30"/>
        <v>79.5</v>
      </c>
      <c r="DH80" s="162">
        <f t="shared" si="30"/>
        <v>1967</v>
      </c>
      <c r="DI80" s="162">
        <f t="shared" si="30"/>
        <v>2535</v>
      </c>
      <c r="DJ80" s="162">
        <f t="shared" si="30"/>
        <v>695.5</v>
      </c>
      <c r="DK80" s="162">
        <f t="shared" si="30"/>
        <v>436.5</v>
      </c>
      <c r="DL80" s="162">
        <f t="shared" si="30"/>
        <v>5682</v>
      </c>
      <c r="DM80" s="162">
        <f t="shared" si="30"/>
        <v>248.5</v>
      </c>
      <c r="DN80" s="162">
        <f t="shared" si="30"/>
        <v>1398</v>
      </c>
      <c r="DO80" s="162">
        <f t="shared" si="30"/>
        <v>2827</v>
      </c>
      <c r="DP80" s="162">
        <f t="shared" si="30"/>
        <v>211.5</v>
      </c>
      <c r="DQ80" s="162">
        <f t="shared" si="30"/>
        <v>504</v>
      </c>
      <c r="DR80" s="162">
        <f t="shared" si="30"/>
        <v>1240</v>
      </c>
      <c r="DS80" s="162">
        <f t="shared" si="30"/>
        <v>765.5</v>
      </c>
      <c r="DT80" s="162">
        <f t="shared" si="30"/>
        <v>128.5</v>
      </c>
      <c r="DU80" s="162">
        <f t="shared" si="30"/>
        <v>374</v>
      </c>
      <c r="DV80" s="162">
        <f t="shared" si="30"/>
        <v>182</v>
      </c>
      <c r="DW80" s="162">
        <f t="shared" si="30"/>
        <v>366</v>
      </c>
      <c r="DX80" s="162">
        <f t="shared" si="30"/>
        <v>163.5</v>
      </c>
      <c r="DY80" s="162">
        <f t="shared" si="30"/>
        <v>322</v>
      </c>
      <c r="DZ80" s="162">
        <f t="shared" si="30"/>
        <v>949.5</v>
      </c>
      <c r="EA80" s="162">
        <f t="shared" si="31"/>
        <v>525.5</v>
      </c>
      <c r="EB80" s="162">
        <f t="shared" si="31"/>
        <v>577.5</v>
      </c>
      <c r="EC80" s="162">
        <f t="shared" si="31"/>
        <v>288.5</v>
      </c>
      <c r="ED80" s="162">
        <f t="shared" si="31"/>
        <v>1628</v>
      </c>
      <c r="EE80" s="162">
        <f t="shared" si="31"/>
        <v>186</v>
      </c>
      <c r="EF80" s="162">
        <f t="shared" si="31"/>
        <v>1401.5</v>
      </c>
      <c r="EG80" s="162">
        <f t="shared" si="31"/>
        <v>261</v>
      </c>
      <c r="EH80" s="162">
        <f t="shared" si="31"/>
        <v>235</v>
      </c>
      <c r="EI80" s="162">
        <f t="shared" si="31"/>
        <v>16045.5</v>
      </c>
      <c r="EJ80" s="162">
        <f t="shared" si="31"/>
        <v>9005</v>
      </c>
      <c r="EK80" s="162">
        <f t="shared" si="31"/>
        <v>619.5</v>
      </c>
      <c r="EL80" s="162">
        <f t="shared" si="31"/>
        <v>480.5</v>
      </c>
      <c r="EM80" s="162">
        <f t="shared" si="31"/>
        <v>408.5</v>
      </c>
      <c r="EN80" s="162">
        <f t="shared" si="31"/>
        <v>997.5</v>
      </c>
      <c r="EO80" s="162">
        <f t="shared" si="31"/>
        <v>394.5</v>
      </c>
      <c r="EP80" s="162">
        <f t="shared" si="31"/>
        <v>353.5</v>
      </c>
      <c r="EQ80" s="162">
        <f t="shared" si="31"/>
        <v>2428.5</v>
      </c>
      <c r="ER80" s="162">
        <f t="shared" si="31"/>
        <v>312.5</v>
      </c>
      <c r="ES80" s="162">
        <f t="shared" si="31"/>
        <v>118</v>
      </c>
      <c r="ET80" s="162">
        <f t="shared" si="31"/>
        <v>186</v>
      </c>
      <c r="EU80" s="162">
        <f t="shared" si="31"/>
        <v>589</v>
      </c>
      <c r="EV80" s="162">
        <f t="shared" si="31"/>
        <v>63</v>
      </c>
      <c r="EW80" s="162">
        <f t="shared" si="31"/>
        <v>873</v>
      </c>
      <c r="EX80" s="162">
        <f t="shared" si="31"/>
        <v>243.5</v>
      </c>
      <c r="EY80" s="162">
        <f t="shared" si="31"/>
        <v>242.5</v>
      </c>
      <c r="EZ80" s="162">
        <f t="shared" si="31"/>
        <v>129.5</v>
      </c>
      <c r="FA80" s="162">
        <f t="shared" si="31"/>
        <v>3211</v>
      </c>
      <c r="FB80" s="162">
        <f t="shared" si="31"/>
        <v>321</v>
      </c>
      <c r="FC80" s="162">
        <f t="shared" si="31"/>
        <v>2280</v>
      </c>
      <c r="FD80" s="162">
        <f t="shared" si="31"/>
        <v>322</v>
      </c>
      <c r="FE80" s="162">
        <f t="shared" si="31"/>
        <v>96</v>
      </c>
      <c r="FF80" s="162">
        <f t="shared" si="31"/>
        <v>210</v>
      </c>
      <c r="FG80" s="162">
        <f t="shared" si="31"/>
        <v>100</v>
      </c>
      <c r="FH80" s="162">
        <f t="shared" si="31"/>
        <v>91.5</v>
      </c>
      <c r="FI80" s="162">
        <f t="shared" si="31"/>
        <v>1812</v>
      </c>
      <c r="FJ80" s="162">
        <f t="shared" si="31"/>
        <v>1853.5</v>
      </c>
      <c r="FK80" s="162">
        <f t="shared" si="31"/>
        <v>2153</v>
      </c>
      <c r="FL80" s="162">
        <f t="shared" si="31"/>
        <v>5172.5</v>
      </c>
      <c r="FM80" s="162">
        <f t="shared" si="31"/>
        <v>3522.5</v>
      </c>
      <c r="FN80" s="162">
        <f t="shared" si="31"/>
        <v>20460.5</v>
      </c>
      <c r="FO80" s="162">
        <f t="shared" si="31"/>
        <v>1092.5</v>
      </c>
      <c r="FP80" s="162">
        <f t="shared" si="31"/>
        <v>2100.5</v>
      </c>
      <c r="FQ80" s="162">
        <f t="shared" si="31"/>
        <v>800.5</v>
      </c>
      <c r="FR80" s="162">
        <f t="shared" si="31"/>
        <v>158</v>
      </c>
      <c r="FS80" s="162">
        <f t="shared" si="31"/>
        <v>185.5</v>
      </c>
      <c r="FT80" s="163">
        <f t="shared" si="31"/>
        <v>81</v>
      </c>
      <c r="FU80" s="162">
        <f t="shared" si="31"/>
        <v>757</v>
      </c>
      <c r="FV80" s="162">
        <f t="shared" si="31"/>
        <v>620.5</v>
      </c>
      <c r="FW80" s="162">
        <f t="shared" si="31"/>
        <v>185</v>
      </c>
      <c r="FX80" s="162">
        <f t="shared" si="31"/>
        <v>63</v>
      </c>
      <c r="FY80" s="162"/>
      <c r="FZ80" s="162">
        <f t="shared" si="28"/>
        <v>798881.8</v>
      </c>
      <c r="GA80" s="166"/>
      <c r="GB80" s="186"/>
      <c r="GC80" s="186"/>
      <c r="GD80" s="186"/>
      <c r="GE80" s="186"/>
    </row>
    <row r="81" spans="1:187" x14ac:dyDescent="0.2">
      <c r="A81" s="192" t="s">
        <v>267</v>
      </c>
      <c r="B81" s="184" t="s">
        <v>1001</v>
      </c>
      <c r="C81" s="162">
        <f t="shared" si="29"/>
        <v>5666</v>
      </c>
      <c r="D81" s="162">
        <f t="shared" si="29"/>
        <v>35561</v>
      </c>
      <c r="E81" s="162">
        <f t="shared" si="29"/>
        <v>6685</v>
      </c>
      <c r="F81" s="162">
        <f t="shared" si="29"/>
        <v>15947</v>
      </c>
      <c r="G81" s="162">
        <f t="shared" si="29"/>
        <v>975.5</v>
      </c>
      <c r="H81" s="162">
        <f t="shared" si="29"/>
        <v>955.5</v>
      </c>
      <c r="I81" s="162">
        <f t="shared" si="29"/>
        <v>8787</v>
      </c>
      <c r="J81" s="162">
        <f t="shared" si="29"/>
        <v>2040</v>
      </c>
      <c r="K81" s="162">
        <f t="shared" si="29"/>
        <v>313</v>
      </c>
      <c r="L81" s="162">
        <f t="shared" si="29"/>
        <v>2543</v>
      </c>
      <c r="M81" s="162">
        <f t="shared" si="29"/>
        <v>1333.5</v>
      </c>
      <c r="N81" s="162">
        <f t="shared" si="29"/>
        <v>50914.5</v>
      </c>
      <c r="O81" s="162">
        <f t="shared" si="29"/>
        <v>14482</v>
      </c>
      <c r="P81" s="162">
        <f t="shared" si="29"/>
        <v>160.5</v>
      </c>
      <c r="Q81" s="162">
        <f t="shared" si="29"/>
        <v>37707</v>
      </c>
      <c r="R81" s="162">
        <f t="shared" si="29"/>
        <v>434</v>
      </c>
      <c r="S81" s="162">
        <f t="shared" si="29"/>
        <v>1277</v>
      </c>
      <c r="T81" s="162">
        <f t="shared" si="29"/>
        <v>129.5</v>
      </c>
      <c r="U81" s="162">
        <f t="shared" si="29"/>
        <v>35.5</v>
      </c>
      <c r="V81" s="162">
        <f t="shared" si="29"/>
        <v>257</v>
      </c>
      <c r="W81" s="163">
        <f t="shared" si="29"/>
        <v>44.5</v>
      </c>
      <c r="X81" s="162">
        <f t="shared" si="29"/>
        <v>39.5</v>
      </c>
      <c r="Y81" s="162">
        <f t="shared" si="29"/>
        <v>440</v>
      </c>
      <c r="Z81" s="162">
        <f t="shared" si="29"/>
        <v>250</v>
      </c>
      <c r="AA81" s="162">
        <f t="shared" si="29"/>
        <v>28329.5</v>
      </c>
      <c r="AB81" s="162">
        <f t="shared" si="29"/>
        <v>28860</v>
      </c>
      <c r="AC81" s="162">
        <f t="shared" si="29"/>
        <v>855.5</v>
      </c>
      <c r="AD81" s="162">
        <f t="shared" si="29"/>
        <v>1080</v>
      </c>
      <c r="AE81" s="162">
        <f t="shared" si="29"/>
        <v>102</v>
      </c>
      <c r="AF81" s="162">
        <f t="shared" si="29"/>
        <v>164.5</v>
      </c>
      <c r="AG81" s="162">
        <f t="shared" si="29"/>
        <v>790</v>
      </c>
      <c r="AH81" s="162">
        <f t="shared" si="29"/>
        <v>934</v>
      </c>
      <c r="AI81" s="162">
        <f t="shared" si="29"/>
        <v>349</v>
      </c>
      <c r="AJ81" s="162">
        <f t="shared" si="29"/>
        <v>214</v>
      </c>
      <c r="AK81" s="162">
        <f t="shared" si="29"/>
        <v>192.5</v>
      </c>
      <c r="AL81" s="162">
        <f t="shared" si="29"/>
        <v>245</v>
      </c>
      <c r="AM81" s="162">
        <f t="shared" si="29"/>
        <v>419.5</v>
      </c>
      <c r="AN81" s="162">
        <f t="shared" si="29"/>
        <v>343</v>
      </c>
      <c r="AO81" s="162">
        <f t="shared" si="29"/>
        <v>4609</v>
      </c>
      <c r="AP81" s="162">
        <f t="shared" si="29"/>
        <v>80029</v>
      </c>
      <c r="AQ81" s="162">
        <f t="shared" si="29"/>
        <v>238.5</v>
      </c>
      <c r="AR81" s="162">
        <f t="shared" si="29"/>
        <v>59780</v>
      </c>
      <c r="AS81" s="162">
        <f t="shared" si="29"/>
        <v>6239</v>
      </c>
      <c r="AT81" s="162">
        <f t="shared" si="29"/>
        <v>2333.5</v>
      </c>
      <c r="AU81" s="162">
        <f t="shared" si="29"/>
        <v>247</v>
      </c>
      <c r="AV81" s="162">
        <f t="shared" si="29"/>
        <v>261</v>
      </c>
      <c r="AW81" s="162">
        <f t="shared" si="29"/>
        <v>205</v>
      </c>
      <c r="AX81" s="162">
        <f t="shared" si="29"/>
        <v>11.5</v>
      </c>
      <c r="AY81" s="162">
        <f t="shared" si="29"/>
        <v>429.5</v>
      </c>
      <c r="AZ81" s="162">
        <f t="shared" si="29"/>
        <v>10812</v>
      </c>
      <c r="BA81" s="162">
        <f t="shared" si="29"/>
        <v>8533.5</v>
      </c>
      <c r="BB81" s="162">
        <f t="shared" si="29"/>
        <v>7442.5</v>
      </c>
      <c r="BC81" s="162">
        <f t="shared" si="29"/>
        <v>26169</v>
      </c>
      <c r="BD81" s="162">
        <f t="shared" si="29"/>
        <v>4842.5</v>
      </c>
      <c r="BE81" s="162">
        <f t="shared" si="29"/>
        <v>1384.5</v>
      </c>
      <c r="BF81" s="162">
        <f t="shared" si="29"/>
        <v>22731.5</v>
      </c>
      <c r="BG81" s="162">
        <f t="shared" si="29"/>
        <v>955.5</v>
      </c>
      <c r="BH81" s="162">
        <f t="shared" si="29"/>
        <v>588</v>
      </c>
      <c r="BI81" s="162">
        <f t="shared" si="29"/>
        <v>230</v>
      </c>
      <c r="BJ81" s="162">
        <f t="shared" si="29"/>
        <v>5782</v>
      </c>
      <c r="BK81" s="162">
        <f t="shared" si="29"/>
        <v>14654</v>
      </c>
      <c r="BL81" s="162">
        <f t="shared" si="29"/>
        <v>188</v>
      </c>
      <c r="BM81" s="162">
        <f t="shared" si="29"/>
        <v>248</v>
      </c>
      <c r="BN81" s="162">
        <f t="shared" si="29"/>
        <v>3492.5</v>
      </c>
      <c r="BO81" s="162">
        <f t="shared" si="30"/>
        <v>1332</v>
      </c>
      <c r="BP81" s="162">
        <f t="shared" si="30"/>
        <v>199.5</v>
      </c>
      <c r="BQ81" s="162">
        <f t="shared" si="30"/>
        <v>5271</v>
      </c>
      <c r="BR81" s="162">
        <f t="shared" si="30"/>
        <v>4565.5</v>
      </c>
      <c r="BS81" s="162">
        <f t="shared" si="30"/>
        <v>924</v>
      </c>
      <c r="BT81" s="162">
        <f t="shared" si="30"/>
        <v>387.5</v>
      </c>
      <c r="BU81" s="162">
        <f t="shared" si="30"/>
        <v>409</v>
      </c>
      <c r="BV81" s="162">
        <f t="shared" si="30"/>
        <v>1164.9000000000001</v>
      </c>
      <c r="BW81" s="162">
        <f t="shared" si="30"/>
        <v>1773.5</v>
      </c>
      <c r="BX81" s="162">
        <f t="shared" si="30"/>
        <v>83.5</v>
      </c>
      <c r="BY81" s="162">
        <f t="shared" si="30"/>
        <v>479.5</v>
      </c>
      <c r="BZ81" s="162">
        <f t="shared" si="30"/>
        <v>193</v>
      </c>
      <c r="CA81" s="162">
        <f t="shared" si="30"/>
        <v>163</v>
      </c>
      <c r="CB81" s="162">
        <f>CB19</f>
        <v>79455</v>
      </c>
      <c r="CC81" s="162">
        <f t="shared" si="30"/>
        <v>148.5</v>
      </c>
      <c r="CD81" s="162">
        <f t="shared" si="30"/>
        <v>59.5</v>
      </c>
      <c r="CE81" s="162">
        <f t="shared" si="30"/>
        <v>165</v>
      </c>
      <c r="CF81" s="162">
        <f t="shared" si="30"/>
        <v>95</v>
      </c>
      <c r="CG81" s="162">
        <f t="shared" si="30"/>
        <v>166</v>
      </c>
      <c r="CH81" s="162">
        <f t="shared" si="30"/>
        <v>105</v>
      </c>
      <c r="CI81" s="162">
        <f t="shared" si="30"/>
        <v>679</v>
      </c>
      <c r="CJ81" s="162">
        <f t="shared" si="30"/>
        <v>944</v>
      </c>
      <c r="CK81" s="162">
        <f t="shared" si="30"/>
        <v>4148.5</v>
      </c>
      <c r="CL81" s="162">
        <f t="shared" si="30"/>
        <v>1232</v>
      </c>
      <c r="CM81" s="162">
        <f t="shared" si="30"/>
        <v>741</v>
      </c>
      <c r="CN81" s="162">
        <f t="shared" si="30"/>
        <v>26904.5</v>
      </c>
      <c r="CO81" s="162">
        <f t="shared" si="30"/>
        <v>14863.5</v>
      </c>
      <c r="CP81" s="162">
        <f t="shared" si="30"/>
        <v>1031</v>
      </c>
      <c r="CQ81" s="162">
        <f t="shared" si="30"/>
        <v>977.5</v>
      </c>
      <c r="CR81" s="162">
        <f t="shared" si="30"/>
        <v>179</v>
      </c>
      <c r="CS81" s="162">
        <f t="shared" si="30"/>
        <v>350.5</v>
      </c>
      <c r="CT81" s="162">
        <f t="shared" si="30"/>
        <v>109.5</v>
      </c>
      <c r="CU81" s="162">
        <f t="shared" si="30"/>
        <v>50</v>
      </c>
      <c r="CV81" s="162">
        <f t="shared" si="30"/>
        <v>40</v>
      </c>
      <c r="CW81" s="162">
        <f t="shared" si="30"/>
        <v>150</v>
      </c>
      <c r="CX81" s="162">
        <f t="shared" si="30"/>
        <v>464</v>
      </c>
      <c r="CY81" s="162">
        <f t="shared" si="30"/>
        <v>37</v>
      </c>
      <c r="CZ81" s="162">
        <f t="shared" si="30"/>
        <v>2045.5</v>
      </c>
      <c r="DA81" s="162">
        <f t="shared" si="30"/>
        <v>179</v>
      </c>
      <c r="DB81" s="162">
        <f t="shared" si="30"/>
        <v>306.5</v>
      </c>
      <c r="DC81" s="162">
        <f t="shared" si="30"/>
        <v>162</v>
      </c>
      <c r="DD81" s="162">
        <f t="shared" si="30"/>
        <v>132</v>
      </c>
      <c r="DE81" s="162">
        <f t="shared" si="30"/>
        <v>432.5</v>
      </c>
      <c r="DF81" s="162">
        <f t="shared" si="30"/>
        <v>20425.5</v>
      </c>
      <c r="DG81" s="162">
        <f t="shared" si="30"/>
        <v>73</v>
      </c>
      <c r="DH81" s="162">
        <f t="shared" si="30"/>
        <v>1923</v>
      </c>
      <c r="DI81" s="162">
        <f t="shared" si="30"/>
        <v>2544.5</v>
      </c>
      <c r="DJ81" s="162">
        <f t="shared" si="30"/>
        <v>704.5</v>
      </c>
      <c r="DK81" s="162">
        <f t="shared" si="30"/>
        <v>405.5</v>
      </c>
      <c r="DL81" s="162">
        <f t="shared" si="30"/>
        <v>5630.5</v>
      </c>
      <c r="DM81" s="162">
        <f t="shared" si="30"/>
        <v>232.5</v>
      </c>
      <c r="DN81" s="162">
        <f t="shared" si="30"/>
        <v>1394</v>
      </c>
      <c r="DO81" s="162">
        <f t="shared" si="30"/>
        <v>2842</v>
      </c>
      <c r="DP81" s="162">
        <f t="shared" si="30"/>
        <v>211</v>
      </c>
      <c r="DQ81" s="162">
        <f t="shared" si="30"/>
        <v>497.5</v>
      </c>
      <c r="DR81" s="162">
        <f t="shared" si="30"/>
        <v>1267.5</v>
      </c>
      <c r="DS81" s="162">
        <f t="shared" si="30"/>
        <v>753.5</v>
      </c>
      <c r="DT81" s="162">
        <f t="shared" si="30"/>
        <v>136.5</v>
      </c>
      <c r="DU81" s="162">
        <f t="shared" si="30"/>
        <v>388</v>
      </c>
      <c r="DV81" s="162">
        <f t="shared" si="30"/>
        <v>197</v>
      </c>
      <c r="DW81" s="162">
        <f t="shared" si="30"/>
        <v>337</v>
      </c>
      <c r="DX81" s="162">
        <f t="shared" si="30"/>
        <v>170.5</v>
      </c>
      <c r="DY81" s="162">
        <f t="shared" si="30"/>
        <v>332.5</v>
      </c>
      <c r="DZ81" s="162">
        <f t="shared" si="30"/>
        <v>914</v>
      </c>
      <c r="EA81" s="162">
        <f t="shared" si="31"/>
        <v>547</v>
      </c>
      <c r="EB81" s="162">
        <f t="shared" si="31"/>
        <v>571.5</v>
      </c>
      <c r="EC81" s="162">
        <f t="shared" si="31"/>
        <v>293</v>
      </c>
      <c r="ED81" s="162">
        <f t="shared" si="31"/>
        <v>1646</v>
      </c>
      <c r="EE81" s="162">
        <f t="shared" si="31"/>
        <v>184</v>
      </c>
      <c r="EF81" s="162">
        <f t="shared" si="31"/>
        <v>1426</v>
      </c>
      <c r="EG81" s="162">
        <f t="shared" si="31"/>
        <v>267</v>
      </c>
      <c r="EH81" s="162">
        <f t="shared" si="31"/>
        <v>219</v>
      </c>
      <c r="EI81" s="162">
        <f t="shared" si="31"/>
        <v>16230.5</v>
      </c>
      <c r="EJ81" s="162">
        <f t="shared" si="31"/>
        <v>8761.5</v>
      </c>
      <c r="EK81" s="162">
        <f t="shared" si="31"/>
        <v>617.5</v>
      </c>
      <c r="EL81" s="162">
        <f t="shared" si="31"/>
        <v>479.5</v>
      </c>
      <c r="EM81" s="162">
        <f t="shared" si="31"/>
        <v>411</v>
      </c>
      <c r="EN81" s="162">
        <f t="shared" si="31"/>
        <v>952.5</v>
      </c>
      <c r="EO81" s="162">
        <f t="shared" si="31"/>
        <v>410.5</v>
      </c>
      <c r="EP81" s="162">
        <f t="shared" si="31"/>
        <v>369.5</v>
      </c>
      <c r="EQ81" s="162">
        <f t="shared" si="31"/>
        <v>2374</v>
      </c>
      <c r="ER81" s="162">
        <f t="shared" si="31"/>
        <v>353.5</v>
      </c>
      <c r="ES81" s="162">
        <f t="shared" si="31"/>
        <v>122</v>
      </c>
      <c r="ET81" s="162">
        <f t="shared" si="31"/>
        <v>173</v>
      </c>
      <c r="EU81" s="162">
        <f t="shared" si="31"/>
        <v>599</v>
      </c>
      <c r="EV81" s="162">
        <f t="shared" si="31"/>
        <v>60.5</v>
      </c>
      <c r="EW81" s="162">
        <f t="shared" si="31"/>
        <v>844.5</v>
      </c>
      <c r="EX81" s="162">
        <f t="shared" si="31"/>
        <v>251.5</v>
      </c>
      <c r="EY81" s="162">
        <f t="shared" si="31"/>
        <v>235.5</v>
      </c>
      <c r="EZ81" s="162">
        <f t="shared" si="31"/>
        <v>103.5</v>
      </c>
      <c r="FA81" s="162">
        <f t="shared" si="31"/>
        <v>3061.5</v>
      </c>
      <c r="FB81" s="162">
        <f t="shared" si="31"/>
        <v>310.5</v>
      </c>
      <c r="FC81" s="162">
        <f t="shared" si="31"/>
        <v>2288.5</v>
      </c>
      <c r="FD81" s="162">
        <f t="shared" si="31"/>
        <v>328.5</v>
      </c>
      <c r="FE81" s="162">
        <f t="shared" si="31"/>
        <v>102</v>
      </c>
      <c r="FF81" s="162">
        <f t="shared" si="31"/>
        <v>200.5</v>
      </c>
      <c r="FG81" s="162">
        <f t="shared" si="31"/>
        <v>96.5</v>
      </c>
      <c r="FH81" s="162">
        <f t="shared" si="31"/>
        <v>87</v>
      </c>
      <c r="FI81" s="162">
        <f t="shared" si="31"/>
        <v>1810</v>
      </c>
      <c r="FJ81" s="162">
        <f t="shared" si="31"/>
        <v>1840</v>
      </c>
      <c r="FK81" s="162">
        <f t="shared" si="31"/>
        <v>2195.5</v>
      </c>
      <c r="FL81" s="162">
        <f t="shared" si="31"/>
        <v>4799.5</v>
      </c>
      <c r="FM81" s="162">
        <f t="shared" si="31"/>
        <v>3443</v>
      </c>
      <c r="FN81" s="162">
        <f t="shared" si="31"/>
        <v>20014.5</v>
      </c>
      <c r="FO81" s="162">
        <f t="shared" si="31"/>
        <v>1105</v>
      </c>
      <c r="FP81" s="162">
        <f t="shared" si="31"/>
        <v>2078.5</v>
      </c>
      <c r="FQ81" s="162">
        <f t="shared" si="31"/>
        <v>736.5</v>
      </c>
      <c r="FR81" s="162">
        <f t="shared" si="31"/>
        <v>160</v>
      </c>
      <c r="FS81" s="162">
        <f t="shared" si="31"/>
        <v>178</v>
      </c>
      <c r="FT81" s="163">
        <f t="shared" si="31"/>
        <v>71</v>
      </c>
      <c r="FU81" s="162">
        <f t="shared" si="31"/>
        <v>754</v>
      </c>
      <c r="FV81" s="162">
        <f t="shared" si="31"/>
        <v>618.5</v>
      </c>
      <c r="FW81" s="162">
        <f t="shared" si="31"/>
        <v>166</v>
      </c>
      <c r="FX81" s="162">
        <f t="shared" si="31"/>
        <v>67.5</v>
      </c>
      <c r="FY81" s="162"/>
      <c r="FZ81" s="162">
        <f t="shared" si="28"/>
        <v>791986.4</v>
      </c>
      <c r="GA81" s="165"/>
      <c r="GB81" s="162"/>
      <c r="GC81" s="162"/>
      <c r="GD81" s="162"/>
      <c r="GE81" s="162"/>
    </row>
    <row r="82" spans="1:187" x14ac:dyDescent="0.2">
      <c r="A82" s="192" t="s">
        <v>680</v>
      </c>
      <c r="B82" s="184" t="s">
        <v>1004</v>
      </c>
      <c r="C82" s="162">
        <f t="shared" si="29"/>
        <v>5613.5</v>
      </c>
      <c r="D82" s="162">
        <f t="shared" si="29"/>
        <v>34727.300000000003</v>
      </c>
      <c r="E82" s="162">
        <f t="shared" si="29"/>
        <v>6634.5</v>
      </c>
      <c r="F82" s="162">
        <f t="shared" si="29"/>
        <v>15541.5</v>
      </c>
      <c r="G82" s="162">
        <f t="shared" si="29"/>
        <v>920.5</v>
      </c>
      <c r="H82" s="162">
        <f t="shared" si="29"/>
        <v>972</v>
      </c>
      <c r="I82" s="162">
        <f t="shared" si="29"/>
        <v>8709.5</v>
      </c>
      <c r="J82" s="162">
        <f t="shared" si="29"/>
        <v>1959</v>
      </c>
      <c r="K82" s="162">
        <f t="shared" si="29"/>
        <v>301</v>
      </c>
      <c r="L82" s="162">
        <f t="shared" si="29"/>
        <v>2520</v>
      </c>
      <c r="M82" s="162">
        <f t="shared" si="29"/>
        <v>1382.5</v>
      </c>
      <c r="N82" s="162">
        <f t="shared" si="29"/>
        <v>50668</v>
      </c>
      <c r="O82" s="162">
        <f t="shared" si="29"/>
        <v>14647.5</v>
      </c>
      <c r="P82" s="162">
        <f t="shared" si="29"/>
        <v>153.5</v>
      </c>
      <c r="Q82" s="162">
        <f t="shared" si="29"/>
        <v>36889</v>
      </c>
      <c r="R82" s="162">
        <f t="shared" si="29"/>
        <v>443.5</v>
      </c>
      <c r="S82" s="162">
        <f t="shared" si="29"/>
        <v>1275.5</v>
      </c>
      <c r="T82" s="162">
        <f t="shared" si="29"/>
        <v>127.5</v>
      </c>
      <c r="U82" s="162">
        <f t="shared" si="29"/>
        <v>46</v>
      </c>
      <c r="V82" s="162">
        <f t="shared" si="29"/>
        <v>255</v>
      </c>
      <c r="W82" s="162">
        <f t="shared" si="29"/>
        <v>50</v>
      </c>
      <c r="X82" s="162">
        <f t="shared" si="29"/>
        <v>40</v>
      </c>
      <c r="Y82" s="162">
        <f t="shared" si="29"/>
        <v>432</v>
      </c>
      <c r="Z82" s="162">
        <f t="shared" si="29"/>
        <v>240.5</v>
      </c>
      <c r="AA82" s="162">
        <f t="shared" si="29"/>
        <v>27641.5</v>
      </c>
      <c r="AB82" s="162">
        <f t="shared" si="29"/>
        <v>28500.5</v>
      </c>
      <c r="AC82" s="162">
        <f t="shared" si="29"/>
        <v>876</v>
      </c>
      <c r="AD82" s="162">
        <f t="shared" si="29"/>
        <v>1067</v>
      </c>
      <c r="AE82" s="162">
        <f t="shared" si="29"/>
        <v>109</v>
      </c>
      <c r="AF82" s="162">
        <f t="shared" si="29"/>
        <v>154</v>
      </c>
      <c r="AG82" s="162">
        <f t="shared" si="29"/>
        <v>827</v>
      </c>
      <c r="AH82" s="162">
        <f t="shared" si="29"/>
        <v>972</v>
      </c>
      <c r="AI82" s="162">
        <f t="shared" si="29"/>
        <v>360.5</v>
      </c>
      <c r="AJ82" s="162">
        <f t="shared" si="29"/>
        <v>204.5</v>
      </c>
      <c r="AK82" s="162">
        <f t="shared" si="29"/>
        <v>185.5</v>
      </c>
      <c r="AL82" s="162">
        <f t="shared" si="29"/>
        <v>246</v>
      </c>
      <c r="AM82" s="162">
        <f t="shared" si="29"/>
        <v>435</v>
      </c>
      <c r="AN82" s="162">
        <f t="shared" si="29"/>
        <v>361</v>
      </c>
      <c r="AO82" s="162">
        <f t="shared" si="29"/>
        <v>4626.5</v>
      </c>
      <c r="AP82" s="162">
        <f t="shared" si="29"/>
        <v>77287.5</v>
      </c>
      <c r="AQ82" s="162">
        <f t="shared" si="29"/>
        <v>253</v>
      </c>
      <c r="AR82" s="162">
        <f t="shared" si="29"/>
        <v>58957.5</v>
      </c>
      <c r="AS82" s="162">
        <f t="shared" si="29"/>
        <v>6045</v>
      </c>
      <c r="AT82" s="162">
        <f t="shared" si="29"/>
        <v>2421.5</v>
      </c>
      <c r="AU82" s="162">
        <f t="shared" si="29"/>
        <v>303.5</v>
      </c>
      <c r="AV82" s="162">
        <f t="shared" si="29"/>
        <v>282.5</v>
      </c>
      <c r="AW82" s="162">
        <f t="shared" si="29"/>
        <v>180</v>
      </c>
      <c r="AX82" s="162">
        <f t="shared" si="29"/>
        <v>31.5</v>
      </c>
      <c r="AY82" s="162">
        <f t="shared" si="29"/>
        <v>432</v>
      </c>
      <c r="AZ82" s="162">
        <f t="shared" si="29"/>
        <v>10536</v>
      </c>
      <c r="BA82" s="162">
        <f t="shared" si="29"/>
        <v>8565</v>
      </c>
      <c r="BB82" s="162">
        <f t="shared" si="29"/>
        <v>7373</v>
      </c>
      <c r="BC82" s="162">
        <f t="shared" si="29"/>
        <v>26200.5</v>
      </c>
      <c r="BD82" s="162">
        <f t="shared" si="29"/>
        <v>4812</v>
      </c>
      <c r="BE82" s="162">
        <f t="shared" si="29"/>
        <v>1403.5</v>
      </c>
      <c r="BF82" s="162">
        <f t="shared" si="29"/>
        <v>22766</v>
      </c>
      <c r="BG82" s="162">
        <f t="shared" si="29"/>
        <v>856</v>
      </c>
      <c r="BH82" s="162">
        <f t="shared" si="29"/>
        <v>567.5</v>
      </c>
      <c r="BI82" s="162">
        <f t="shared" si="29"/>
        <v>219</v>
      </c>
      <c r="BJ82" s="162">
        <f t="shared" si="29"/>
        <v>5826.5</v>
      </c>
      <c r="BK82" s="162">
        <f t="shared" si="29"/>
        <v>14165</v>
      </c>
      <c r="BL82" s="162">
        <f t="shared" si="29"/>
        <v>164.5</v>
      </c>
      <c r="BM82" s="162">
        <f t="shared" si="29"/>
        <v>271.5</v>
      </c>
      <c r="BN82" s="162">
        <f>BN20</f>
        <v>3535</v>
      </c>
      <c r="BO82" s="162">
        <f t="shared" si="30"/>
        <v>1413.5</v>
      </c>
      <c r="BP82" s="162">
        <f t="shared" si="30"/>
        <v>194.5</v>
      </c>
      <c r="BQ82" s="162">
        <f t="shared" si="30"/>
        <v>5248</v>
      </c>
      <c r="BR82" s="162">
        <f t="shared" si="30"/>
        <v>4536.5</v>
      </c>
      <c r="BS82" s="162">
        <f t="shared" si="30"/>
        <v>930</v>
      </c>
      <c r="BT82" s="162">
        <f t="shared" si="30"/>
        <v>366.5</v>
      </c>
      <c r="BU82" s="162">
        <f t="shared" si="30"/>
        <v>429</v>
      </c>
      <c r="BV82" s="162">
        <f t="shared" si="30"/>
        <v>1128.5</v>
      </c>
      <c r="BW82" s="162">
        <f t="shared" si="30"/>
        <v>1774.5</v>
      </c>
      <c r="BX82" s="162">
        <f t="shared" si="30"/>
        <v>65</v>
      </c>
      <c r="BY82" s="162">
        <f t="shared" si="30"/>
        <v>456.5</v>
      </c>
      <c r="BZ82" s="162">
        <f t="shared" si="30"/>
        <v>178.5</v>
      </c>
      <c r="CA82" s="162">
        <f t="shared" si="30"/>
        <v>186.5</v>
      </c>
      <c r="CB82" s="162">
        <f>CB20</f>
        <v>79013.5</v>
      </c>
      <c r="CC82" s="162">
        <f t="shared" si="30"/>
        <v>153</v>
      </c>
      <c r="CD82" s="162">
        <f t="shared" si="30"/>
        <v>64.5</v>
      </c>
      <c r="CE82" s="162">
        <f t="shared" si="30"/>
        <v>159.5</v>
      </c>
      <c r="CF82" s="162">
        <f t="shared" si="30"/>
        <v>103.5</v>
      </c>
      <c r="CG82" s="162">
        <f t="shared" si="30"/>
        <v>144.5</v>
      </c>
      <c r="CH82" s="162">
        <f t="shared" si="30"/>
        <v>121.5</v>
      </c>
      <c r="CI82" s="162">
        <f t="shared" si="30"/>
        <v>708.5</v>
      </c>
      <c r="CJ82" s="162">
        <f t="shared" si="30"/>
        <v>954.5</v>
      </c>
      <c r="CK82" s="162">
        <f t="shared" si="30"/>
        <v>4197.5</v>
      </c>
      <c r="CL82" s="162">
        <f t="shared" si="30"/>
        <v>1248.5</v>
      </c>
      <c r="CM82" s="162">
        <f t="shared" si="30"/>
        <v>713</v>
      </c>
      <c r="CN82" s="162">
        <f t="shared" si="30"/>
        <v>26337.5</v>
      </c>
      <c r="CO82" s="162">
        <f t="shared" si="30"/>
        <v>14813</v>
      </c>
      <c r="CP82" s="162">
        <f t="shared" si="30"/>
        <v>1015.5</v>
      </c>
      <c r="CQ82" s="162">
        <f t="shared" si="30"/>
        <v>980</v>
      </c>
      <c r="CR82" s="162">
        <f t="shared" si="30"/>
        <v>176.5</v>
      </c>
      <c r="CS82" s="162">
        <f t="shared" si="30"/>
        <v>348.5</v>
      </c>
      <c r="CT82" s="162">
        <f t="shared" si="30"/>
        <v>89.5</v>
      </c>
      <c r="CU82" s="162">
        <f t="shared" si="30"/>
        <v>36.5</v>
      </c>
      <c r="CV82" s="162">
        <f t="shared" si="30"/>
        <v>41</v>
      </c>
      <c r="CW82" s="162">
        <f t="shared" si="30"/>
        <v>153.5</v>
      </c>
      <c r="CX82" s="162">
        <f t="shared" si="30"/>
        <v>449.5</v>
      </c>
      <c r="CY82" s="162">
        <f t="shared" si="30"/>
        <v>27</v>
      </c>
      <c r="CZ82" s="162">
        <f t="shared" si="30"/>
        <v>2082.5</v>
      </c>
      <c r="DA82" s="162">
        <f t="shared" si="30"/>
        <v>182.5</v>
      </c>
      <c r="DB82" s="162">
        <f t="shared" si="30"/>
        <v>309</v>
      </c>
      <c r="DC82" s="162">
        <f t="shared" si="30"/>
        <v>178.5</v>
      </c>
      <c r="DD82" s="162">
        <f t="shared" si="30"/>
        <v>125.5</v>
      </c>
      <c r="DE82" s="162">
        <f t="shared" si="30"/>
        <v>399.5</v>
      </c>
      <c r="DF82" s="162">
        <f t="shared" si="30"/>
        <v>20415</v>
      </c>
      <c r="DG82" s="162">
        <f t="shared" si="30"/>
        <v>79.5</v>
      </c>
      <c r="DH82" s="162">
        <f t="shared" si="30"/>
        <v>1990.5</v>
      </c>
      <c r="DI82" s="162">
        <f t="shared" si="30"/>
        <v>2613</v>
      </c>
      <c r="DJ82" s="162">
        <f t="shared" si="30"/>
        <v>680.5</v>
      </c>
      <c r="DK82" s="162">
        <f t="shared" si="30"/>
        <v>365.5</v>
      </c>
      <c r="DL82" s="162">
        <f t="shared" si="30"/>
        <v>5714.5</v>
      </c>
      <c r="DM82" s="162">
        <f t="shared" si="30"/>
        <v>218</v>
      </c>
      <c r="DN82" s="162">
        <f t="shared" si="30"/>
        <v>1441.5</v>
      </c>
      <c r="DO82" s="162">
        <f t="shared" si="30"/>
        <v>2845.5</v>
      </c>
      <c r="DP82" s="162">
        <f t="shared" si="30"/>
        <v>191</v>
      </c>
      <c r="DQ82" s="162">
        <f t="shared" si="30"/>
        <v>484.5</v>
      </c>
      <c r="DR82" s="162">
        <f t="shared" si="30"/>
        <v>1254.5</v>
      </c>
      <c r="DS82" s="162">
        <f t="shared" si="30"/>
        <v>758</v>
      </c>
      <c r="DT82" s="162">
        <f t="shared" si="30"/>
        <v>132</v>
      </c>
      <c r="DU82" s="162">
        <f t="shared" si="30"/>
        <v>398.5</v>
      </c>
      <c r="DV82" s="162">
        <f t="shared" si="30"/>
        <v>205.5</v>
      </c>
      <c r="DW82" s="162">
        <f t="shared" si="30"/>
        <v>326</v>
      </c>
      <c r="DX82" s="162">
        <f t="shared" si="30"/>
        <v>178</v>
      </c>
      <c r="DY82" s="162">
        <f t="shared" si="30"/>
        <v>318.5</v>
      </c>
      <c r="DZ82" s="162">
        <f t="shared" si="30"/>
        <v>920</v>
      </c>
      <c r="EA82" s="162">
        <f t="shared" si="31"/>
        <v>502.5</v>
      </c>
      <c r="EB82" s="162">
        <f t="shared" si="31"/>
        <v>550</v>
      </c>
      <c r="EC82" s="162">
        <f t="shared" si="31"/>
        <v>284</v>
      </c>
      <c r="ED82" s="162">
        <f t="shared" si="31"/>
        <v>1614.5</v>
      </c>
      <c r="EE82" s="162">
        <f t="shared" si="31"/>
        <v>186</v>
      </c>
      <c r="EF82" s="162">
        <f t="shared" si="31"/>
        <v>1480.5</v>
      </c>
      <c r="EG82" s="162">
        <f t="shared" si="31"/>
        <v>263.5</v>
      </c>
      <c r="EH82" s="162">
        <f t="shared" si="31"/>
        <v>199.5</v>
      </c>
      <c r="EI82" s="162">
        <f t="shared" si="31"/>
        <v>16108</v>
      </c>
      <c r="EJ82" s="162">
        <f t="shared" si="31"/>
        <v>8674.5</v>
      </c>
      <c r="EK82" s="162">
        <f t="shared" si="31"/>
        <v>630</v>
      </c>
      <c r="EL82" s="162">
        <f t="shared" si="31"/>
        <v>470.5</v>
      </c>
      <c r="EM82" s="162">
        <f t="shared" si="31"/>
        <v>431</v>
      </c>
      <c r="EN82" s="162">
        <f t="shared" si="31"/>
        <v>963</v>
      </c>
      <c r="EO82" s="162">
        <f t="shared" si="31"/>
        <v>435.5</v>
      </c>
      <c r="EP82" s="162">
        <f t="shared" si="31"/>
        <v>363.5</v>
      </c>
      <c r="EQ82" s="162">
        <f t="shared" si="31"/>
        <v>2315</v>
      </c>
      <c r="ER82" s="162">
        <f t="shared" si="31"/>
        <v>361</v>
      </c>
      <c r="ES82" s="162">
        <f t="shared" si="31"/>
        <v>118</v>
      </c>
      <c r="ET82" s="162">
        <f t="shared" si="31"/>
        <v>163.5</v>
      </c>
      <c r="EU82" s="162">
        <f t="shared" si="31"/>
        <v>595.5</v>
      </c>
      <c r="EV82" s="162">
        <f t="shared" si="31"/>
        <v>62</v>
      </c>
      <c r="EW82" s="162">
        <f t="shared" si="31"/>
        <v>788.5</v>
      </c>
      <c r="EX82" s="162">
        <f t="shared" si="31"/>
        <v>244</v>
      </c>
      <c r="EY82" s="162">
        <f t="shared" si="31"/>
        <v>231.5</v>
      </c>
      <c r="EZ82" s="162">
        <f t="shared" si="31"/>
        <v>108</v>
      </c>
      <c r="FA82" s="162">
        <f t="shared" si="31"/>
        <v>2976.5</v>
      </c>
      <c r="FB82" s="162">
        <f t="shared" si="31"/>
        <v>325</v>
      </c>
      <c r="FC82" s="162">
        <f t="shared" si="31"/>
        <v>2395</v>
      </c>
      <c r="FD82" s="162">
        <f t="shared" si="31"/>
        <v>337</v>
      </c>
      <c r="FE82" s="162">
        <f t="shared" si="31"/>
        <v>106.5</v>
      </c>
      <c r="FF82" s="162">
        <f t="shared" si="31"/>
        <v>182.5</v>
      </c>
      <c r="FG82" s="162">
        <f t="shared" si="31"/>
        <v>116</v>
      </c>
      <c r="FH82" s="162">
        <f t="shared" si="31"/>
        <v>78</v>
      </c>
      <c r="FI82" s="162">
        <f t="shared" si="31"/>
        <v>1745.5</v>
      </c>
      <c r="FJ82" s="162">
        <f t="shared" si="31"/>
        <v>1781.5</v>
      </c>
      <c r="FK82" s="162">
        <f t="shared" si="31"/>
        <v>2112.5</v>
      </c>
      <c r="FL82" s="162">
        <f t="shared" si="31"/>
        <v>4518.5</v>
      </c>
      <c r="FM82" s="162">
        <f t="shared" si="31"/>
        <v>3252.5</v>
      </c>
      <c r="FN82" s="162">
        <f t="shared" si="31"/>
        <v>19379</v>
      </c>
      <c r="FO82" s="162">
        <f t="shared" si="31"/>
        <v>1068.5</v>
      </c>
      <c r="FP82" s="162">
        <f t="shared" si="31"/>
        <v>2131</v>
      </c>
      <c r="FQ82" s="162">
        <f t="shared" si="31"/>
        <v>745.5</v>
      </c>
      <c r="FR82" s="162">
        <f t="shared" si="31"/>
        <v>148</v>
      </c>
      <c r="FS82" s="162">
        <f t="shared" si="31"/>
        <v>179</v>
      </c>
      <c r="FT82" s="163">
        <f t="shared" si="31"/>
        <v>81</v>
      </c>
      <c r="FU82" s="162">
        <f t="shared" si="31"/>
        <v>738.5</v>
      </c>
      <c r="FV82" s="162">
        <f t="shared" si="31"/>
        <v>652</v>
      </c>
      <c r="FW82" s="162">
        <f t="shared" si="31"/>
        <v>147.5</v>
      </c>
      <c r="FX82" s="162">
        <f t="shared" si="31"/>
        <v>57</v>
      </c>
      <c r="FY82" s="162"/>
      <c r="FZ82" s="162">
        <f t="shared" si="28"/>
        <v>781732.8</v>
      </c>
      <c r="GA82" s="160"/>
      <c r="GB82" s="162"/>
      <c r="GC82" s="162"/>
      <c r="GD82" s="162"/>
      <c r="GE82" s="162"/>
    </row>
    <row r="83" spans="1:187" s="315" customFormat="1" x14ac:dyDescent="0.2">
      <c r="A83" s="193" t="s">
        <v>268</v>
      </c>
      <c r="B83" s="184" t="s">
        <v>601</v>
      </c>
      <c r="C83" s="163">
        <f>MAX(C78,ROUND(AVERAGE(C78:C79),1),ROUND(AVERAGE(C78:C80),1),ROUND(AVERAGE(C78:C81),1),ROUND(AVERAGE(C78:C82),1))</f>
        <v>5935</v>
      </c>
      <c r="D83" s="163">
        <f t="shared" ref="D83:BO83" si="32">MAX(D78,ROUND(AVERAGE(D78:D79),1),ROUND(AVERAGE(D78:D80),1),ROUND(AVERAGE(D78:D81),1),ROUND(AVERAGE(D78:D82),1))</f>
        <v>36419.5</v>
      </c>
      <c r="E83" s="163">
        <f t="shared" si="32"/>
        <v>6621</v>
      </c>
      <c r="F83" s="163">
        <f t="shared" si="32"/>
        <v>16619.5</v>
      </c>
      <c r="G83" s="163">
        <f t="shared" si="32"/>
        <v>1032</v>
      </c>
      <c r="H83" s="163">
        <f t="shared" si="32"/>
        <v>937.1</v>
      </c>
      <c r="I83" s="163">
        <f t="shared" si="32"/>
        <v>8672.4</v>
      </c>
      <c r="J83" s="163">
        <f t="shared" si="32"/>
        <v>2233</v>
      </c>
      <c r="K83" s="163">
        <f t="shared" si="32"/>
        <v>290.5</v>
      </c>
      <c r="L83" s="163">
        <f t="shared" si="32"/>
        <v>2503.8000000000002</v>
      </c>
      <c r="M83" s="163">
        <f t="shared" si="32"/>
        <v>1315.8</v>
      </c>
      <c r="N83" s="163">
        <f t="shared" si="32"/>
        <v>52165.5</v>
      </c>
      <c r="O83" s="163">
        <f t="shared" si="32"/>
        <v>14519.1</v>
      </c>
      <c r="P83" s="163">
        <f t="shared" si="32"/>
        <v>176.5</v>
      </c>
      <c r="Q83" s="163">
        <f t="shared" si="32"/>
        <v>37595.300000000003</v>
      </c>
      <c r="R83" s="163">
        <f t="shared" si="32"/>
        <v>467.5</v>
      </c>
      <c r="S83" s="163">
        <f t="shared" si="32"/>
        <v>1572</v>
      </c>
      <c r="T83" s="163">
        <f t="shared" si="32"/>
        <v>135</v>
      </c>
      <c r="U83" s="163">
        <f t="shared" si="32"/>
        <v>39.799999999999997</v>
      </c>
      <c r="V83" s="163">
        <f t="shared" si="32"/>
        <v>289</v>
      </c>
      <c r="W83" s="163">
        <f t="shared" si="32"/>
        <v>43.5</v>
      </c>
      <c r="X83" s="163">
        <f t="shared" si="32"/>
        <v>34.299999999999997</v>
      </c>
      <c r="Y83" s="163">
        <f t="shared" si="32"/>
        <v>472.2</v>
      </c>
      <c r="Z83" s="163">
        <f t="shared" si="32"/>
        <v>237.9</v>
      </c>
      <c r="AA83" s="163">
        <f t="shared" si="32"/>
        <v>29639</v>
      </c>
      <c r="AB83" s="163">
        <f t="shared" si="32"/>
        <v>29352</v>
      </c>
      <c r="AC83" s="163">
        <f t="shared" si="32"/>
        <v>941</v>
      </c>
      <c r="AD83" s="163">
        <f t="shared" si="32"/>
        <v>1163</v>
      </c>
      <c r="AE83" s="163">
        <f t="shared" si="32"/>
        <v>107.5</v>
      </c>
      <c r="AF83" s="163">
        <f t="shared" si="32"/>
        <v>163.4</v>
      </c>
      <c r="AG83" s="163">
        <f t="shared" si="32"/>
        <v>774.4</v>
      </c>
      <c r="AH83" s="163">
        <f t="shared" si="32"/>
        <v>991</v>
      </c>
      <c r="AI83" s="163">
        <f t="shared" si="32"/>
        <v>349.5</v>
      </c>
      <c r="AJ83" s="163">
        <f t="shared" si="32"/>
        <v>198.1</v>
      </c>
      <c r="AK83" s="163">
        <f t="shared" si="32"/>
        <v>194.5</v>
      </c>
      <c r="AL83" s="163">
        <f t="shared" si="32"/>
        <v>263.8</v>
      </c>
      <c r="AM83" s="163">
        <f t="shared" si="32"/>
        <v>424.5</v>
      </c>
      <c r="AN83" s="163">
        <f t="shared" si="32"/>
        <v>347</v>
      </c>
      <c r="AO83" s="163">
        <f t="shared" si="32"/>
        <v>4554.6000000000004</v>
      </c>
      <c r="AP83" s="163">
        <f t="shared" si="32"/>
        <v>83125.5</v>
      </c>
      <c r="AQ83" s="163">
        <f t="shared" si="32"/>
        <v>238.8</v>
      </c>
      <c r="AR83" s="163">
        <f t="shared" si="32"/>
        <v>61318</v>
      </c>
      <c r="AS83" s="163">
        <f t="shared" si="32"/>
        <v>6440.5</v>
      </c>
      <c r="AT83" s="163">
        <f t="shared" si="32"/>
        <v>2307.1</v>
      </c>
      <c r="AU83" s="163">
        <f t="shared" si="32"/>
        <v>257.8</v>
      </c>
      <c r="AV83" s="163">
        <f t="shared" si="32"/>
        <v>290.5</v>
      </c>
      <c r="AW83" s="163">
        <f t="shared" si="32"/>
        <v>206</v>
      </c>
      <c r="AX83" s="163">
        <f t="shared" si="32"/>
        <v>33</v>
      </c>
      <c r="AY83" s="163">
        <f t="shared" si="32"/>
        <v>423.2</v>
      </c>
      <c r="AZ83" s="163">
        <f t="shared" si="32"/>
        <v>11123.8</v>
      </c>
      <c r="BA83" s="163">
        <f t="shared" si="32"/>
        <v>8898.5</v>
      </c>
      <c r="BB83" s="163">
        <f t="shared" si="32"/>
        <v>7630</v>
      </c>
      <c r="BC83" s="163">
        <f t="shared" si="32"/>
        <v>25796.7</v>
      </c>
      <c r="BD83" s="163">
        <f t="shared" si="32"/>
        <v>4909.5</v>
      </c>
      <c r="BE83" s="163">
        <f t="shared" si="32"/>
        <v>1385.6</v>
      </c>
      <c r="BF83" s="163">
        <f t="shared" si="32"/>
        <v>23448</v>
      </c>
      <c r="BG83" s="163">
        <f t="shared" si="32"/>
        <v>929.1</v>
      </c>
      <c r="BH83" s="163">
        <f t="shared" si="32"/>
        <v>600</v>
      </c>
      <c r="BI83" s="163">
        <f t="shared" si="32"/>
        <v>248</v>
      </c>
      <c r="BJ83" s="163">
        <f t="shared" si="32"/>
        <v>6247</v>
      </c>
      <c r="BK83" s="163">
        <f t="shared" si="32"/>
        <v>15752</v>
      </c>
      <c r="BL83" s="163">
        <f t="shared" si="32"/>
        <v>182.5</v>
      </c>
      <c r="BM83" s="163">
        <f t="shared" si="32"/>
        <v>274</v>
      </c>
      <c r="BN83" s="163">
        <f t="shared" si="32"/>
        <v>3509.7</v>
      </c>
      <c r="BO83" s="163">
        <f t="shared" si="32"/>
        <v>1314</v>
      </c>
      <c r="BP83" s="163">
        <f t="shared" ref="BP83:EA83" si="33">MAX(BP78,ROUND(AVERAGE(BP78:BP79),1),ROUND(AVERAGE(BP78:BP80),1),ROUND(AVERAGE(BP78:BP81),1),ROUND(AVERAGE(BP78:BP82),1))</f>
        <v>192</v>
      </c>
      <c r="BQ83" s="163">
        <f t="shared" si="33"/>
        <v>5319.5</v>
      </c>
      <c r="BR83" s="163">
        <f t="shared" si="33"/>
        <v>4621.5</v>
      </c>
      <c r="BS83" s="163">
        <f t="shared" si="33"/>
        <v>1048.5</v>
      </c>
      <c r="BT83" s="163">
        <f t="shared" si="33"/>
        <v>434</v>
      </c>
      <c r="BU83" s="163">
        <f t="shared" si="33"/>
        <v>415.4</v>
      </c>
      <c r="BV83" s="163">
        <f t="shared" si="33"/>
        <v>1200</v>
      </c>
      <c r="BW83" s="163">
        <f t="shared" si="33"/>
        <v>1916.5</v>
      </c>
      <c r="BX83" s="163">
        <f t="shared" si="33"/>
        <v>87.8</v>
      </c>
      <c r="BY83" s="163">
        <f t="shared" si="33"/>
        <v>502.5</v>
      </c>
      <c r="BZ83" s="163">
        <f t="shared" si="33"/>
        <v>205.5</v>
      </c>
      <c r="CA83" s="163">
        <f t="shared" si="33"/>
        <v>169.1</v>
      </c>
      <c r="CB83" s="163">
        <f t="shared" si="33"/>
        <v>79443.5</v>
      </c>
      <c r="CC83" s="163">
        <f t="shared" si="33"/>
        <v>163.80000000000001</v>
      </c>
      <c r="CD83" s="163">
        <f t="shared" si="33"/>
        <v>56.2</v>
      </c>
      <c r="CE83" s="163">
        <f t="shared" si="33"/>
        <v>162.80000000000001</v>
      </c>
      <c r="CF83" s="163">
        <f t="shared" si="33"/>
        <v>96.8</v>
      </c>
      <c r="CG83" s="163">
        <f t="shared" si="33"/>
        <v>194.5</v>
      </c>
      <c r="CH83" s="163">
        <f t="shared" si="33"/>
        <v>106.6</v>
      </c>
      <c r="CI83" s="163">
        <f t="shared" si="33"/>
        <v>704.5</v>
      </c>
      <c r="CJ83" s="163">
        <f t="shared" si="33"/>
        <v>926</v>
      </c>
      <c r="CK83" s="163">
        <f t="shared" si="33"/>
        <v>4323.3</v>
      </c>
      <c r="CL83" s="163">
        <f t="shared" si="33"/>
        <v>1296.3</v>
      </c>
      <c r="CM83" s="163">
        <f t="shared" si="33"/>
        <v>794.3</v>
      </c>
      <c r="CN83" s="163">
        <f t="shared" si="33"/>
        <v>27751.5</v>
      </c>
      <c r="CO83" s="163">
        <f t="shared" si="33"/>
        <v>14988</v>
      </c>
      <c r="CP83" s="163">
        <f t="shared" si="33"/>
        <v>1051.5</v>
      </c>
      <c r="CQ83" s="163">
        <f t="shared" si="33"/>
        <v>986.3</v>
      </c>
      <c r="CR83" s="163">
        <f t="shared" si="33"/>
        <v>177</v>
      </c>
      <c r="CS83" s="163">
        <f t="shared" si="33"/>
        <v>346.5</v>
      </c>
      <c r="CT83" s="163">
        <f t="shared" si="33"/>
        <v>107</v>
      </c>
      <c r="CU83" s="163">
        <f t="shared" si="33"/>
        <v>75.5</v>
      </c>
      <c r="CV83" s="163">
        <f t="shared" si="33"/>
        <v>50</v>
      </c>
      <c r="CW83" s="163">
        <f t="shared" si="33"/>
        <v>162.5</v>
      </c>
      <c r="CX83" s="163">
        <f t="shared" si="33"/>
        <v>472.2</v>
      </c>
      <c r="CY83" s="163">
        <f t="shared" si="33"/>
        <v>37.200000000000003</v>
      </c>
      <c r="CZ83" s="163">
        <f t="shared" si="33"/>
        <v>2051.5</v>
      </c>
      <c r="DA83" s="163">
        <f t="shared" si="33"/>
        <v>176.9</v>
      </c>
      <c r="DB83" s="163">
        <f t="shared" si="33"/>
        <v>300.39999999999998</v>
      </c>
      <c r="DC83" s="163">
        <f t="shared" si="33"/>
        <v>157.80000000000001</v>
      </c>
      <c r="DD83" s="163">
        <f t="shared" si="33"/>
        <v>155.5</v>
      </c>
      <c r="DE83" s="163">
        <f t="shared" si="33"/>
        <v>429</v>
      </c>
      <c r="DF83" s="163">
        <f t="shared" si="33"/>
        <v>20542</v>
      </c>
      <c r="DG83" s="163">
        <f t="shared" si="33"/>
        <v>77</v>
      </c>
      <c r="DH83" s="163">
        <f t="shared" si="33"/>
        <v>1975</v>
      </c>
      <c r="DI83" s="163">
        <f t="shared" si="33"/>
        <v>2590</v>
      </c>
      <c r="DJ83" s="163">
        <f t="shared" si="33"/>
        <v>678.2</v>
      </c>
      <c r="DK83" s="163">
        <f t="shared" si="33"/>
        <v>442</v>
      </c>
      <c r="DL83" s="163">
        <f t="shared" si="33"/>
        <v>5722</v>
      </c>
      <c r="DM83" s="163">
        <f t="shared" si="33"/>
        <v>268</v>
      </c>
      <c r="DN83" s="163">
        <f t="shared" si="33"/>
        <v>1433.3</v>
      </c>
      <c r="DO83" s="163">
        <f t="shared" si="33"/>
        <v>2988.5</v>
      </c>
      <c r="DP83" s="163">
        <f t="shared" si="33"/>
        <v>205.5</v>
      </c>
      <c r="DQ83" s="163">
        <f t="shared" si="33"/>
        <v>547.5</v>
      </c>
      <c r="DR83" s="163">
        <f t="shared" si="33"/>
        <v>1374.5</v>
      </c>
      <c r="DS83" s="163">
        <f t="shared" si="33"/>
        <v>767</v>
      </c>
      <c r="DT83" s="163">
        <f t="shared" si="33"/>
        <v>132.5</v>
      </c>
      <c r="DU83" s="163">
        <f t="shared" si="33"/>
        <v>382.3</v>
      </c>
      <c r="DV83" s="163">
        <f t="shared" si="33"/>
        <v>192.3</v>
      </c>
      <c r="DW83" s="163">
        <f t="shared" si="33"/>
        <v>358.8</v>
      </c>
      <c r="DX83" s="163">
        <f t="shared" si="33"/>
        <v>166.5</v>
      </c>
      <c r="DY83" s="163">
        <f t="shared" si="33"/>
        <v>316.60000000000002</v>
      </c>
      <c r="DZ83" s="163">
        <f t="shared" si="33"/>
        <v>898.5</v>
      </c>
      <c r="EA83" s="163">
        <f t="shared" si="33"/>
        <v>629</v>
      </c>
      <c r="EB83" s="163">
        <f t="shared" ref="EB83:FX83" si="34">MAX(EB78,ROUND(AVERAGE(EB78:EB79),1),ROUND(AVERAGE(EB78:EB80),1),ROUND(AVERAGE(EB78:EB81),1),ROUND(AVERAGE(EB78:EB82),1))</f>
        <v>571.1</v>
      </c>
      <c r="EC83" s="163">
        <f t="shared" si="34"/>
        <v>301</v>
      </c>
      <c r="ED83" s="163">
        <f t="shared" si="34"/>
        <v>1626.9</v>
      </c>
      <c r="EE83" s="163">
        <f t="shared" si="34"/>
        <v>185.5</v>
      </c>
      <c r="EF83" s="163">
        <f t="shared" si="34"/>
        <v>1421.8</v>
      </c>
      <c r="EG83" s="163">
        <f t="shared" si="34"/>
        <v>277</v>
      </c>
      <c r="EH83" s="163">
        <f t="shared" si="34"/>
        <v>230.2</v>
      </c>
      <c r="EI83" s="163">
        <f t="shared" si="34"/>
        <v>15915.4</v>
      </c>
      <c r="EJ83" s="163">
        <f t="shared" si="34"/>
        <v>9275</v>
      </c>
      <c r="EK83" s="163">
        <f t="shared" si="34"/>
        <v>671.5</v>
      </c>
      <c r="EL83" s="163">
        <f t="shared" si="34"/>
        <v>474.6</v>
      </c>
      <c r="EM83" s="163">
        <f t="shared" si="34"/>
        <v>415.3</v>
      </c>
      <c r="EN83" s="163">
        <f t="shared" si="34"/>
        <v>964.8</v>
      </c>
      <c r="EO83" s="163">
        <f t="shared" si="34"/>
        <v>392.9</v>
      </c>
      <c r="EP83" s="163">
        <f t="shared" si="34"/>
        <v>391.5</v>
      </c>
      <c r="EQ83" s="163">
        <f t="shared" si="34"/>
        <v>2539.5</v>
      </c>
      <c r="ER83" s="163">
        <f t="shared" si="34"/>
        <v>331.1</v>
      </c>
      <c r="ES83" s="163">
        <f t="shared" si="34"/>
        <v>117.1</v>
      </c>
      <c r="ET83" s="163">
        <f t="shared" si="34"/>
        <v>210</v>
      </c>
      <c r="EU83" s="163">
        <f t="shared" si="34"/>
        <v>586.29999999999995</v>
      </c>
      <c r="EV83" s="163">
        <f t="shared" si="34"/>
        <v>63</v>
      </c>
      <c r="EW83" s="163">
        <f t="shared" si="34"/>
        <v>877</v>
      </c>
      <c r="EX83" s="163">
        <f t="shared" si="34"/>
        <v>233.2</v>
      </c>
      <c r="EY83" s="163">
        <f t="shared" si="34"/>
        <v>239.2</v>
      </c>
      <c r="EZ83" s="163">
        <f t="shared" si="34"/>
        <v>120.8</v>
      </c>
      <c r="FA83" s="163">
        <f t="shared" si="34"/>
        <v>3315.5</v>
      </c>
      <c r="FB83" s="163">
        <f t="shared" si="34"/>
        <v>326.5</v>
      </c>
      <c r="FC83" s="163">
        <f t="shared" si="34"/>
        <v>2303.1999999999998</v>
      </c>
      <c r="FD83" s="163">
        <f t="shared" si="34"/>
        <v>347</v>
      </c>
      <c r="FE83" s="163">
        <f t="shared" si="34"/>
        <v>96.5</v>
      </c>
      <c r="FF83" s="163">
        <f t="shared" si="34"/>
        <v>221.3</v>
      </c>
      <c r="FG83" s="163">
        <f t="shared" si="34"/>
        <v>116.5</v>
      </c>
      <c r="FH83" s="163">
        <f t="shared" si="34"/>
        <v>89.7</v>
      </c>
      <c r="FI83" s="163">
        <f t="shared" si="34"/>
        <v>1813.3</v>
      </c>
      <c r="FJ83" s="163">
        <f t="shared" si="34"/>
        <v>1857.5</v>
      </c>
      <c r="FK83" s="163">
        <f t="shared" si="34"/>
        <v>2225.5</v>
      </c>
      <c r="FL83" s="163">
        <f t="shared" si="34"/>
        <v>5903.5</v>
      </c>
      <c r="FM83" s="163">
        <f t="shared" si="34"/>
        <v>3634</v>
      </c>
      <c r="FN83" s="163">
        <f t="shared" si="34"/>
        <v>21205</v>
      </c>
      <c r="FO83" s="163">
        <f t="shared" si="34"/>
        <v>1089.8</v>
      </c>
      <c r="FP83" s="163">
        <f t="shared" si="34"/>
        <v>2158.5</v>
      </c>
      <c r="FQ83" s="163">
        <f t="shared" si="34"/>
        <v>884.5</v>
      </c>
      <c r="FR83" s="163">
        <f t="shared" si="34"/>
        <v>161.5</v>
      </c>
      <c r="FS83" s="163">
        <f t="shared" si="34"/>
        <v>191.8</v>
      </c>
      <c r="FT83" s="163">
        <f t="shared" si="34"/>
        <v>77.5</v>
      </c>
      <c r="FU83" s="163">
        <f t="shared" si="34"/>
        <v>750</v>
      </c>
      <c r="FV83" s="163">
        <f t="shared" si="34"/>
        <v>654.5</v>
      </c>
      <c r="FW83" s="163">
        <f t="shared" si="34"/>
        <v>197.3</v>
      </c>
      <c r="FX83" s="163">
        <f t="shared" si="34"/>
        <v>61.8</v>
      </c>
      <c r="FY83" s="163"/>
      <c r="FZ83" s="163">
        <f t="shared" si="28"/>
        <v>811337.40000000061</v>
      </c>
      <c r="GA83" s="161"/>
      <c r="GB83" s="163"/>
      <c r="GC83" s="163"/>
      <c r="GD83" s="163"/>
      <c r="GE83" s="163"/>
    </row>
    <row r="84" spans="1:187" s="315" customFormat="1" x14ac:dyDescent="0.2">
      <c r="A84" s="184"/>
      <c r="B84" s="184" t="s">
        <v>269</v>
      </c>
      <c r="C84" s="181" t="s">
        <v>468</v>
      </c>
      <c r="D84" s="181"/>
      <c r="E84" s="181"/>
      <c r="F84" s="181"/>
      <c r="G84" s="181"/>
      <c r="H84" s="181"/>
      <c r="I84" s="181"/>
      <c r="J84" s="181"/>
      <c r="K84" s="181"/>
      <c r="L84" s="181"/>
      <c r="M84" s="181"/>
      <c r="N84" s="181"/>
      <c r="O84" s="181"/>
      <c r="P84" s="181"/>
      <c r="Q84" s="181"/>
      <c r="R84" s="181"/>
      <c r="S84" s="181"/>
      <c r="T84" s="181"/>
      <c r="U84" s="181"/>
      <c r="V84" s="181"/>
      <c r="W84" s="181"/>
      <c r="X84" s="181"/>
      <c r="Y84" s="181"/>
      <c r="Z84" s="181"/>
      <c r="AA84" s="181"/>
      <c r="AB84" s="181"/>
      <c r="AC84" s="181"/>
      <c r="AD84" s="181"/>
      <c r="AE84" s="181"/>
      <c r="AF84" s="181"/>
      <c r="AG84" s="181"/>
      <c r="AH84" s="181"/>
      <c r="AI84" s="181"/>
      <c r="AJ84" s="181"/>
      <c r="AK84" s="181"/>
      <c r="AL84" s="181"/>
      <c r="AM84" s="181"/>
      <c r="AN84" s="181"/>
      <c r="AO84" s="181"/>
      <c r="AP84" s="181"/>
      <c r="AQ84" s="181"/>
      <c r="AR84" s="181"/>
      <c r="AS84" s="181"/>
      <c r="AT84" s="181"/>
      <c r="AU84" s="181"/>
      <c r="AV84" s="181"/>
      <c r="AW84" s="181"/>
      <c r="AX84" s="181"/>
      <c r="AY84" s="181"/>
      <c r="AZ84" s="181"/>
      <c r="BA84" s="181"/>
      <c r="BB84" s="181"/>
      <c r="BC84" s="181"/>
      <c r="BD84" s="181"/>
      <c r="BE84" s="181"/>
      <c r="BF84" s="181"/>
      <c r="BG84" s="181"/>
      <c r="BH84" s="181"/>
      <c r="BI84" s="181"/>
      <c r="BJ84" s="181"/>
      <c r="BK84" s="181"/>
      <c r="BL84" s="181"/>
      <c r="BM84" s="181"/>
      <c r="BN84" s="181"/>
      <c r="BO84" s="181"/>
      <c r="BP84" s="181"/>
      <c r="BQ84" s="181"/>
      <c r="BR84" s="181"/>
      <c r="BS84" s="181"/>
      <c r="BT84" s="181"/>
      <c r="BU84" s="181"/>
      <c r="BV84" s="181"/>
      <c r="BW84" s="181"/>
      <c r="BX84" s="181"/>
      <c r="BY84" s="181"/>
      <c r="BZ84" s="181"/>
      <c r="CA84" s="181"/>
      <c r="CB84" s="181"/>
      <c r="CC84" s="181"/>
      <c r="CD84" s="181"/>
      <c r="CE84" s="181"/>
      <c r="CF84" s="181"/>
      <c r="CG84" s="181"/>
      <c r="CH84" s="181"/>
      <c r="CI84" s="181"/>
      <c r="CJ84" s="181"/>
      <c r="CK84" s="181"/>
      <c r="CL84" s="181"/>
      <c r="CM84" s="181"/>
      <c r="CN84" s="181"/>
      <c r="CO84" s="181"/>
      <c r="CP84" s="181"/>
      <c r="CQ84" s="181"/>
      <c r="CR84" s="181"/>
      <c r="CS84" s="181"/>
      <c r="CT84" s="181"/>
      <c r="CU84" s="181"/>
      <c r="CV84" s="181"/>
      <c r="CW84" s="181"/>
      <c r="CX84" s="181"/>
      <c r="CY84" s="181"/>
      <c r="CZ84" s="181"/>
      <c r="DA84" s="181"/>
      <c r="DB84" s="181"/>
      <c r="DC84" s="181"/>
      <c r="DD84" s="181"/>
      <c r="DE84" s="181"/>
      <c r="DF84" s="181"/>
      <c r="DG84" s="181"/>
      <c r="DH84" s="181"/>
      <c r="DI84" s="181"/>
      <c r="DJ84" s="181"/>
      <c r="DK84" s="181"/>
      <c r="DL84" s="181"/>
      <c r="DM84" s="181"/>
      <c r="DN84" s="181"/>
      <c r="DO84" s="181"/>
      <c r="DP84" s="181"/>
      <c r="DQ84" s="181"/>
      <c r="DR84" s="181"/>
      <c r="DS84" s="181"/>
      <c r="DT84" s="181"/>
      <c r="DU84" s="181"/>
      <c r="DV84" s="181"/>
      <c r="DW84" s="181"/>
      <c r="DX84" s="181"/>
      <c r="DY84" s="181"/>
      <c r="DZ84" s="181"/>
      <c r="EA84" s="181"/>
      <c r="EB84" s="181"/>
      <c r="EC84" s="181"/>
      <c r="ED84" s="181"/>
      <c r="EE84" s="181"/>
      <c r="EF84" s="181"/>
      <c r="EG84" s="181"/>
      <c r="EH84" s="181"/>
      <c r="EI84" s="181"/>
      <c r="EJ84" s="181"/>
      <c r="EK84" s="181"/>
      <c r="EL84" s="181"/>
      <c r="EM84" s="181"/>
      <c r="EN84" s="181"/>
      <c r="EO84" s="181"/>
      <c r="EP84" s="181"/>
      <c r="EQ84" s="181"/>
      <c r="ER84" s="181"/>
      <c r="ES84" s="181"/>
      <c r="ET84" s="181"/>
      <c r="EU84" s="181"/>
      <c r="EV84" s="181"/>
      <c r="EW84" s="181"/>
      <c r="EX84" s="181"/>
      <c r="EY84" s="181"/>
      <c r="EZ84" s="181"/>
      <c r="FA84" s="181"/>
      <c r="FB84" s="181"/>
      <c r="FC84" s="181"/>
      <c r="FD84" s="181"/>
      <c r="FE84" s="181"/>
      <c r="FF84" s="181"/>
      <c r="FG84" s="181"/>
      <c r="FH84" s="181"/>
      <c r="FI84" s="181"/>
      <c r="FJ84" s="181"/>
      <c r="FK84" s="181"/>
      <c r="FL84" s="181"/>
      <c r="FM84" s="181"/>
      <c r="FN84" s="181"/>
      <c r="FO84" s="181"/>
      <c r="FP84" s="181"/>
      <c r="FQ84" s="181"/>
      <c r="FR84" s="181"/>
      <c r="FS84" s="181"/>
      <c r="FT84" s="181"/>
      <c r="FU84" s="181"/>
      <c r="FV84" s="181"/>
      <c r="FW84" s="181"/>
      <c r="FX84" s="181"/>
      <c r="FY84" s="163"/>
      <c r="FZ84" s="163"/>
      <c r="GA84" s="161"/>
      <c r="GB84" s="163"/>
      <c r="GC84" s="163"/>
      <c r="GD84" s="163"/>
      <c r="GE84" s="163"/>
    </row>
    <row r="85" spans="1:187" s="315" customFormat="1" ht="14.25" customHeight="1" x14ac:dyDescent="0.2">
      <c r="A85" s="184"/>
      <c r="B85" s="184" t="s">
        <v>1027</v>
      </c>
      <c r="C85" s="181"/>
      <c r="D85" s="181"/>
      <c r="E85" s="181"/>
      <c r="F85" s="181"/>
      <c r="G85" s="181"/>
      <c r="H85" s="181"/>
      <c r="I85" s="181"/>
      <c r="J85" s="181"/>
      <c r="K85" s="181"/>
      <c r="L85" s="181"/>
      <c r="M85" s="181"/>
      <c r="N85" s="181"/>
      <c r="O85" s="181"/>
      <c r="P85" s="181"/>
      <c r="Q85" s="181"/>
      <c r="R85" s="181"/>
      <c r="S85" s="181"/>
      <c r="T85" s="181"/>
      <c r="U85" s="181"/>
      <c r="V85" s="181"/>
      <c r="W85" s="181"/>
      <c r="X85" s="181"/>
      <c r="Y85" s="181"/>
      <c r="Z85" s="181"/>
      <c r="AA85" s="181"/>
      <c r="AB85" s="181"/>
      <c r="AC85" s="181"/>
      <c r="AD85" s="181"/>
      <c r="AE85" s="181"/>
      <c r="AF85" s="181"/>
      <c r="AG85" s="181"/>
      <c r="AH85" s="181"/>
      <c r="AI85" s="181"/>
      <c r="AJ85" s="181"/>
      <c r="AK85" s="181"/>
      <c r="AL85" s="181"/>
      <c r="AM85" s="181"/>
      <c r="AN85" s="181"/>
      <c r="AO85" s="181"/>
      <c r="AP85" s="181"/>
      <c r="AQ85" s="181"/>
      <c r="AR85" s="181"/>
      <c r="AS85" s="181"/>
      <c r="AT85" s="181"/>
      <c r="AU85" s="181"/>
      <c r="AV85" s="181"/>
      <c r="AW85" s="181"/>
      <c r="AX85" s="181"/>
      <c r="AY85" s="181"/>
      <c r="AZ85" s="181"/>
      <c r="BA85" s="181"/>
      <c r="BB85" s="181"/>
      <c r="BC85" s="181"/>
      <c r="BD85" s="181"/>
      <c r="BE85" s="181"/>
      <c r="BF85" s="181"/>
      <c r="BG85" s="181"/>
      <c r="BH85" s="181"/>
      <c r="BI85" s="181"/>
      <c r="BJ85" s="181"/>
      <c r="BK85" s="181"/>
      <c r="BL85" s="181"/>
      <c r="BM85" s="181"/>
      <c r="BN85" s="181"/>
      <c r="BO85" s="181"/>
      <c r="BP85" s="181"/>
      <c r="BQ85" s="181"/>
      <c r="BR85" s="181"/>
      <c r="BS85" s="181"/>
      <c r="BT85" s="181"/>
      <c r="BU85" s="181"/>
      <c r="BV85" s="181"/>
      <c r="BW85" s="181"/>
      <c r="BX85" s="181"/>
      <c r="BY85" s="181"/>
      <c r="BZ85" s="181"/>
      <c r="CA85" s="181"/>
      <c r="CB85" s="181"/>
      <c r="CC85" s="181"/>
      <c r="CD85" s="181"/>
      <c r="CE85" s="181"/>
      <c r="CF85" s="181"/>
      <c r="CG85" s="181"/>
      <c r="CH85" s="181"/>
      <c r="CI85" s="181"/>
      <c r="CJ85" s="181"/>
      <c r="CK85" s="181"/>
      <c r="CL85" s="181"/>
      <c r="CM85" s="181"/>
      <c r="CN85" s="181"/>
      <c r="CO85" s="181"/>
      <c r="CP85" s="181"/>
      <c r="CQ85" s="181"/>
      <c r="CR85" s="181"/>
      <c r="CS85" s="181"/>
      <c r="CT85" s="181"/>
      <c r="CU85" s="181"/>
      <c r="CV85" s="181"/>
      <c r="CW85" s="181"/>
      <c r="CX85" s="181"/>
      <c r="CY85" s="181"/>
      <c r="CZ85" s="181"/>
      <c r="DA85" s="181"/>
      <c r="DB85" s="181"/>
      <c r="DC85" s="181"/>
      <c r="DD85" s="181"/>
      <c r="DE85" s="181"/>
      <c r="DF85" s="181"/>
      <c r="DG85" s="181"/>
      <c r="DH85" s="181"/>
      <c r="DI85" s="181"/>
      <c r="DJ85" s="181"/>
      <c r="DK85" s="181"/>
      <c r="DL85" s="181"/>
      <c r="DM85" s="181"/>
      <c r="DN85" s="181"/>
      <c r="DO85" s="181"/>
      <c r="DP85" s="181"/>
      <c r="DQ85" s="181"/>
      <c r="DR85" s="181"/>
      <c r="DS85" s="181"/>
      <c r="DT85" s="181"/>
      <c r="DU85" s="181"/>
      <c r="DV85" s="181"/>
      <c r="DW85" s="181"/>
      <c r="DX85" s="181"/>
      <c r="DY85" s="181"/>
      <c r="DZ85" s="181"/>
      <c r="EA85" s="181"/>
      <c r="EB85" s="181"/>
      <c r="EC85" s="181"/>
      <c r="ED85" s="181"/>
      <c r="EE85" s="181"/>
      <c r="EF85" s="181"/>
      <c r="EG85" s="181"/>
      <c r="EH85" s="181"/>
      <c r="EI85" s="181"/>
      <c r="EJ85" s="181"/>
      <c r="EK85" s="181"/>
      <c r="EL85" s="181"/>
      <c r="EM85" s="181"/>
      <c r="EN85" s="181"/>
      <c r="EO85" s="181"/>
      <c r="EP85" s="181"/>
      <c r="EQ85" s="181"/>
      <c r="ER85" s="181"/>
      <c r="ES85" s="181"/>
      <c r="ET85" s="181"/>
      <c r="EU85" s="181"/>
      <c r="EV85" s="181"/>
      <c r="EW85" s="181"/>
      <c r="EX85" s="181"/>
      <c r="EY85" s="181"/>
      <c r="EZ85" s="181"/>
      <c r="FA85" s="181"/>
      <c r="FB85" s="181"/>
      <c r="FC85" s="181"/>
      <c r="FD85" s="181"/>
      <c r="FE85" s="181"/>
      <c r="FF85" s="181"/>
      <c r="FG85" s="181"/>
      <c r="FH85" s="181"/>
      <c r="FI85" s="181"/>
      <c r="FJ85" s="181"/>
      <c r="FK85" s="181"/>
      <c r="FL85" s="181"/>
      <c r="FM85" s="181"/>
      <c r="FN85" s="181"/>
      <c r="FO85" s="181"/>
      <c r="FP85" s="181"/>
      <c r="FQ85" s="181"/>
      <c r="FR85" s="181"/>
      <c r="FS85" s="181"/>
      <c r="FT85" s="181"/>
      <c r="FU85" s="181"/>
      <c r="FV85" s="181"/>
      <c r="FW85" s="181"/>
      <c r="FX85" s="181"/>
      <c r="FY85" s="163"/>
      <c r="FZ85" s="163">
        <f>SUM(C85:FY85)</f>
        <v>0</v>
      </c>
      <c r="GA85" s="161"/>
      <c r="GB85" s="163"/>
      <c r="GC85" s="163"/>
      <c r="GD85" s="163"/>
      <c r="GE85" s="163"/>
    </row>
    <row r="86" spans="1:187" s="163" customFormat="1" x14ac:dyDescent="0.2">
      <c r="A86" s="193" t="s">
        <v>681</v>
      </c>
      <c r="B86" s="163" t="s">
        <v>971</v>
      </c>
      <c r="C86" s="163">
        <f t="shared" ref="C86:BN86" si="35">ROUND(C4*2*$A$76,1)</f>
        <v>39.799999999999997</v>
      </c>
      <c r="D86" s="163">
        <f t="shared" si="35"/>
        <v>209.1</v>
      </c>
      <c r="E86" s="163">
        <f t="shared" si="35"/>
        <v>38.6</v>
      </c>
      <c r="F86" s="163">
        <f t="shared" si="35"/>
        <v>109.8</v>
      </c>
      <c r="G86" s="163">
        <f t="shared" si="35"/>
        <v>5.4</v>
      </c>
      <c r="H86" s="163">
        <f t="shared" si="35"/>
        <v>6.1</v>
      </c>
      <c r="I86" s="163">
        <f t="shared" si="35"/>
        <v>52.5</v>
      </c>
      <c r="J86" s="163">
        <f t="shared" si="35"/>
        <v>13.9</v>
      </c>
      <c r="K86" s="163">
        <f t="shared" si="35"/>
        <v>1.4</v>
      </c>
      <c r="L86" s="163">
        <f t="shared" si="35"/>
        <v>17.399999999999999</v>
      </c>
      <c r="M86" s="163">
        <f t="shared" si="35"/>
        <v>7.4</v>
      </c>
      <c r="N86" s="163">
        <f t="shared" si="35"/>
        <v>293.60000000000002</v>
      </c>
      <c r="O86" s="163">
        <f t="shared" si="35"/>
        <v>81.599999999999994</v>
      </c>
      <c r="P86" s="163">
        <f t="shared" si="35"/>
        <v>1.2</v>
      </c>
      <c r="Q86" s="163">
        <f t="shared" si="35"/>
        <v>238.7</v>
      </c>
      <c r="R86" s="163">
        <f t="shared" si="35"/>
        <v>12.6</v>
      </c>
      <c r="S86" s="163">
        <f t="shared" si="35"/>
        <v>10.1</v>
      </c>
      <c r="T86" s="163">
        <f t="shared" si="35"/>
        <v>1.8</v>
      </c>
      <c r="U86" s="163">
        <f t="shared" si="35"/>
        <v>0.2</v>
      </c>
      <c r="V86" s="163">
        <f t="shared" si="35"/>
        <v>2.6</v>
      </c>
      <c r="W86" s="163">
        <f t="shared" si="35"/>
        <v>0.2</v>
      </c>
      <c r="X86" s="163">
        <f t="shared" si="35"/>
        <v>0.3</v>
      </c>
      <c r="Y86" s="163">
        <f t="shared" si="35"/>
        <v>2.6</v>
      </c>
      <c r="Z86" s="163">
        <f t="shared" si="35"/>
        <v>1.2</v>
      </c>
      <c r="AA86" s="163">
        <f t="shared" si="35"/>
        <v>178.3</v>
      </c>
      <c r="AB86" s="163">
        <f t="shared" si="35"/>
        <v>154</v>
      </c>
      <c r="AC86" s="163">
        <f t="shared" si="35"/>
        <v>5.5</v>
      </c>
      <c r="AD86" s="163">
        <f t="shared" si="35"/>
        <v>5.9</v>
      </c>
      <c r="AE86" s="163">
        <f t="shared" si="35"/>
        <v>0.7</v>
      </c>
      <c r="AF86" s="163">
        <f t="shared" si="35"/>
        <v>1.7</v>
      </c>
      <c r="AG86" s="163">
        <f t="shared" si="35"/>
        <v>4.4000000000000004</v>
      </c>
      <c r="AH86" s="163">
        <f t="shared" si="35"/>
        <v>6.6</v>
      </c>
      <c r="AI86" s="163">
        <f t="shared" si="35"/>
        <v>2.6</v>
      </c>
      <c r="AJ86" s="163">
        <f t="shared" si="35"/>
        <v>1.2</v>
      </c>
      <c r="AK86" s="163">
        <f t="shared" si="35"/>
        <v>1.2</v>
      </c>
      <c r="AL86" s="163">
        <f t="shared" si="35"/>
        <v>1.7</v>
      </c>
      <c r="AM86" s="163">
        <f t="shared" si="35"/>
        <v>3</v>
      </c>
      <c r="AN86" s="163">
        <f t="shared" si="35"/>
        <v>2.2000000000000002</v>
      </c>
      <c r="AO86" s="163">
        <f t="shared" si="35"/>
        <v>27.1</v>
      </c>
      <c r="AP86" s="163">
        <f t="shared" si="35"/>
        <v>540.4</v>
      </c>
      <c r="AQ86" s="163">
        <f t="shared" si="35"/>
        <v>1.7</v>
      </c>
      <c r="AR86" s="163">
        <f t="shared" si="35"/>
        <v>363.8</v>
      </c>
      <c r="AS86" s="163">
        <f t="shared" si="35"/>
        <v>37.9</v>
      </c>
      <c r="AT86" s="163">
        <f t="shared" si="35"/>
        <v>12.6</v>
      </c>
      <c r="AU86" s="163">
        <f t="shared" si="35"/>
        <v>1.2</v>
      </c>
      <c r="AV86" s="163">
        <f t="shared" si="35"/>
        <v>1.6</v>
      </c>
      <c r="AW86" s="163">
        <f t="shared" si="35"/>
        <v>0.9</v>
      </c>
      <c r="AX86" s="163">
        <f t="shared" si="35"/>
        <v>0.2</v>
      </c>
      <c r="AY86" s="163">
        <f t="shared" si="35"/>
        <v>1.5</v>
      </c>
      <c r="AZ86" s="163">
        <f t="shared" si="35"/>
        <v>86.2</v>
      </c>
      <c r="BA86" s="163">
        <f t="shared" si="35"/>
        <v>61.7</v>
      </c>
      <c r="BB86" s="163">
        <f t="shared" si="35"/>
        <v>65.5</v>
      </c>
      <c r="BC86" s="163">
        <f t="shared" si="35"/>
        <v>175.5</v>
      </c>
      <c r="BD86" s="163">
        <f t="shared" si="35"/>
        <v>30.4</v>
      </c>
      <c r="BE86" s="163">
        <f t="shared" si="35"/>
        <v>5.8</v>
      </c>
      <c r="BF86" s="163">
        <f t="shared" si="35"/>
        <v>135.1</v>
      </c>
      <c r="BG86" s="163">
        <f t="shared" si="35"/>
        <v>5.9</v>
      </c>
      <c r="BH86" s="163">
        <f t="shared" si="35"/>
        <v>2.2000000000000002</v>
      </c>
      <c r="BI86" s="163">
        <f t="shared" si="35"/>
        <v>1.2</v>
      </c>
      <c r="BJ86" s="163">
        <f t="shared" si="35"/>
        <v>28.6</v>
      </c>
      <c r="BK86" s="163">
        <f t="shared" si="35"/>
        <v>112.5</v>
      </c>
      <c r="BL86" s="163">
        <f t="shared" si="35"/>
        <v>0.6</v>
      </c>
      <c r="BM86" s="163">
        <f t="shared" si="35"/>
        <v>1.4</v>
      </c>
      <c r="BN86" s="163">
        <f t="shared" si="35"/>
        <v>22</v>
      </c>
      <c r="BO86" s="163">
        <f t="shared" ref="BO86:DZ86" si="36">ROUND(BO4*2*$A$76,1)</f>
        <v>8.6</v>
      </c>
      <c r="BP86" s="163">
        <f t="shared" si="36"/>
        <v>0.9</v>
      </c>
      <c r="BQ86" s="163">
        <f t="shared" si="36"/>
        <v>29.6</v>
      </c>
      <c r="BR86" s="163">
        <f t="shared" si="36"/>
        <v>28.6</v>
      </c>
      <c r="BS86" s="163">
        <f t="shared" si="36"/>
        <v>5.4</v>
      </c>
      <c r="BT86" s="163">
        <f t="shared" si="36"/>
        <v>2.5</v>
      </c>
      <c r="BU86" s="163">
        <f t="shared" si="36"/>
        <v>2.7</v>
      </c>
      <c r="BV86" s="163">
        <f t="shared" si="36"/>
        <v>6.8</v>
      </c>
      <c r="BW86" s="163">
        <f t="shared" si="36"/>
        <v>12.2</v>
      </c>
      <c r="BX86" s="163">
        <f t="shared" si="36"/>
        <v>0.8</v>
      </c>
      <c r="BY86" s="163">
        <f t="shared" si="36"/>
        <v>3.4</v>
      </c>
      <c r="BZ86" s="163">
        <f t="shared" si="36"/>
        <v>1.2</v>
      </c>
      <c r="CA86" s="163">
        <f t="shared" si="36"/>
        <v>0.9</v>
      </c>
      <c r="CB86" s="163">
        <f t="shared" si="36"/>
        <v>482.3</v>
      </c>
      <c r="CC86" s="163">
        <f t="shared" si="36"/>
        <v>0.6</v>
      </c>
      <c r="CD86" s="163">
        <f t="shared" si="36"/>
        <v>0.3</v>
      </c>
      <c r="CE86" s="163">
        <f t="shared" si="36"/>
        <v>1.2</v>
      </c>
      <c r="CF86" s="163">
        <f t="shared" si="36"/>
        <v>0.6</v>
      </c>
      <c r="CG86" s="163">
        <f t="shared" si="36"/>
        <v>1</v>
      </c>
      <c r="CH86" s="163">
        <f t="shared" si="36"/>
        <v>0.4</v>
      </c>
      <c r="CI86" s="163">
        <f t="shared" si="36"/>
        <v>3</v>
      </c>
      <c r="CJ86" s="163">
        <f t="shared" si="36"/>
        <v>4.7</v>
      </c>
      <c r="CK86" s="163">
        <f t="shared" si="36"/>
        <v>30.3</v>
      </c>
      <c r="CL86" s="163">
        <f t="shared" si="36"/>
        <v>8.4</v>
      </c>
      <c r="CM86" s="163">
        <f t="shared" si="36"/>
        <v>4.2</v>
      </c>
      <c r="CN86" s="163">
        <f t="shared" si="36"/>
        <v>177.2</v>
      </c>
      <c r="CO86" s="163">
        <f t="shared" si="36"/>
        <v>91.7</v>
      </c>
      <c r="CP86" s="163">
        <f t="shared" si="36"/>
        <v>5.4</v>
      </c>
      <c r="CQ86" s="163">
        <f t="shared" si="36"/>
        <v>5.8</v>
      </c>
      <c r="CR86" s="163">
        <f t="shared" si="36"/>
        <v>1</v>
      </c>
      <c r="CS86" s="163">
        <f t="shared" si="36"/>
        <v>1.8</v>
      </c>
      <c r="CT86" s="163">
        <f t="shared" si="36"/>
        <v>0.7</v>
      </c>
      <c r="CU86" s="163">
        <f t="shared" si="36"/>
        <v>1.4</v>
      </c>
      <c r="CV86" s="163">
        <f t="shared" si="36"/>
        <v>0.2</v>
      </c>
      <c r="CW86" s="163">
        <f t="shared" si="36"/>
        <v>1</v>
      </c>
      <c r="CX86" s="163">
        <f t="shared" si="36"/>
        <v>2.8</v>
      </c>
      <c r="CY86" s="163">
        <f t="shared" si="36"/>
        <v>0.3</v>
      </c>
      <c r="CZ86" s="163">
        <f t="shared" si="36"/>
        <v>14.1</v>
      </c>
      <c r="DA86" s="163">
        <f t="shared" si="36"/>
        <v>1.2</v>
      </c>
      <c r="DB86" s="163">
        <f t="shared" si="36"/>
        <v>1.8</v>
      </c>
      <c r="DC86" s="163">
        <f t="shared" si="36"/>
        <v>1.1000000000000001</v>
      </c>
      <c r="DD86" s="163">
        <f t="shared" si="36"/>
        <v>1</v>
      </c>
      <c r="DE86" s="163">
        <f t="shared" si="36"/>
        <v>1.2</v>
      </c>
      <c r="DF86" s="163">
        <f t="shared" si="36"/>
        <v>119</v>
      </c>
      <c r="DG86" s="163">
        <f t="shared" si="36"/>
        <v>0.6</v>
      </c>
      <c r="DH86" s="163">
        <f t="shared" si="36"/>
        <v>11</v>
      </c>
      <c r="DI86" s="163">
        <f t="shared" si="36"/>
        <v>17</v>
      </c>
      <c r="DJ86" s="163">
        <f t="shared" si="36"/>
        <v>3.7</v>
      </c>
      <c r="DK86" s="163">
        <f t="shared" si="36"/>
        <v>2.4</v>
      </c>
      <c r="DL86" s="163">
        <f t="shared" si="36"/>
        <v>33.799999999999997</v>
      </c>
      <c r="DM86" s="163">
        <f t="shared" si="36"/>
        <v>1.6</v>
      </c>
      <c r="DN86" s="163">
        <f t="shared" si="36"/>
        <v>7.2</v>
      </c>
      <c r="DO86" s="163">
        <f t="shared" si="36"/>
        <v>20.100000000000001</v>
      </c>
      <c r="DP86" s="163">
        <f t="shared" si="36"/>
        <v>1.5</v>
      </c>
      <c r="DQ86" s="163">
        <f t="shared" si="36"/>
        <v>2.7</v>
      </c>
      <c r="DR86" s="163">
        <f t="shared" si="36"/>
        <v>9.3000000000000007</v>
      </c>
      <c r="DS86" s="163">
        <f t="shared" si="36"/>
        <v>6.1</v>
      </c>
      <c r="DT86" s="163">
        <f t="shared" si="36"/>
        <v>0.7</v>
      </c>
      <c r="DU86" s="163">
        <f t="shared" si="36"/>
        <v>2.2000000000000002</v>
      </c>
      <c r="DV86" s="163">
        <f t="shared" si="36"/>
        <v>1</v>
      </c>
      <c r="DW86" s="163">
        <f t="shared" si="36"/>
        <v>2.7</v>
      </c>
      <c r="DX86" s="163">
        <f t="shared" si="36"/>
        <v>0.5</v>
      </c>
      <c r="DY86" s="163">
        <f t="shared" si="36"/>
        <v>2.4</v>
      </c>
      <c r="DZ86" s="163">
        <f t="shared" si="36"/>
        <v>4.7</v>
      </c>
      <c r="EA86" s="163">
        <f t="shared" ref="EA86:FX86" si="37">ROUND(EA4*2*$A$76,1)</f>
        <v>5.7</v>
      </c>
      <c r="EB86" s="163">
        <f t="shared" si="37"/>
        <v>3.8</v>
      </c>
      <c r="EC86" s="163">
        <f t="shared" si="37"/>
        <v>2.5</v>
      </c>
      <c r="ED86" s="163">
        <f t="shared" si="37"/>
        <v>9</v>
      </c>
      <c r="EE86" s="163">
        <f t="shared" si="37"/>
        <v>1.4</v>
      </c>
      <c r="EF86" s="163">
        <f t="shared" si="37"/>
        <v>10.6</v>
      </c>
      <c r="EG86" s="163">
        <f t="shared" si="37"/>
        <v>1.3</v>
      </c>
      <c r="EH86" s="163">
        <f t="shared" si="37"/>
        <v>1.4</v>
      </c>
      <c r="EI86" s="163">
        <f t="shared" si="37"/>
        <v>105.1</v>
      </c>
      <c r="EJ86" s="163">
        <f t="shared" si="37"/>
        <v>47.3</v>
      </c>
      <c r="EK86" s="163">
        <f t="shared" si="37"/>
        <v>3.7</v>
      </c>
      <c r="EL86" s="163">
        <f t="shared" si="37"/>
        <v>2.8</v>
      </c>
      <c r="EM86" s="163">
        <f t="shared" si="37"/>
        <v>2.6</v>
      </c>
      <c r="EN86" s="163">
        <f t="shared" si="37"/>
        <v>4.7</v>
      </c>
      <c r="EO86" s="163">
        <f t="shared" si="37"/>
        <v>1.4</v>
      </c>
      <c r="EP86" s="163">
        <f t="shared" si="37"/>
        <v>2.8</v>
      </c>
      <c r="EQ86" s="163">
        <f t="shared" si="37"/>
        <v>12.5</v>
      </c>
      <c r="ER86" s="163">
        <f t="shared" si="37"/>
        <v>1.8</v>
      </c>
      <c r="ES86" s="163">
        <f t="shared" si="37"/>
        <v>0.5</v>
      </c>
      <c r="ET86" s="163">
        <f t="shared" si="37"/>
        <v>1.4</v>
      </c>
      <c r="EU86" s="163">
        <f t="shared" si="37"/>
        <v>4.8</v>
      </c>
      <c r="EV86" s="163">
        <f t="shared" si="37"/>
        <v>0.4</v>
      </c>
      <c r="EW86" s="163">
        <f t="shared" si="37"/>
        <v>4.7</v>
      </c>
      <c r="EX86" s="163">
        <f t="shared" si="37"/>
        <v>1.4</v>
      </c>
      <c r="EY86" s="163">
        <f t="shared" si="37"/>
        <v>1.7</v>
      </c>
      <c r="EZ86" s="163">
        <f t="shared" si="37"/>
        <v>0.9</v>
      </c>
      <c r="FA86" s="163">
        <f t="shared" si="37"/>
        <v>20.8</v>
      </c>
      <c r="FB86" s="163">
        <f t="shared" si="37"/>
        <v>1.6</v>
      </c>
      <c r="FC86" s="163">
        <f t="shared" si="37"/>
        <v>11.6</v>
      </c>
      <c r="FD86" s="163">
        <f t="shared" si="37"/>
        <v>2.9</v>
      </c>
      <c r="FE86" s="163">
        <f t="shared" si="37"/>
        <v>0.2</v>
      </c>
      <c r="FF86" s="163">
        <f t="shared" si="37"/>
        <v>1.4</v>
      </c>
      <c r="FG86" s="163">
        <f t="shared" si="37"/>
        <v>0.6</v>
      </c>
      <c r="FH86" s="163">
        <f t="shared" si="37"/>
        <v>0.6</v>
      </c>
      <c r="FI86" s="163">
        <f t="shared" si="37"/>
        <v>10.9</v>
      </c>
      <c r="FJ86" s="163">
        <f t="shared" si="37"/>
        <v>12.2</v>
      </c>
      <c r="FK86" s="163">
        <f t="shared" si="37"/>
        <v>14.2</v>
      </c>
      <c r="FL86" s="163">
        <f t="shared" si="37"/>
        <v>38.6</v>
      </c>
      <c r="FM86" s="163">
        <f t="shared" si="37"/>
        <v>22.9</v>
      </c>
      <c r="FN86" s="163">
        <f t="shared" si="37"/>
        <v>144.6</v>
      </c>
      <c r="FO86" s="163">
        <f t="shared" si="37"/>
        <v>7</v>
      </c>
      <c r="FP86" s="163">
        <f t="shared" si="37"/>
        <v>14.4</v>
      </c>
      <c r="FQ86" s="163">
        <f t="shared" si="37"/>
        <v>5.3</v>
      </c>
      <c r="FR86" s="163">
        <f t="shared" si="37"/>
        <v>1</v>
      </c>
      <c r="FS86" s="163">
        <f t="shared" si="37"/>
        <v>1.3</v>
      </c>
      <c r="FT86" s="163">
        <f t="shared" si="37"/>
        <v>0.1</v>
      </c>
      <c r="FU86" s="163">
        <f t="shared" si="37"/>
        <v>5.5</v>
      </c>
      <c r="FV86" s="163">
        <f t="shared" si="37"/>
        <v>4.2</v>
      </c>
      <c r="FW86" s="163">
        <f t="shared" si="37"/>
        <v>1</v>
      </c>
      <c r="FX86" s="163">
        <f t="shared" si="37"/>
        <v>0.4</v>
      </c>
      <c r="FZ86" s="163">
        <f>SUM(C86:FY86)</f>
        <v>5000.5999999999976</v>
      </c>
    </row>
    <row r="87" spans="1:187" s="163" customFormat="1" x14ac:dyDescent="0.2">
      <c r="A87" s="193" t="s">
        <v>557</v>
      </c>
      <c r="B87" s="163" t="s">
        <v>972</v>
      </c>
      <c r="C87" s="163">
        <f t="shared" ref="C87:BN87" si="38">C22</f>
        <v>174.5</v>
      </c>
      <c r="D87" s="163">
        <f t="shared" si="38"/>
        <v>351.5</v>
      </c>
      <c r="E87" s="163">
        <f t="shared" si="38"/>
        <v>467.5</v>
      </c>
      <c r="F87" s="163">
        <f t="shared" si="38"/>
        <v>375</v>
      </c>
      <c r="G87" s="163">
        <f t="shared" si="38"/>
        <v>10</v>
      </c>
      <c r="H87" s="163">
        <f t="shared" si="38"/>
        <v>9.5</v>
      </c>
      <c r="I87" s="163">
        <f t="shared" si="38"/>
        <v>598</v>
      </c>
      <c r="J87" s="163">
        <f t="shared" si="38"/>
        <v>97</v>
      </c>
      <c r="K87" s="163">
        <f t="shared" si="38"/>
        <v>5.5</v>
      </c>
      <c r="L87" s="163">
        <f t="shared" si="38"/>
        <v>116.5</v>
      </c>
      <c r="M87" s="163">
        <f t="shared" si="38"/>
        <v>35</v>
      </c>
      <c r="N87" s="163">
        <f t="shared" si="38"/>
        <v>248</v>
      </c>
      <c r="O87" s="163">
        <f t="shared" si="38"/>
        <v>103</v>
      </c>
      <c r="P87" s="163">
        <f t="shared" si="38"/>
        <v>3</v>
      </c>
      <c r="Q87" s="163">
        <f t="shared" si="38"/>
        <v>903</v>
      </c>
      <c r="R87" s="163">
        <f t="shared" si="38"/>
        <v>6</v>
      </c>
      <c r="S87" s="163">
        <f t="shared" si="38"/>
        <v>37.5</v>
      </c>
      <c r="T87" s="163">
        <f t="shared" si="38"/>
        <v>6</v>
      </c>
      <c r="U87" s="163">
        <f t="shared" si="38"/>
        <v>2</v>
      </c>
      <c r="V87" s="163">
        <f t="shared" si="38"/>
        <v>9</v>
      </c>
      <c r="W87" s="163">
        <f t="shared" si="38"/>
        <v>0</v>
      </c>
      <c r="X87" s="163">
        <f t="shared" si="38"/>
        <v>1</v>
      </c>
      <c r="Y87" s="163">
        <f t="shared" si="38"/>
        <v>18.5</v>
      </c>
      <c r="Z87" s="163">
        <f t="shared" si="38"/>
        <v>5.5</v>
      </c>
      <c r="AA87" s="163">
        <f t="shared" si="38"/>
        <v>215</v>
      </c>
      <c r="AB87" s="163">
        <f t="shared" si="38"/>
        <v>232.5</v>
      </c>
      <c r="AC87" s="163">
        <f t="shared" si="38"/>
        <v>18</v>
      </c>
      <c r="AD87" s="163">
        <f t="shared" si="38"/>
        <v>26.5</v>
      </c>
      <c r="AE87" s="163">
        <f t="shared" si="38"/>
        <v>3</v>
      </c>
      <c r="AF87" s="163">
        <f t="shared" si="38"/>
        <v>4</v>
      </c>
      <c r="AG87" s="163">
        <f t="shared" si="38"/>
        <v>20.5</v>
      </c>
      <c r="AH87" s="163">
        <f t="shared" si="38"/>
        <v>37</v>
      </c>
      <c r="AI87" s="163">
        <f t="shared" si="38"/>
        <v>15.5</v>
      </c>
      <c r="AJ87" s="163">
        <f t="shared" si="38"/>
        <v>4</v>
      </c>
      <c r="AK87" s="163">
        <f t="shared" si="38"/>
        <v>21.5</v>
      </c>
      <c r="AL87" s="163">
        <f t="shared" si="38"/>
        <v>14.5</v>
      </c>
      <c r="AM87" s="163">
        <f t="shared" si="38"/>
        <v>22</v>
      </c>
      <c r="AN87" s="163">
        <f t="shared" si="38"/>
        <v>12</v>
      </c>
      <c r="AO87" s="163">
        <f t="shared" si="38"/>
        <v>123.5</v>
      </c>
      <c r="AP87" s="163">
        <f t="shared" si="38"/>
        <v>3168.5</v>
      </c>
      <c r="AQ87" s="163">
        <f t="shared" si="38"/>
        <v>6</v>
      </c>
      <c r="AR87" s="163">
        <f t="shared" si="38"/>
        <v>136.5</v>
      </c>
      <c r="AS87" s="163">
        <f t="shared" si="38"/>
        <v>117</v>
      </c>
      <c r="AT87" s="163">
        <f t="shared" si="38"/>
        <v>15.5</v>
      </c>
      <c r="AU87" s="163">
        <f t="shared" si="38"/>
        <v>4.5</v>
      </c>
      <c r="AV87" s="163">
        <f t="shared" si="38"/>
        <v>10</v>
      </c>
      <c r="AW87" s="163">
        <f t="shared" si="38"/>
        <v>5</v>
      </c>
      <c r="AX87" s="163">
        <f t="shared" si="38"/>
        <v>0</v>
      </c>
      <c r="AY87" s="163">
        <f t="shared" si="38"/>
        <v>11</v>
      </c>
      <c r="AZ87" s="163">
        <f t="shared" si="38"/>
        <v>242</v>
      </c>
      <c r="BA87" s="163">
        <f t="shared" si="38"/>
        <v>88</v>
      </c>
      <c r="BB87" s="163">
        <f t="shared" si="38"/>
        <v>131</v>
      </c>
      <c r="BC87" s="163">
        <f t="shared" si="38"/>
        <v>411.5</v>
      </c>
      <c r="BD87" s="163">
        <f t="shared" si="38"/>
        <v>6</v>
      </c>
      <c r="BE87" s="163">
        <f t="shared" si="38"/>
        <v>14</v>
      </c>
      <c r="BF87" s="163">
        <f t="shared" si="38"/>
        <v>39</v>
      </c>
      <c r="BG87" s="163">
        <f t="shared" si="38"/>
        <v>41.5</v>
      </c>
      <c r="BH87" s="163">
        <f t="shared" si="38"/>
        <v>9</v>
      </c>
      <c r="BI87" s="163">
        <f t="shared" si="38"/>
        <v>6</v>
      </c>
      <c r="BJ87" s="163">
        <f t="shared" si="38"/>
        <v>25.5</v>
      </c>
      <c r="BK87" s="163">
        <f t="shared" si="38"/>
        <v>62.5</v>
      </c>
      <c r="BL87" s="163">
        <f t="shared" si="38"/>
        <v>2.5</v>
      </c>
      <c r="BM87" s="163">
        <f t="shared" si="38"/>
        <v>7</v>
      </c>
      <c r="BN87" s="163">
        <f t="shared" si="38"/>
        <v>138.5</v>
      </c>
      <c r="BO87" s="163">
        <f t="shared" ref="BO87:DZ87" si="39">BO22</f>
        <v>33</v>
      </c>
      <c r="BP87" s="163">
        <f t="shared" si="39"/>
        <v>7</v>
      </c>
      <c r="BQ87" s="163">
        <f t="shared" si="39"/>
        <v>136.5</v>
      </c>
      <c r="BR87" s="163">
        <f t="shared" si="39"/>
        <v>65</v>
      </c>
      <c r="BS87" s="163">
        <f t="shared" si="39"/>
        <v>49.5</v>
      </c>
      <c r="BT87" s="163">
        <f t="shared" si="39"/>
        <v>3.5</v>
      </c>
      <c r="BU87" s="163">
        <f t="shared" si="39"/>
        <v>10</v>
      </c>
      <c r="BV87" s="163">
        <f t="shared" si="39"/>
        <v>19</v>
      </c>
      <c r="BW87" s="163">
        <f t="shared" si="39"/>
        <v>30.5</v>
      </c>
      <c r="BX87" s="163">
        <f t="shared" si="39"/>
        <v>4</v>
      </c>
      <c r="BY87" s="163">
        <f t="shared" si="39"/>
        <v>20</v>
      </c>
      <c r="BZ87" s="163">
        <f t="shared" si="39"/>
        <v>7.5</v>
      </c>
      <c r="CA87" s="163">
        <f t="shared" si="39"/>
        <v>5</v>
      </c>
      <c r="CB87" s="163">
        <f t="shared" si="39"/>
        <v>811.5</v>
      </c>
      <c r="CC87" s="163">
        <f t="shared" si="39"/>
        <v>4.5</v>
      </c>
      <c r="CD87" s="163">
        <f t="shared" si="39"/>
        <v>3</v>
      </c>
      <c r="CE87" s="163">
        <f t="shared" si="39"/>
        <v>3</v>
      </c>
      <c r="CF87" s="163">
        <f t="shared" si="39"/>
        <v>3</v>
      </c>
      <c r="CG87" s="163">
        <f t="shared" si="39"/>
        <v>7</v>
      </c>
      <c r="CH87" s="163">
        <f t="shared" si="39"/>
        <v>4</v>
      </c>
      <c r="CI87" s="163">
        <f t="shared" si="39"/>
        <v>11.5</v>
      </c>
      <c r="CJ87" s="163">
        <f t="shared" si="39"/>
        <v>37.5</v>
      </c>
      <c r="CK87" s="163">
        <f t="shared" si="39"/>
        <v>119</v>
      </c>
      <c r="CL87" s="163">
        <f t="shared" si="39"/>
        <v>14</v>
      </c>
      <c r="CM87" s="163">
        <f t="shared" si="39"/>
        <v>21</v>
      </c>
      <c r="CN87" s="163">
        <f t="shared" si="39"/>
        <v>184.5</v>
      </c>
      <c r="CO87" s="163">
        <f t="shared" si="39"/>
        <v>134.5</v>
      </c>
      <c r="CP87" s="163">
        <f t="shared" si="39"/>
        <v>15</v>
      </c>
      <c r="CQ87" s="163">
        <f t="shared" si="39"/>
        <v>52.5</v>
      </c>
      <c r="CR87" s="163">
        <f t="shared" si="39"/>
        <v>3.5</v>
      </c>
      <c r="CS87" s="163">
        <f t="shared" si="39"/>
        <v>5</v>
      </c>
      <c r="CT87" s="163">
        <f t="shared" si="39"/>
        <v>4.5</v>
      </c>
      <c r="CU87" s="163">
        <f t="shared" si="39"/>
        <v>0</v>
      </c>
      <c r="CV87" s="163">
        <f t="shared" si="39"/>
        <v>1.5</v>
      </c>
      <c r="CW87" s="163">
        <f t="shared" si="39"/>
        <v>2.5</v>
      </c>
      <c r="CX87" s="163">
        <f t="shared" si="39"/>
        <v>10</v>
      </c>
      <c r="CY87" s="163">
        <f t="shared" si="39"/>
        <v>0.5</v>
      </c>
      <c r="CZ87" s="163">
        <f t="shared" si="39"/>
        <v>60.5</v>
      </c>
      <c r="DA87" s="163">
        <f t="shared" si="39"/>
        <v>5.5</v>
      </c>
      <c r="DB87" s="163">
        <f t="shared" si="39"/>
        <v>4</v>
      </c>
      <c r="DC87" s="163">
        <f t="shared" si="39"/>
        <v>2</v>
      </c>
      <c r="DD87" s="163">
        <f t="shared" si="39"/>
        <v>5.5</v>
      </c>
      <c r="DE87" s="163">
        <f t="shared" si="39"/>
        <v>13</v>
      </c>
      <c r="DF87" s="163">
        <f t="shared" si="39"/>
        <v>422.5</v>
      </c>
      <c r="DG87" s="163">
        <f t="shared" si="39"/>
        <v>3</v>
      </c>
      <c r="DH87" s="163">
        <f t="shared" si="39"/>
        <v>83.5</v>
      </c>
      <c r="DI87" s="163">
        <f t="shared" si="39"/>
        <v>94.5</v>
      </c>
      <c r="DJ87" s="163">
        <f t="shared" si="39"/>
        <v>10.5</v>
      </c>
      <c r="DK87" s="163">
        <f t="shared" si="39"/>
        <v>18</v>
      </c>
      <c r="DL87" s="163">
        <f t="shared" si="39"/>
        <v>114.5</v>
      </c>
      <c r="DM87" s="163">
        <f t="shared" si="39"/>
        <v>10.5</v>
      </c>
      <c r="DN87" s="163">
        <f t="shared" si="39"/>
        <v>31</v>
      </c>
      <c r="DO87" s="163">
        <f t="shared" si="39"/>
        <v>103.5</v>
      </c>
      <c r="DP87" s="163">
        <f t="shared" si="39"/>
        <v>7</v>
      </c>
      <c r="DQ87" s="163">
        <f t="shared" si="39"/>
        <v>24</v>
      </c>
      <c r="DR87" s="163">
        <f t="shared" si="39"/>
        <v>45.5</v>
      </c>
      <c r="DS87" s="163">
        <f t="shared" si="39"/>
        <v>26.5</v>
      </c>
      <c r="DT87" s="163">
        <f t="shared" si="39"/>
        <v>0</v>
      </c>
      <c r="DU87" s="163">
        <f t="shared" si="39"/>
        <v>9.5</v>
      </c>
      <c r="DV87" s="163">
        <f t="shared" si="39"/>
        <v>5.5</v>
      </c>
      <c r="DW87" s="163">
        <f t="shared" si="39"/>
        <v>0</v>
      </c>
      <c r="DX87" s="163">
        <f t="shared" si="39"/>
        <v>4</v>
      </c>
      <c r="DY87" s="163">
        <f t="shared" si="39"/>
        <v>6</v>
      </c>
      <c r="DZ87" s="163">
        <f t="shared" si="39"/>
        <v>20.5</v>
      </c>
      <c r="EA87" s="163">
        <f t="shared" ref="EA87:FX87" si="40">EA22</f>
        <v>29.5</v>
      </c>
      <c r="EB87" s="163">
        <f t="shared" si="40"/>
        <v>12.5</v>
      </c>
      <c r="EC87" s="163">
        <f t="shared" si="40"/>
        <v>7.5</v>
      </c>
      <c r="ED87" s="163">
        <f t="shared" si="40"/>
        <v>22.5</v>
      </c>
      <c r="EE87" s="163">
        <f t="shared" si="40"/>
        <v>2.5</v>
      </c>
      <c r="EF87" s="163">
        <f t="shared" si="40"/>
        <v>51</v>
      </c>
      <c r="EG87" s="163">
        <f t="shared" si="40"/>
        <v>9.5</v>
      </c>
      <c r="EH87" s="163">
        <f t="shared" si="40"/>
        <v>6</v>
      </c>
      <c r="EI87" s="163">
        <f t="shared" si="40"/>
        <v>722.5</v>
      </c>
      <c r="EJ87" s="163">
        <f t="shared" si="40"/>
        <v>91.5</v>
      </c>
      <c r="EK87" s="163">
        <f t="shared" si="40"/>
        <v>16</v>
      </c>
      <c r="EL87" s="163">
        <f t="shared" si="40"/>
        <v>10.5</v>
      </c>
      <c r="EM87" s="163">
        <f t="shared" si="40"/>
        <v>20.5</v>
      </c>
      <c r="EN87" s="163">
        <f t="shared" si="40"/>
        <v>22</v>
      </c>
      <c r="EO87" s="163">
        <f t="shared" si="40"/>
        <v>12.5</v>
      </c>
      <c r="EP87" s="163">
        <f t="shared" si="40"/>
        <v>7.5</v>
      </c>
      <c r="EQ87" s="163">
        <f t="shared" si="40"/>
        <v>24.5</v>
      </c>
      <c r="ER87" s="163">
        <f t="shared" si="40"/>
        <v>9</v>
      </c>
      <c r="ES87" s="163">
        <f t="shared" si="40"/>
        <v>5.5</v>
      </c>
      <c r="ET87" s="163">
        <f t="shared" si="40"/>
        <v>8.5</v>
      </c>
      <c r="EU87" s="163">
        <f t="shared" si="40"/>
        <v>51</v>
      </c>
      <c r="EV87" s="163">
        <f t="shared" si="40"/>
        <v>3</v>
      </c>
      <c r="EW87" s="163">
        <f t="shared" si="40"/>
        <v>18.5</v>
      </c>
      <c r="EX87" s="163">
        <f t="shared" si="40"/>
        <v>10</v>
      </c>
      <c r="EY87" s="163">
        <f t="shared" si="40"/>
        <v>7.5</v>
      </c>
      <c r="EZ87" s="163">
        <f t="shared" si="40"/>
        <v>6</v>
      </c>
      <c r="FA87" s="163">
        <f t="shared" si="40"/>
        <v>57.5</v>
      </c>
      <c r="FB87" s="163">
        <f t="shared" si="40"/>
        <v>18.5</v>
      </c>
      <c r="FC87" s="163">
        <f t="shared" si="40"/>
        <v>32</v>
      </c>
      <c r="FD87" s="163">
        <f t="shared" si="40"/>
        <v>5</v>
      </c>
      <c r="FE87" s="163">
        <f t="shared" si="40"/>
        <v>4</v>
      </c>
      <c r="FF87" s="163">
        <f t="shared" si="40"/>
        <v>9</v>
      </c>
      <c r="FG87" s="163">
        <f t="shared" si="40"/>
        <v>0</v>
      </c>
      <c r="FH87" s="163">
        <f t="shared" si="40"/>
        <v>4</v>
      </c>
      <c r="FI87" s="163">
        <f t="shared" si="40"/>
        <v>38.5</v>
      </c>
      <c r="FJ87" s="163">
        <f t="shared" si="40"/>
        <v>32.5</v>
      </c>
      <c r="FK87" s="163">
        <f t="shared" si="40"/>
        <v>43.5</v>
      </c>
      <c r="FL87" s="163">
        <f t="shared" si="40"/>
        <v>23</v>
      </c>
      <c r="FM87" s="163">
        <f t="shared" si="40"/>
        <v>46.5</v>
      </c>
      <c r="FN87" s="163">
        <f t="shared" si="40"/>
        <v>306.5</v>
      </c>
      <c r="FO87" s="163">
        <f t="shared" si="40"/>
        <v>25</v>
      </c>
      <c r="FP87" s="163">
        <f t="shared" si="40"/>
        <v>87</v>
      </c>
      <c r="FQ87" s="163">
        <f t="shared" si="40"/>
        <v>13</v>
      </c>
      <c r="FR87" s="163">
        <f t="shared" si="40"/>
        <v>3.5</v>
      </c>
      <c r="FS87" s="163">
        <f t="shared" si="40"/>
        <v>4.5</v>
      </c>
      <c r="FT87" s="163">
        <f t="shared" si="40"/>
        <v>3</v>
      </c>
      <c r="FU87" s="163">
        <f t="shared" si="40"/>
        <v>15</v>
      </c>
      <c r="FV87" s="163">
        <f t="shared" si="40"/>
        <v>11</v>
      </c>
      <c r="FW87" s="163">
        <f t="shared" si="40"/>
        <v>5.5</v>
      </c>
      <c r="FX87" s="163">
        <f t="shared" si="40"/>
        <v>2.5</v>
      </c>
      <c r="FZ87" s="163">
        <f>SUM(C87:FX87)</f>
        <v>14002</v>
      </c>
    </row>
    <row r="88" spans="1:187" s="163" customFormat="1" x14ac:dyDescent="0.2">
      <c r="A88" s="193" t="s">
        <v>699</v>
      </c>
      <c r="B88" s="163" t="s">
        <v>973</v>
      </c>
      <c r="C88" s="163">
        <f t="shared" ref="C88:BN88" si="41">C27</f>
        <v>0</v>
      </c>
      <c r="D88" s="163">
        <f t="shared" si="41"/>
        <v>8.5</v>
      </c>
      <c r="E88" s="163">
        <f t="shared" si="41"/>
        <v>54</v>
      </c>
      <c r="F88" s="163">
        <f t="shared" si="41"/>
        <v>51</v>
      </c>
      <c r="G88" s="163">
        <f t="shared" si="41"/>
        <v>0</v>
      </c>
      <c r="H88" s="163">
        <f t="shared" si="41"/>
        <v>0</v>
      </c>
      <c r="I88" s="163">
        <f t="shared" si="41"/>
        <v>8.5</v>
      </c>
      <c r="J88" s="163">
        <f t="shared" si="41"/>
        <v>0</v>
      </c>
      <c r="K88" s="163">
        <f t="shared" si="41"/>
        <v>0</v>
      </c>
      <c r="L88" s="163">
        <f t="shared" si="41"/>
        <v>0</v>
      </c>
      <c r="M88" s="163">
        <f t="shared" si="41"/>
        <v>0</v>
      </c>
      <c r="N88" s="163">
        <f t="shared" si="41"/>
        <v>0</v>
      </c>
      <c r="O88" s="163">
        <f t="shared" si="41"/>
        <v>0</v>
      </c>
      <c r="P88" s="163">
        <f t="shared" si="41"/>
        <v>0</v>
      </c>
      <c r="Q88" s="163">
        <f t="shared" si="41"/>
        <v>55</v>
      </c>
      <c r="R88" s="163">
        <f t="shared" si="41"/>
        <v>0</v>
      </c>
      <c r="S88" s="163">
        <f t="shared" si="41"/>
        <v>0</v>
      </c>
      <c r="T88" s="163">
        <f t="shared" si="41"/>
        <v>0</v>
      </c>
      <c r="U88" s="163">
        <f t="shared" si="41"/>
        <v>0</v>
      </c>
      <c r="V88" s="163">
        <f t="shared" si="41"/>
        <v>0</v>
      </c>
      <c r="W88" s="163">
        <f t="shared" si="41"/>
        <v>0</v>
      </c>
      <c r="X88" s="163">
        <f t="shared" si="41"/>
        <v>0</v>
      </c>
      <c r="Y88" s="163">
        <f t="shared" si="41"/>
        <v>0</v>
      </c>
      <c r="Z88" s="163">
        <f t="shared" si="41"/>
        <v>0</v>
      </c>
      <c r="AA88" s="163">
        <f t="shared" si="41"/>
        <v>0</v>
      </c>
      <c r="AB88" s="163">
        <f t="shared" si="41"/>
        <v>0</v>
      </c>
      <c r="AC88" s="163">
        <f t="shared" si="41"/>
        <v>0</v>
      </c>
      <c r="AD88" s="163">
        <f t="shared" si="41"/>
        <v>0</v>
      </c>
      <c r="AE88" s="163">
        <f t="shared" si="41"/>
        <v>0</v>
      </c>
      <c r="AF88" s="163">
        <f t="shared" si="41"/>
        <v>0</v>
      </c>
      <c r="AG88" s="163">
        <f t="shared" si="41"/>
        <v>0</v>
      </c>
      <c r="AH88" s="163">
        <f t="shared" si="41"/>
        <v>0</v>
      </c>
      <c r="AI88" s="163">
        <f t="shared" si="41"/>
        <v>0</v>
      </c>
      <c r="AJ88" s="163">
        <f t="shared" si="41"/>
        <v>0</v>
      </c>
      <c r="AK88" s="163">
        <f t="shared" si="41"/>
        <v>0</v>
      </c>
      <c r="AL88" s="163">
        <f t="shared" si="41"/>
        <v>0</v>
      </c>
      <c r="AM88" s="163">
        <f t="shared" si="41"/>
        <v>0</v>
      </c>
      <c r="AN88" s="163">
        <f t="shared" si="41"/>
        <v>0</v>
      </c>
      <c r="AO88" s="163">
        <f t="shared" si="41"/>
        <v>0</v>
      </c>
      <c r="AP88" s="163">
        <f t="shared" si="41"/>
        <v>0</v>
      </c>
      <c r="AQ88" s="163">
        <f t="shared" si="41"/>
        <v>0</v>
      </c>
      <c r="AR88" s="163">
        <f t="shared" si="41"/>
        <v>0</v>
      </c>
      <c r="AS88" s="163">
        <f t="shared" si="41"/>
        <v>0</v>
      </c>
      <c r="AT88" s="163">
        <f t="shared" si="41"/>
        <v>0</v>
      </c>
      <c r="AU88" s="163">
        <f t="shared" si="41"/>
        <v>0</v>
      </c>
      <c r="AV88" s="163">
        <f t="shared" si="41"/>
        <v>0</v>
      </c>
      <c r="AW88" s="163">
        <f t="shared" si="41"/>
        <v>0</v>
      </c>
      <c r="AX88" s="163">
        <f t="shared" si="41"/>
        <v>0</v>
      </c>
      <c r="AY88" s="163">
        <f t="shared" si="41"/>
        <v>0</v>
      </c>
      <c r="AZ88" s="163">
        <f t="shared" si="41"/>
        <v>0</v>
      </c>
      <c r="BA88" s="163">
        <f t="shared" si="41"/>
        <v>0</v>
      </c>
      <c r="BB88" s="163">
        <f t="shared" si="41"/>
        <v>0</v>
      </c>
      <c r="BC88" s="163">
        <f t="shared" si="41"/>
        <v>0</v>
      </c>
      <c r="BD88" s="163">
        <f t="shared" si="41"/>
        <v>0</v>
      </c>
      <c r="BE88" s="163">
        <f t="shared" si="41"/>
        <v>0</v>
      </c>
      <c r="BF88" s="163">
        <f t="shared" si="41"/>
        <v>0</v>
      </c>
      <c r="BG88" s="163">
        <f t="shared" si="41"/>
        <v>0</v>
      </c>
      <c r="BH88" s="163">
        <f t="shared" si="41"/>
        <v>0</v>
      </c>
      <c r="BI88" s="163">
        <f t="shared" si="41"/>
        <v>0</v>
      </c>
      <c r="BJ88" s="163">
        <f t="shared" si="41"/>
        <v>0</v>
      </c>
      <c r="BK88" s="163">
        <f t="shared" si="41"/>
        <v>0</v>
      </c>
      <c r="BL88" s="163">
        <f t="shared" si="41"/>
        <v>0</v>
      </c>
      <c r="BM88" s="163">
        <f t="shared" si="41"/>
        <v>0</v>
      </c>
      <c r="BN88" s="163">
        <f t="shared" si="41"/>
        <v>0</v>
      </c>
      <c r="BO88" s="163">
        <f t="shared" ref="BO88:DZ88" si="42">BO27</f>
        <v>0</v>
      </c>
      <c r="BP88" s="163">
        <f t="shared" si="42"/>
        <v>0</v>
      </c>
      <c r="BQ88" s="163">
        <f t="shared" si="42"/>
        <v>0</v>
      </c>
      <c r="BR88" s="163">
        <f t="shared" si="42"/>
        <v>0</v>
      </c>
      <c r="BS88" s="163">
        <f t="shared" si="42"/>
        <v>0</v>
      </c>
      <c r="BT88" s="163">
        <f t="shared" si="42"/>
        <v>0</v>
      </c>
      <c r="BU88" s="163">
        <f t="shared" si="42"/>
        <v>0</v>
      </c>
      <c r="BV88" s="163">
        <f t="shared" si="42"/>
        <v>0</v>
      </c>
      <c r="BW88" s="163">
        <f t="shared" si="42"/>
        <v>0</v>
      </c>
      <c r="BX88" s="163">
        <f t="shared" si="42"/>
        <v>0</v>
      </c>
      <c r="BY88" s="163">
        <f t="shared" si="42"/>
        <v>0</v>
      </c>
      <c r="BZ88" s="163">
        <f t="shared" si="42"/>
        <v>0</v>
      </c>
      <c r="CA88" s="163">
        <f t="shared" si="42"/>
        <v>0</v>
      </c>
      <c r="CB88" s="163">
        <f t="shared" si="42"/>
        <v>0</v>
      </c>
      <c r="CC88" s="163">
        <f t="shared" si="42"/>
        <v>0</v>
      </c>
      <c r="CD88" s="163">
        <f t="shared" si="42"/>
        <v>0</v>
      </c>
      <c r="CE88" s="163">
        <f t="shared" si="42"/>
        <v>0</v>
      </c>
      <c r="CF88" s="163">
        <f t="shared" si="42"/>
        <v>0</v>
      </c>
      <c r="CG88" s="163">
        <f t="shared" si="42"/>
        <v>0</v>
      </c>
      <c r="CH88" s="163">
        <f t="shared" si="42"/>
        <v>0</v>
      </c>
      <c r="CI88" s="163">
        <f t="shared" si="42"/>
        <v>0</v>
      </c>
      <c r="CJ88" s="163">
        <f t="shared" si="42"/>
        <v>0</v>
      </c>
      <c r="CK88" s="163">
        <f t="shared" si="42"/>
        <v>0</v>
      </c>
      <c r="CL88" s="163">
        <f t="shared" si="42"/>
        <v>0</v>
      </c>
      <c r="CM88" s="163">
        <f t="shared" si="42"/>
        <v>0</v>
      </c>
      <c r="CN88" s="163">
        <f t="shared" si="42"/>
        <v>0</v>
      </c>
      <c r="CO88" s="163">
        <f t="shared" si="42"/>
        <v>0</v>
      </c>
      <c r="CP88" s="163">
        <f t="shared" si="42"/>
        <v>0</v>
      </c>
      <c r="CQ88" s="163">
        <f t="shared" si="42"/>
        <v>0</v>
      </c>
      <c r="CR88" s="163">
        <f t="shared" si="42"/>
        <v>0</v>
      </c>
      <c r="CS88" s="163">
        <f t="shared" si="42"/>
        <v>0</v>
      </c>
      <c r="CT88" s="163">
        <f t="shared" si="42"/>
        <v>0</v>
      </c>
      <c r="CU88" s="163">
        <f t="shared" si="42"/>
        <v>0</v>
      </c>
      <c r="CV88" s="163">
        <f t="shared" si="42"/>
        <v>0</v>
      </c>
      <c r="CW88" s="163">
        <f t="shared" si="42"/>
        <v>0</v>
      </c>
      <c r="CX88" s="163">
        <f t="shared" si="42"/>
        <v>0</v>
      </c>
      <c r="CY88" s="163">
        <f t="shared" si="42"/>
        <v>0</v>
      </c>
      <c r="CZ88" s="163">
        <f t="shared" si="42"/>
        <v>0</v>
      </c>
      <c r="DA88" s="163">
        <f t="shared" si="42"/>
        <v>0</v>
      </c>
      <c r="DB88" s="163">
        <f t="shared" si="42"/>
        <v>0</v>
      </c>
      <c r="DC88" s="163">
        <f t="shared" si="42"/>
        <v>0</v>
      </c>
      <c r="DD88" s="163">
        <f t="shared" si="42"/>
        <v>0</v>
      </c>
      <c r="DE88" s="163">
        <f t="shared" si="42"/>
        <v>0</v>
      </c>
      <c r="DF88" s="163">
        <f t="shared" si="42"/>
        <v>0</v>
      </c>
      <c r="DG88" s="163">
        <f t="shared" si="42"/>
        <v>0</v>
      </c>
      <c r="DH88" s="163">
        <f t="shared" si="42"/>
        <v>0</v>
      </c>
      <c r="DI88" s="163">
        <f t="shared" si="42"/>
        <v>0</v>
      </c>
      <c r="DJ88" s="163">
        <f t="shared" si="42"/>
        <v>0</v>
      </c>
      <c r="DK88" s="163">
        <f t="shared" si="42"/>
        <v>0</v>
      </c>
      <c r="DL88" s="163">
        <f t="shared" si="42"/>
        <v>0</v>
      </c>
      <c r="DM88" s="163">
        <f t="shared" si="42"/>
        <v>0</v>
      </c>
      <c r="DN88" s="163">
        <f t="shared" si="42"/>
        <v>0</v>
      </c>
      <c r="DO88" s="163">
        <f t="shared" si="42"/>
        <v>0</v>
      </c>
      <c r="DP88" s="163">
        <f t="shared" si="42"/>
        <v>0</v>
      </c>
      <c r="DQ88" s="163">
        <f t="shared" si="42"/>
        <v>0</v>
      </c>
      <c r="DR88" s="163">
        <f t="shared" si="42"/>
        <v>0</v>
      </c>
      <c r="DS88" s="163">
        <f t="shared" si="42"/>
        <v>0</v>
      </c>
      <c r="DT88" s="163">
        <f t="shared" si="42"/>
        <v>0</v>
      </c>
      <c r="DU88" s="163">
        <f t="shared" si="42"/>
        <v>0</v>
      </c>
      <c r="DV88" s="163">
        <f t="shared" si="42"/>
        <v>0</v>
      </c>
      <c r="DW88" s="163">
        <f t="shared" si="42"/>
        <v>0</v>
      </c>
      <c r="DX88" s="163">
        <f t="shared" si="42"/>
        <v>0</v>
      </c>
      <c r="DY88" s="163">
        <f t="shared" si="42"/>
        <v>0</v>
      </c>
      <c r="DZ88" s="163">
        <f t="shared" si="42"/>
        <v>0</v>
      </c>
      <c r="EA88" s="163">
        <f t="shared" ref="EA88:FX88" si="43">EA27</f>
        <v>0</v>
      </c>
      <c r="EB88" s="163">
        <f t="shared" si="43"/>
        <v>0</v>
      </c>
      <c r="EC88" s="163">
        <f t="shared" si="43"/>
        <v>0</v>
      </c>
      <c r="ED88" s="163">
        <f t="shared" si="43"/>
        <v>0</v>
      </c>
      <c r="EE88" s="163">
        <f t="shared" si="43"/>
        <v>0</v>
      </c>
      <c r="EF88" s="163">
        <f t="shared" si="43"/>
        <v>0</v>
      </c>
      <c r="EG88" s="163">
        <f t="shared" si="43"/>
        <v>0</v>
      </c>
      <c r="EH88" s="163">
        <f t="shared" si="43"/>
        <v>0</v>
      </c>
      <c r="EI88" s="163">
        <f t="shared" si="43"/>
        <v>0</v>
      </c>
      <c r="EJ88" s="163">
        <f t="shared" si="43"/>
        <v>0</v>
      </c>
      <c r="EK88" s="163">
        <f t="shared" si="43"/>
        <v>0</v>
      </c>
      <c r="EL88" s="163">
        <f t="shared" si="43"/>
        <v>0</v>
      </c>
      <c r="EM88" s="163">
        <f t="shared" si="43"/>
        <v>0</v>
      </c>
      <c r="EN88" s="163">
        <f t="shared" si="43"/>
        <v>0</v>
      </c>
      <c r="EO88" s="163">
        <f t="shared" si="43"/>
        <v>0</v>
      </c>
      <c r="EP88" s="163">
        <f t="shared" si="43"/>
        <v>0</v>
      </c>
      <c r="EQ88" s="163">
        <f t="shared" si="43"/>
        <v>0</v>
      </c>
      <c r="ER88" s="163">
        <f t="shared" si="43"/>
        <v>0</v>
      </c>
      <c r="ES88" s="163">
        <f t="shared" si="43"/>
        <v>0</v>
      </c>
      <c r="ET88" s="163">
        <f t="shared" si="43"/>
        <v>0</v>
      </c>
      <c r="EU88" s="163">
        <f t="shared" si="43"/>
        <v>0</v>
      </c>
      <c r="EV88" s="163">
        <f t="shared" si="43"/>
        <v>0</v>
      </c>
      <c r="EW88" s="163">
        <f t="shared" si="43"/>
        <v>0</v>
      </c>
      <c r="EX88" s="163">
        <f t="shared" si="43"/>
        <v>0</v>
      </c>
      <c r="EY88" s="163">
        <f t="shared" si="43"/>
        <v>0</v>
      </c>
      <c r="EZ88" s="163">
        <f t="shared" si="43"/>
        <v>0</v>
      </c>
      <c r="FA88" s="163">
        <f t="shared" si="43"/>
        <v>0</v>
      </c>
      <c r="FB88" s="163">
        <f t="shared" si="43"/>
        <v>0</v>
      </c>
      <c r="FC88" s="163">
        <f t="shared" si="43"/>
        <v>0</v>
      </c>
      <c r="FD88" s="163">
        <f t="shared" si="43"/>
        <v>0</v>
      </c>
      <c r="FE88" s="163">
        <f t="shared" si="43"/>
        <v>0</v>
      </c>
      <c r="FF88" s="163">
        <f t="shared" si="43"/>
        <v>0</v>
      </c>
      <c r="FG88" s="163">
        <f t="shared" si="43"/>
        <v>0</v>
      </c>
      <c r="FH88" s="163">
        <f t="shared" si="43"/>
        <v>0</v>
      </c>
      <c r="FI88" s="163">
        <f t="shared" si="43"/>
        <v>0</v>
      </c>
      <c r="FJ88" s="163">
        <f t="shared" si="43"/>
        <v>0</v>
      </c>
      <c r="FK88" s="163">
        <f t="shared" si="43"/>
        <v>0</v>
      </c>
      <c r="FL88" s="163">
        <f t="shared" si="43"/>
        <v>0</v>
      </c>
      <c r="FM88" s="163">
        <f t="shared" si="43"/>
        <v>0</v>
      </c>
      <c r="FN88" s="163">
        <f t="shared" si="43"/>
        <v>0</v>
      </c>
      <c r="FO88" s="163">
        <f t="shared" si="43"/>
        <v>0</v>
      </c>
      <c r="FP88" s="163">
        <f t="shared" si="43"/>
        <v>0</v>
      </c>
      <c r="FQ88" s="163">
        <f t="shared" si="43"/>
        <v>0</v>
      </c>
      <c r="FR88" s="163">
        <f t="shared" si="43"/>
        <v>0</v>
      </c>
      <c r="FS88" s="163">
        <f t="shared" si="43"/>
        <v>0</v>
      </c>
      <c r="FT88" s="163">
        <f t="shared" si="43"/>
        <v>0</v>
      </c>
      <c r="FU88" s="163">
        <f t="shared" si="43"/>
        <v>0</v>
      </c>
      <c r="FV88" s="163">
        <f t="shared" si="43"/>
        <v>0</v>
      </c>
      <c r="FW88" s="163">
        <f t="shared" si="43"/>
        <v>0</v>
      </c>
      <c r="FX88" s="163">
        <f t="shared" si="43"/>
        <v>0</v>
      </c>
      <c r="FY88" s="163">
        <f>SUM(C88:FX88)</f>
        <v>177</v>
      </c>
      <c r="FZ88" s="163">
        <f>SUM(C88:FX88)</f>
        <v>177</v>
      </c>
    </row>
    <row r="89" spans="1:187" s="163" customFormat="1" x14ac:dyDescent="0.2">
      <c r="A89" s="193" t="s">
        <v>640</v>
      </c>
      <c r="B89" s="163" t="s">
        <v>974</v>
      </c>
      <c r="C89" s="163">
        <f t="shared" ref="C89:BN89" si="44">C24</f>
        <v>0</v>
      </c>
      <c r="D89" s="163">
        <f t="shared" si="44"/>
        <v>4885.5</v>
      </c>
      <c r="E89" s="163">
        <f t="shared" si="44"/>
        <v>858.5</v>
      </c>
      <c r="F89" s="163">
        <f t="shared" si="44"/>
        <v>643</v>
      </c>
      <c r="G89" s="163">
        <f t="shared" si="44"/>
        <v>0</v>
      </c>
      <c r="H89" s="163">
        <f t="shared" si="44"/>
        <v>0</v>
      </c>
      <c r="I89" s="163">
        <f t="shared" si="44"/>
        <v>1054.5</v>
      </c>
      <c r="J89" s="163">
        <f t="shared" si="44"/>
        <v>0</v>
      </c>
      <c r="K89" s="163">
        <f t="shared" si="44"/>
        <v>0</v>
      </c>
      <c r="L89" s="163">
        <f t="shared" si="44"/>
        <v>0</v>
      </c>
      <c r="M89" s="163">
        <f t="shared" si="44"/>
        <v>0</v>
      </c>
      <c r="N89" s="163">
        <f t="shared" si="44"/>
        <v>0</v>
      </c>
      <c r="O89" s="163">
        <f t="shared" si="44"/>
        <v>0</v>
      </c>
      <c r="P89" s="163">
        <f t="shared" si="44"/>
        <v>0</v>
      </c>
      <c r="Q89" s="163">
        <f t="shared" si="44"/>
        <v>987.5</v>
      </c>
      <c r="R89" s="163">
        <f t="shared" si="44"/>
        <v>0</v>
      </c>
      <c r="S89" s="163">
        <f t="shared" si="44"/>
        <v>0</v>
      </c>
      <c r="T89" s="163">
        <f t="shared" si="44"/>
        <v>0</v>
      </c>
      <c r="U89" s="163">
        <f t="shared" si="44"/>
        <v>0</v>
      </c>
      <c r="V89" s="163">
        <f t="shared" si="44"/>
        <v>0</v>
      </c>
      <c r="W89" s="163">
        <f t="shared" si="44"/>
        <v>0</v>
      </c>
      <c r="X89" s="163">
        <f t="shared" si="44"/>
        <v>0</v>
      </c>
      <c r="Y89" s="163">
        <f t="shared" si="44"/>
        <v>0</v>
      </c>
      <c r="Z89" s="163">
        <f t="shared" si="44"/>
        <v>0</v>
      </c>
      <c r="AA89" s="163">
        <f t="shared" si="44"/>
        <v>0</v>
      </c>
      <c r="AB89" s="163">
        <f t="shared" si="44"/>
        <v>0</v>
      </c>
      <c r="AC89" s="163">
        <f t="shared" si="44"/>
        <v>0</v>
      </c>
      <c r="AD89" s="163">
        <f t="shared" si="44"/>
        <v>84</v>
      </c>
      <c r="AE89" s="163">
        <f t="shared" si="44"/>
        <v>0</v>
      </c>
      <c r="AF89" s="163">
        <f t="shared" si="44"/>
        <v>0</v>
      </c>
      <c r="AG89" s="163">
        <f t="shared" si="44"/>
        <v>0</v>
      </c>
      <c r="AH89" s="163">
        <f t="shared" si="44"/>
        <v>0</v>
      </c>
      <c r="AI89" s="163">
        <f t="shared" si="44"/>
        <v>0</v>
      </c>
      <c r="AJ89" s="163">
        <f t="shared" si="44"/>
        <v>0</v>
      </c>
      <c r="AK89" s="163">
        <f t="shared" si="44"/>
        <v>0</v>
      </c>
      <c r="AL89" s="163">
        <f t="shared" si="44"/>
        <v>0</v>
      </c>
      <c r="AM89" s="163">
        <f t="shared" si="44"/>
        <v>0</v>
      </c>
      <c r="AN89" s="163">
        <f t="shared" si="44"/>
        <v>0</v>
      </c>
      <c r="AO89" s="163">
        <f t="shared" si="44"/>
        <v>0</v>
      </c>
      <c r="AP89" s="163">
        <f t="shared" si="44"/>
        <v>0</v>
      </c>
      <c r="AQ89" s="163">
        <f t="shared" si="44"/>
        <v>0</v>
      </c>
      <c r="AR89" s="163">
        <f t="shared" si="44"/>
        <v>526.5</v>
      </c>
      <c r="AS89" s="163">
        <f t="shared" si="44"/>
        <v>297</v>
      </c>
      <c r="AT89" s="163">
        <f t="shared" si="44"/>
        <v>0</v>
      </c>
      <c r="AU89" s="163">
        <f t="shared" si="44"/>
        <v>0</v>
      </c>
      <c r="AV89" s="163">
        <f t="shared" si="44"/>
        <v>0</v>
      </c>
      <c r="AW89" s="163">
        <f t="shared" si="44"/>
        <v>0</v>
      </c>
      <c r="AX89" s="163">
        <f t="shared" si="44"/>
        <v>0</v>
      </c>
      <c r="AY89" s="163">
        <f t="shared" si="44"/>
        <v>38</v>
      </c>
      <c r="AZ89" s="163">
        <f t="shared" si="44"/>
        <v>0</v>
      </c>
      <c r="BA89" s="163">
        <f t="shared" si="44"/>
        <v>0</v>
      </c>
      <c r="BB89" s="163">
        <f t="shared" si="44"/>
        <v>0</v>
      </c>
      <c r="BC89" s="163">
        <f t="shared" si="44"/>
        <v>3478</v>
      </c>
      <c r="BD89" s="163">
        <f t="shared" si="44"/>
        <v>0</v>
      </c>
      <c r="BE89" s="163">
        <f t="shared" si="44"/>
        <v>0</v>
      </c>
      <c r="BF89" s="163">
        <f t="shared" si="44"/>
        <v>0</v>
      </c>
      <c r="BG89" s="163">
        <f t="shared" si="44"/>
        <v>0</v>
      </c>
      <c r="BH89" s="163">
        <f t="shared" si="44"/>
        <v>0</v>
      </c>
      <c r="BI89" s="163">
        <f t="shared" si="44"/>
        <v>0</v>
      </c>
      <c r="BJ89" s="163">
        <f t="shared" si="44"/>
        <v>0</v>
      </c>
      <c r="BK89" s="163">
        <f t="shared" si="44"/>
        <v>0</v>
      </c>
      <c r="BL89" s="163">
        <f t="shared" si="44"/>
        <v>0</v>
      </c>
      <c r="BM89" s="163">
        <f t="shared" si="44"/>
        <v>0</v>
      </c>
      <c r="BN89" s="163">
        <f t="shared" si="44"/>
        <v>0</v>
      </c>
      <c r="BO89" s="163">
        <f t="shared" ref="BO89:DZ89" si="45">BO24</f>
        <v>0</v>
      </c>
      <c r="BP89" s="163">
        <f t="shared" si="45"/>
        <v>0</v>
      </c>
      <c r="BQ89" s="163">
        <f t="shared" si="45"/>
        <v>564.5</v>
      </c>
      <c r="BR89" s="163">
        <f t="shared" si="45"/>
        <v>0</v>
      </c>
      <c r="BS89" s="163">
        <f t="shared" si="45"/>
        <v>0</v>
      </c>
      <c r="BT89" s="163">
        <f t="shared" si="45"/>
        <v>0</v>
      </c>
      <c r="BU89" s="163">
        <f t="shared" si="45"/>
        <v>0</v>
      </c>
      <c r="BV89" s="163">
        <f t="shared" si="45"/>
        <v>31</v>
      </c>
      <c r="BW89" s="163">
        <f t="shared" si="45"/>
        <v>0</v>
      </c>
      <c r="BX89" s="163">
        <f t="shared" si="45"/>
        <v>0</v>
      </c>
      <c r="BY89" s="163">
        <f t="shared" si="45"/>
        <v>0</v>
      </c>
      <c r="BZ89" s="163">
        <f t="shared" si="45"/>
        <v>0</v>
      </c>
      <c r="CA89" s="163">
        <f t="shared" si="45"/>
        <v>0</v>
      </c>
      <c r="CB89" s="163">
        <f t="shared" si="45"/>
        <v>0</v>
      </c>
      <c r="CC89" s="163">
        <f t="shared" si="45"/>
        <v>0</v>
      </c>
      <c r="CD89" s="163">
        <f t="shared" si="45"/>
        <v>0</v>
      </c>
      <c r="CE89" s="163">
        <f t="shared" si="45"/>
        <v>0</v>
      </c>
      <c r="CF89" s="163">
        <f t="shared" si="45"/>
        <v>0</v>
      </c>
      <c r="CG89" s="163">
        <f t="shared" si="45"/>
        <v>0</v>
      </c>
      <c r="CH89" s="163">
        <f t="shared" si="45"/>
        <v>0</v>
      </c>
      <c r="CI89" s="163">
        <f t="shared" si="45"/>
        <v>0</v>
      </c>
      <c r="CJ89" s="163">
        <f t="shared" si="45"/>
        <v>0</v>
      </c>
      <c r="CK89" s="163">
        <f t="shared" si="45"/>
        <v>504</v>
      </c>
      <c r="CL89" s="163">
        <f t="shared" si="45"/>
        <v>0</v>
      </c>
      <c r="CM89" s="163">
        <f t="shared" si="45"/>
        <v>0</v>
      </c>
      <c r="CN89" s="163">
        <f t="shared" si="45"/>
        <v>1521.5</v>
      </c>
      <c r="CO89" s="163">
        <f t="shared" si="45"/>
        <v>0</v>
      </c>
      <c r="CP89" s="163">
        <f t="shared" si="45"/>
        <v>0</v>
      </c>
      <c r="CQ89" s="163">
        <f t="shared" si="45"/>
        <v>0</v>
      </c>
      <c r="CR89" s="163">
        <f t="shared" si="45"/>
        <v>0</v>
      </c>
      <c r="CS89" s="163">
        <f t="shared" si="45"/>
        <v>0</v>
      </c>
      <c r="CT89" s="163">
        <f t="shared" si="45"/>
        <v>0</v>
      </c>
      <c r="CU89" s="163">
        <f t="shared" si="45"/>
        <v>0</v>
      </c>
      <c r="CV89" s="163">
        <f t="shared" si="45"/>
        <v>0</v>
      </c>
      <c r="CW89" s="163">
        <f t="shared" si="45"/>
        <v>0</v>
      </c>
      <c r="CX89" s="163">
        <f t="shared" si="45"/>
        <v>0</v>
      </c>
      <c r="CY89" s="163">
        <f t="shared" si="45"/>
        <v>0</v>
      </c>
      <c r="CZ89" s="163">
        <f t="shared" si="45"/>
        <v>0</v>
      </c>
      <c r="DA89" s="163">
        <f t="shared" si="45"/>
        <v>0</v>
      </c>
      <c r="DB89" s="163">
        <f t="shared" si="45"/>
        <v>0</v>
      </c>
      <c r="DC89" s="163">
        <f t="shared" si="45"/>
        <v>0</v>
      </c>
      <c r="DD89" s="163">
        <f t="shared" si="45"/>
        <v>0</v>
      </c>
      <c r="DE89" s="163">
        <f t="shared" si="45"/>
        <v>0</v>
      </c>
      <c r="DF89" s="163">
        <f t="shared" si="45"/>
        <v>822</v>
      </c>
      <c r="DG89" s="163">
        <f t="shared" si="45"/>
        <v>0</v>
      </c>
      <c r="DH89" s="163">
        <f t="shared" si="45"/>
        <v>0</v>
      </c>
      <c r="DI89" s="163">
        <f t="shared" si="45"/>
        <v>0</v>
      </c>
      <c r="DJ89" s="163">
        <f t="shared" si="45"/>
        <v>0</v>
      </c>
      <c r="DK89" s="163">
        <f t="shared" si="45"/>
        <v>0</v>
      </c>
      <c r="DL89" s="163">
        <f t="shared" si="45"/>
        <v>0</v>
      </c>
      <c r="DM89" s="163">
        <f t="shared" si="45"/>
        <v>0</v>
      </c>
      <c r="DN89" s="163">
        <f t="shared" si="45"/>
        <v>0</v>
      </c>
      <c r="DO89" s="163">
        <f t="shared" si="45"/>
        <v>0</v>
      </c>
      <c r="DP89" s="163">
        <f t="shared" si="45"/>
        <v>0</v>
      </c>
      <c r="DQ89" s="163">
        <f t="shared" si="45"/>
        <v>0</v>
      </c>
      <c r="DR89" s="163">
        <f t="shared" si="45"/>
        <v>0</v>
      </c>
      <c r="DS89" s="163">
        <f t="shared" si="45"/>
        <v>0</v>
      </c>
      <c r="DT89" s="163">
        <f t="shared" si="45"/>
        <v>0</v>
      </c>
      <c r="DU89" s="163">
        <f t="shared" si="45"/>
        <v>0</v>
      </c>
      <c r="DV89" s="163">
        <f t="shared" si="45"/>
        <v>0</v>
      </c>
      <c r="DW89" s="163">
        <f t="shared" si="45"/>
        <v>0</v>
      </c>
      <c r="DX89" s="163">
        <f t="shared" si="45"/>
        <v>0</v>
      </c>
      <c r="DY89" s="163">
        <f t="shared" si="45"/>
        <v>0</v>
      </c>
      <c r="DZ89" s="163">
        <f t="shared" si="45"/>
        <v>0</v>
      </c>
      <c r="EA89" s="163">
        <f t="shared" ref="EA89:FX89" si="46">EA24</f>
        <v>0</v>
      </c>
      <c r="EB89" s="163">
        <f t="shared" si="46"/>
        <v>0</v>
      </c>
      <c r="EC89" s="163">
        <f t="shared" si="46"/>
        <v>0</v>
      </c>
      <c r="ED89" s="163">
        <f t="shared" si="46"/>
        <v>0</v>
      </c>
      <c r="EE89" s="163">
        <f t="shared" si="46"/>
        <v>0</v>
      </c>
      <c r="EF89" s="163">
        <f t="shared" si="46"/>
        <v>0</v>
      </c>
      <c r="EG89" s="163">
        <f t="shared" si="46"/>
        <v>0</v>
      </c>
      <c r="EH89" s="163">
        <f t="shared" si="46"/>
        <v>0</v>
      </c>
      <c r="EI89" s="163">
        <f t="shared" si="46"/>
        <v>0</v>
      </c>
      <c r="EJ89" s="163">
        <f t="shared" si="46"/>
        <v>0</v>
      </c>
      <c r="EK89" s="163">
        <f t="shared" si="46"/>
        <v>0</v>
      </c>
      <c r="EL89" s="163">
        <f t="shared" si="46"/>
        <v>0</v>
      </c>
      <c r="EM89" s="163">
        <f t="shared" si="46"/>
        <v>0</v>
      </c>
      <c r="EN89" s="163">
        <f t="shared" si="46"/>
        <v>0</v>
      </c>
      <c r="EO89" s="163">
        <f t="shared" si="46"/>
        <v>0</v>
      </c>
      <c r="EP89" s="163">
        <f t="shared" si="46"/>
        <v>0</v>
      </c>
      <c r="EQ89" s="163">
        <f t="shared" si="46"/>
        <v>134</v>
      </c>
      <c r="ER89" s="163">
        <f t="shared" si="46"/>
        <v>0</v>
      </c>
      <c r="ES89" s="163">
        <f t="shared" si="46"/>
        <v>0</v>
      </c>
      <c r="ET89" s="163">
        <f t="shared" si="46"/>
        <v>0</v>
      </c>
      <c r="EU89" s="163">
        <f t="shared" si="46"/>
        <v>0</v>
      </c>
      <c r="EV89" s="163">
        <f t="shared" si="46"/>
        <v>0</v>
      </c>
      <c r="EW89" s="163">
        <f t="shared" si="46"/>
        <v>0</v>
      </c>
      <c r="EX89" s="163">
        <f t="shared" si="46"/>
        <v>0</v>
      </c>
      <c r="EY89" s="163">
        <f t="shared" si="46"/>
        <v>0</v>
      </c>
      <c r="EZ89" s="163">
        <f t="shared" si="46"/>
        <v>0</v>
      </c>
      <c r="FA89" s="163">
        <f t="shared" si="46"/>
        <v>0</v>
      </c>
      <c r="FB89" s="163">
        <f t="shared" si="46"/>
        <v>0</v>
      </c>
      <c r="FC89" s="163">
        <f t="shared" si="46"/>
        <v>0</v>
      </c>
      <c r="FD89" s="163">
        <f t="shared" si="46"/>
        <v>0</v>
      </c>
      <c r="FE89" s="163">
        <f t="shared" si="46"/>
        <v>0</v>
      </c>
      <c r="FF89" s="163">
        <f t="shared" si="46"/>
        <v>0</v>
      </c>
      <c r="FG89" s="163">
        <f t="shared" si="46"/>
        <v>0</v>
      </c>
      <c r="FH89" s="163">
        <f t="shared" si="46"/>
        <v>0</v>
      </c>
      <c r="FI89" s="163">
        <f t="shared" si="46"/>
        <v>0</v>
      </c>
      <c r="FJ89" s="163">
        <f t="shared" si="46"/>
        <v>0</v>
      </c>
      <c r="FK89" s="163">
        <f t="shared" si="46"/>
        <v>0</v>
      </c>
      <c r="FL89" s="163">
        <f t="shared" si="46"/>
        <v>0</v>
      </c>
      <c r="FM89" s="163">
        <f t="shared" si="46"/>
        <v>0</v>
      </c>
      <c r="FN89" s="163">
        <f t="shared" si="46"/>
        <v>0</v>
      </c>
      <c r="FO89" s="163">
        <f t="shared" si="46"/>
        <v>0</v>
      </c>
      <c r="FP89" s="163">
        <f t="shared" si="46"/>
        <v>0</v>
      </c>
      <c r="FQ89" s="163">
        <f t="shared" si="46"/>
        <v>0</v>
      </c>
      <c r="FR89" s="163">
        <f t="shared" si="46"/>
        <v>0</v>
      </c>
      <c r="FS89" s="163">
        <f t="shared" si="46"/>
        <v>0</v>
      </c>
      <c r="FT89" s="163">
        <f t="shared" si="46"/>
        <v>0</v>
      </c>
      <c r="FU89" s="163">
        <f t="shared" si="46"/>
        <v>0</v>
      </c>
      <c r="FV89" s="163">
        <f t="shared" si="46"/>
        <v>0</v>
      </c>
      <c r="FW89" s="163">
        <f t="shared" si="46"/>
        <v>0</v>
      </c>
      <c r="FX89" s="163">
        <f t="shared" si="46"/>
        <v>0</v>
      </c>
    </row>
    <row r="90" spans="1:187" s="163" customFormat="1" x14ac:dyDescent="0.2">
      <c r="A90" s="193" t="s">
        <v>697</v>
      </c>
      <c r="B90" s="163" t="s">
        <v>975</v>
      </c>
      <c r="C90" s="163">
        <f t="shared" ref="C90:BN90" si="47">ROUND(C25*2*$A$76,1)</f>
        <v>0</v>
      </c>
      <c r="D90" s="163">
        <f t="shared" si="47"/>
        <v>33.4</v>
      </c>
      <c r="E90" s="163">
        <f t="shared" si="47"/>
        <v>6.6</v>
      </c>
      <c r="F90" s="163">
        <f t="shared" si="47"/>
        <v>5.6</v>
      </c>
      <c r="G90" s="163">
        <f t="shared" si="47"/>
        <v>0</v>
      </c>
      <c r="H90" s="163">
        <f t="shared" si="47"/>
        <v>0</v>
      </c>
      <c r="I90" s="163">
        <f t="shared" si="47"/>
        <v>6.1</v>
      </c>
      <c r="J90" s="163">
        <f t="shared" si="47"/>
        <v>0</v>
      </c>
      <c r="K90" s="163">
        <f t="shared" si="47"/>
        <v>0</v>
      </c>
      <c r="L90" s="163">
        <f t="shared" si="47"/>
        <v>0</v>
      </c>
      <c r="M90" s="163">
        <f t="shared" si="47"/>
        <v>0</v>
      </c>
      <c r="N90" s="163">
        <f t="shared" si="47"/>
        <v>0</v>
      </c>
      <c r="O90" s="163">
        <f t="shared" si="47"/>
        <v>0</v>
      </c>
      <c r="P90" s="163">
        <f t="shared" si="47"/>
        <v>0</v>
      </c>
      <c r="Q90" s="163">
        <f t="shared" si="47"/>
        <v>5</v>
      </c>
      <c r="R90" s="163">
        <f t="shared" si="47"/>
        <v>0</v>
      </c>
      <c r="S90" s="163">
        <f t="shared" si="47"/>
        <v>0</v>
      </c>
      <c r="T90" s="163">
        <f t="shared" si="47"/>
        <v>0</v>
      </c>
      <c r="U90" s="163">
        <f t="shared" si="47"/>
        <v>0</v>
      </c>
      <c r="V90" s="163">
        <f t="shared" si="47"/>
        <v>0</v>
      </c>
      <c r="W90" s="163">
        <f t="shared" si="47"/>
        <v>0</v>
      </c>
      <c r="X90" s="163">
        <f t="shared" si="47"/>
        <v>0</v>
      </c>
      <c r="Y90" s="163">
        <f t="shared" si="47"/>
        <v>0</v>
      </c>
      <c r="Z90" s="163">
        <f t="shared" si="47"/>
        <v>0</v>
      </c>
      <c r="AA90" s="163">
        <f t="shared" si="47"/>
        <v>0</v>
      </c>
      <c r="AB90" s="163">
        <f t="shared" si="47"/>
        <v>0</v>
      </c>
      <c r="AC90" s="163">
        <f t="shared" si="47"/>
        <v>0</v>
      </c>
      <c r="AD90" s="163">
        <f t="shared" si="47"/>
        <v>0.8</v>
      </c>
      <c r="AE90" s="163">
        <f t="shared" si="47"/>
        <v>0</v>
      </c>
      <c r="AF90" s="163">
        <f t="shared" si="47"/>
        <v>0</v>
      </c>
      <c r="AG90" s="163">
        <f t="shared" si="47"/>
        <v>0</v>
      </c>
      <c r="AH90" s="163">
        <f t="shared" si="47"/>
        <v>0</v>
      </c>
      <c r="AI90" s="163">
        <f t="shared" si="47"/>
        <v>0</v>
      </c>
      <c r="AJ90" s="163">
        <f t="shared" si="47"/>
        <v>0</v>
      </c>
      <c r="AK90" s="163">
        <f t="shared" si="47"/>
        <v>0</v>
      </c>
      <c r="AL90" s="163">
        <f t="shared" si="47"/>
        <v>0</v>
      </c>
      <c r="AM90" s="163">
        <f t="shared" si="47"/>
        <v>0</v>
      </c>
      <c r="AN90" s="163">
        <f t="shared" si="47"/>
        <v>0</v>
      </c>
      <c r="AO90" s="163">
        <f t="shared" si="47"/>
        <v>0</v>
      </c>
      <c r="AP90" s="163">
        <f t="shared" si="47"/>
        <v>0</v>
      </c>
      <c r="AQ90" s="163">
        <f t="shared" si="47"/>
        <v>0</v>
      </c>
      <c r="AR90" s="163">
        <f t="shared" si="47"/>
        <v>0</v>
      </c>
      <c r="AS90" s="163">
        <f t="shared" si="47"/>
        <v>2.1</v>
      </c>
      <c r="AT90" s="163">
        <f t="shared" si="47"/>
        <v>0</v>
      </c>
      <c r="AU90" s="163">
        <f t="shared" si="47"/>
        <v>0</v>
      </c>
      <c r="AV90" s="163">
        <f t="shared" si="47"/>
        <v>0</v>
      </c>
      <c r="AW90" s="163">
        <f t="shared" si="47"/>
        <v>0</v>
      </c>
      <c r="AX90" s="163">
        <f t="shared" si="47"/>
        <v>0</v>
      </c>
      <c r="AY90" s="163">
        <f t="shared" si="47"/>
        <v>0.6</v>
      </c>
      <c r="AZ90" s="163">
        <f t="shared" si="47"/>
        <v>0</v>
      </c>
      <c r="BA90" s="163">
        <f t="shared" si="47"/>
        <v>0</v>
      </c>
      <c r="BB90" s="163">
        <f t="shared" si="47"/>
        <v>0</v>
      </c>
      <c r="BC90" s="163">
        <f t="shared" si="47"/>
        <v>26.3</v>
      </c>
      <c r="BD90" s="163">
        <f t="shared" si="47"/>
        <v>0</v>
      </c>
      <c r="BE90" s="163">
        <f t="shared" si="47"/>
        <v>0</v>
      </c>
      <c r="BF90" s="163">
        <f t="shared" si="47"/>
        <v>0</v>
      </c>
      <c r="BG90" s="163">
        <f t="shared" si="47"/>
        <v>0</v>
      </c>
      <c r="BH90" s="163">
        <f t="shared" si="47"/>
        <v>0</v>
      </c>
      <c r="BI90" s="163">
        <f t="shared" si="47"/>
        <v>0</v>
      </c>
      <c r="BJ90" s="163">
        <f t="shared" si="47"/>
        <v>0</v>
      </c>
      <c r="BK90" s="163">
        <f t="shared" si="47"/>
        <v>0</v>
      </c>
      <c r="BL90" s="163">
        <f t="shared" si="47"/>
        <v>0</v>
      </c>
      <c r="BM90" s="163">
        <f t="shared" si="47"/>
        <v>0</v>
      </c>
      <c r="BN90" s="163">
        <f t="shared" si="47"/>
        <v>0</v>
      </c>
      <c r="BO90" s="163">
        <f t="shared" ref="BO90:DZ90" si="48">ROUND(BO25*2*$A$76,1)</f>
        <v>0</v>
      </c>
      <c r="BP90" s="163">
        <f t="shared" si="48"/>
        <v>0</v>
      </c>
      <c r="BQ90" s="163">
        <f t="shared" si="48"/>
        <v>6</v>
      </c>
      <c r="BR90" s="163">
        <f t="shared" si="48"/>
        <v>0</v>
      </c>
      <c r="BS90" s="163">
        <f t="shared" si="48"/>
        <v>0</v>
      </c>
      <c r="BT90" s="163">
        <f t="shared" si="48"/>
        <v>0</v>
      </c>
      <c r="BU90" s="163">
        <f t="shared" si="48"/>
        <v>0</v>
      </c>
      <c r="BV90" s="163">
        <f t="shared" si="48"/>
        <v>0.6</v>
      </c>
      <c r="BW90" s="163">
        <f t="shared" si="48"/>
        <v>0</v>
      </c>
      <c r="BX90" s="163">
        <f t="shared" si="48"/>
        <v>0</v>
      </c>
      <c r="BY90" s="163">
        <f t="shared" si="48"/>
        <v>0</v>
      </c>
      <c r="BZ90" s="163">
        <f t="shared" si="48"/>
        <v>0</v>
      </c>
      <c r="CA90" s="163">
        <f t="shared" si="48"/>
        <v>0</v>
      </c>
      <c r="CB90" s="163">
        <f t="shared" si="48"/>
        <v>0</v>
      </c>
      <c r="CC90" s="163">
        <f t="shared" si="48"/>
        <v>0</v>
      </c>
      <c r="CD90" s="163">
        <f t="shared" si="48"/>
        <v>0</v>
      </c>
      <c r="CE90" s="163">
        <f t="shared" si="48"/>
        <v>0</v>
      </c>
      <c r="CF90" s="163">
        <f t="shared" si="48"/>
        <v>0</v>
      </c>
      <c r="CG90" s="163">
        <f t="shared" si="48"/>
        <v>0</v>
      </c>
      <c r="CH90" s="163">
        <f t="shared" si="48"/>
        <v>0</v>
      </c>
      <c r="CI90" s="163">
        <f t="shared" si="48"/>
        <v>0</v>
      </c>
      <c r="CJ90" s="163">
        <f t="shared" si="48"/>
        <v>0</v>
      </c>
      <c r="CK90" s="163">
        <f t="shared" si="48"/>
        <v>0</v>
      </c>
      <c r="CL90" s="163">
        <f t="shared" si="48"/>
        <v>0</v>
      </c>
      <c r="CM90" s="163">
        <f t="shared" si="48"/>
        <v>0</v>
      </c>
      <c r="CN90" s="163">
        <f t="shared" si="48"/>
        <v>7.8</v>
      </c>
      <c r="CO90" s="163">
        <f t="shared" si="48"/>
        <v>0</v>
      </c>
      <c r="CP90" s="163">
        <f t="shared" si="48"/>
        <v>0</v>
      </c>
      <c r="CQ90" s="163">
        <f t="shared" si="48"/>
        <v>0</v>
      </c>
      <c r="CR90" s="163">
        <f t="shared" si="48"/>
        <v>0</v>
      </c>
      <c r="CS90" s="163">
        <f t="shared" si="48"/>
        <v>0</v>
      </c>
      <c r="CT90" s="163">
        <f t="shared" si="48"/>
        <v>0</v>
      </c>
      <c r="CU90" s="163">
        <f t="shared" si="48"/>
        <v>0</v>
      </c>
      <c r="CV90" s="163">
        <f t="shared" si="48"/>
        <v>0</v>
      </c>
      <c r="CW90" s="163">
        <f t="shared" si="48"/>
        <v>0</v>
      </c>
      <c r="CX90" s="163">
        <f t="shared" si="48"/>
        <v>0</v>
      </c>
      <c r="CY90" s="163">
        <f t="shared" si="48"/>
        <v>0</v>
      </c>
      <c r="CZ90" s="163">
        <f t="shared" si="48"/>
        <v>0</v>
      </c>
      <c r="DA90" s="163">
        <f t="shared" si="48"/>
        <v>0</v>
      </c>
      <c r="DB90" s="163">
        <f t="shared" si="48"/>
        <v>0</v>
      </c>
      <c r="DC90" s="163">
        <f t="shared" si="48"/>
        <v>0</v>
      </c>
      <c r="DD90" s="163">
        <f t="shared" si="48"/>
        <v>0</v>
      </c>
      <c r="DE90" s="163">
        <f t="shared" si="48"/>
        <v>0</v>
      </c>
      <c r="DF90" s="163">
        <f t="shared" si="48"/>
        <v>6.9</v>
      </c>
      <c r="DG90" s="163">
        <f t="shared" si="48"/>
        <v>0</v>
      </c>
      <c r="DH90" s="163">
        <f t="shared" si="48"/>
        <v>0</v>
      </c>
      <c r="DI90" s="163">
        <f t="shared" si="48"/>
        <v>0</v>
      </c>
      <c r="DJ90" s="163">
        <f t="shared" si="48"/>
        <v>0</v>
      </c>
      <c r="DK90" s="163">
        <f t="shared" si="48"/>
        <v>0</v>
      </c>
      <c r="DL90" s="163">
        <f t="shared" si="48"/>
        <v>0</v>
      </c>
      <c r="DM90" s="163">
        <f t="shared" si="48"/>
        <v>0</v>
      </c>
      <c r="DN90" s="163">
        <f t="shared" si="48"/>
        <v>0</v>
      </c>
      <c r="DO90" s="163">
        <f t="shared" si="48"/>
        <v>0</v>
      </c>
      <c r="DP90" s="163">
        <f t="shared" si="48"/>
        <v>0</v>
      </c>
      <c r="DQ90" s="163">
        <f t="shared" si="48"/>
        <v>0</v>
      </c>
      <c r="DR90" s="163">
        <f t="shared" si="48"/>
        <v>0</v>
      </c>
      <c r="DS90" s="163">
        <f t="shared" si="48"/>
        <v>0</v>
      </c>
      <c r="DT90" s="163">
        <f t="shared" si="48"/>
        <v>0</v>
      </c>
      <c r="DU90" s="163">
        <f t="shared" si="48"/>
        <v>0</v>
      </c>
      <c r="DV90" s="163">
        <f t="shared" si="48"/>
        <v>0</v>
      </c>
      <c r="DW90" s="163">
        <f t="shared" si="48"/>
        <v>0</v>
      </c>
      <c r="DX90" s="163">
        <f t="shared" si="48"/>
        <v>0</v>
      </c>
      <c r="DY90" s="163">
        <f t="shared" si="48"/>
        <v>0</v>
      </c>
      <c r="DZ90" s="163">
        <f t="shared" si="48"/>
        <v>0</v>
      </c>
      <c r="EA90" s="163">
        <f t="shared" ref="EA90:FX90" si="49">ROUND(EA25*2*$A$76,1)</f>
        <v>0</v>
      </c>
      <c r="EB90" s="163">
        <f t="shared" si="49"/>
        <v>0</v>
      </c>
      <c r="EC90" s="163">
        <f t="shared" si="49"/>
        <v>0</v>
      </c>
      <c r="ED90" s="163">
        <f t="shared" si="49"/>
        <v>0</v>
      </c>
      <c r="EE90" s="163">
        <f t="shared" si="49"/>
        <v>0</v>
      </c>
      <c r="EF90" s="163">
        <f t="shared" si="49"/>
        <v>0</v>
      </c>
      <c r="EG90" s="163">
        <f t="shared" si="49"/>
        <v>0</v>
      </c>
      <c r="EH90" s="163">
        <f t="shared" si="49"/>
        <v>0</v>
      </c>
      <c r="EI90" s="163">
        <f t="shared" si="49"/>
        <v>0</v>
      </c>
      <c r="EJ90" s="163">
        <f t="shared" si="49"/>
        <v>0</v>
      </c>
      <c r="EK90" s="163">
        <f t="shared" si="49"/>
        <v>0</v>
      </c>
      <c r="EL90" s="163">
        <f t="shared" si="49"/>
        <v>0</v>
      </c>
      <c r="EM90" s="163">
        <f t="shared" si="49"/>
        <v>0</v>
      </c>
      <c r="EN90" s="163">
        <f t="shared" si="49"/>
        <v>0</v>
      </c>
      <c r="EO90" s="163">
        <f t="shared" si="49"/>
        <v>0</v>
      </c>
      <c r="EP90" s="163">
        <f t="shared" si="49"/>
        <v>0</v>
      </c>
      <c r="EQ90" s="163">
        <f t="shared" si="49"/>
        <v>2.2000000000000002</v>
      </c>
      <c r="ER90" s="163">
        <f t="shared" si="49"/>
        <v>0</v>
      </c>
      <c r="ES90" s="163">
        <f t="shared" si="49"/>
        <v>0</v>
      </c>
      <c r="ET90" s="163">
        <f t="shared" si="49"/>
        <v>0</v>
      </c>
      <c r="EU90" s="163">
        <f t="shared" si="49"/>
        <v>0</v>
      </c>
      <c r="EV90" s="163">
        <f t="shared" si="49"/>
        <v>0</v>
      </c>
      <c r="EW90" s="163">
        <f t="shared" si="49"/>
        <v>0</v>
      </c>
      <c r="EX90" s="163">
        <f t="shared" si="49"/>
        <v>0</v>
      </c>
      <c r="EY90" s="163">
        <f t="shared" si="49"/>
        <v>0</v>
      </c>
      <c r="EZ90" s="163">
        <f t="shared" si="49"/>
        <v>0</v>
      </c>
      <c r="FA90" s="163">
        <f t="shared" si="49"/>
        <v>0</v>
      </c>
      <c r="FB90" s="163">
        <f t="shared" si="49"/>
        <v>0</v>
      </c>
      <c r="FC90" s="163">
        <f t="shared" si="49"/>
        <v>0</v>
      </c>
      <c r="FD90" s="163">
        <f t="shared" si="49"/>
        <v>0</v>
      </c>
      <c r="FE90" s="163">
        <f t="shared" si="49"/>
        <v>0</v>
      </c>
      <c r="FF90" s="163">
        <f t="shared" si="49"/>
        <v>0</v>
      </c>
      <c r="FG90" s="163">
        <f t="shared" si="49"/>
        <v>0</v>
      </c>
      <c r="FH90" s="163">
        <f t="shared" si="49"/>
        <v>0</v>
      </c>
      <c r="FI90" s="163">
        <f t="shared" si="49"/>
        <v>0</v>
      </c>
      <c r="FJ90" s="163">
        <f t="shared" si="49"/>
        <v>0</v>
      </c>
      <c r="FK90" s="163">
        <f t="shared" si="49"/>
        <v>0</v>
      </c>
      <c r="FL90" s="163">
        <f t="shared" si="49"/>
        <v>0</v>
      </c>
      <c r="FM90" s="163">
        <f t="shared" si="49"/>
        <v>0</v>
      </c>
      <c r="FN90" s="163">
        <f t="shared" si="49"/>
        <v>0</v>
      </c>
      <c r="FO90" s="163">
        <f t="shared" si="49"/>
        <v>0</v>
      </c>
      <c r="FP90" s="163">
        <f t="shared" si="49"/>
        <v>0</v>
      </c>
      <c r="FQ90" s="163">
        <f t="shared" si="49"/>
        <v>0</v>
      </c>
      <c r="FR90" s="163">
        <f t="shared" si="49"/>
        <v>0</v>
      </c>
      <c r="FS90" s="163">
        <f t="shared" si="49"/>
        <v>0</v>
      </c>
      <c r="FT90" s="163">
        <f t="shared" si="49"/>
        <v>0</v>
      </c>
      <c r="FU90" s="163">
        <f t="shared" si="49"/>
        <v>0</v>
      </c>
      <c r="FV90" s="163">
        <f t="shared" si="49"/>
        <v>0</v>
      </c>
      <c r="FW90" s="163">
        <f t="shared" si="49"/>
        <v>0</v>
      </c>
      <c r="FX90" s="163">
        <f t="shared" si="49"/>
        <v>0</v>
      </c>
      <c r="FY90" s="163">
        <f>SUM(C90:FX90)</f>
        <v>110</v>
      </c>
    </row>
    <row r="91" spans="1:187" s="163" customFormat="1" x14ac:dyDescent="0.2">
      <c r="A91" s="193" t="s">
        <v>561</v>
      </c>
      <c r="B91" s="163" t="s">
        <v>976</v>
      </c>
      <c r="C91" s="163">
        <f t="shared" ref="C91:W91" si="50">IF(AND((C83+C86+C87+C88+C89+C90)&lt;50,(C7=0)),50,(C83+C86+C87+C88+C89+C90))</f>
        <v>6149.3</v>
      </c>
      <c r="D91" s="163">
        <f t="shared" si="50"/>
        <v>41907.5</v>
      </c>
      <c r="E91" s="163">
        <f t="shared" si="50"/>
        <v>8046.2000000000007</v>
      </c>
      <c r="F91" s="163">
        <f t="shared" si="50"/>
        <v>17803.899999999998</v>
      </c>
      <c r="G91" s="163">
        <f t="shared" si="50"/>
        <v>1047.4000000000001</v>
      </c>
      <c r="H91" s="163">
        <f t="shared" si="50"/>
        <v>952.7</v>
      </c>
      <c r="I91" s="163">
        <f t="shared" si="50"/>
        <v>10392</v>
      </c>
      <c r="J91" s="163">
        <f t="shared" si="50"/>
        <v>2343.9</v>
      </c>
      <c r="K91" s="163">
        <f t="shared" si="50"/>
        <v>297.39999999999998</v>
      </c>
      <c r="L91" s="163">
        <f t="shared" si="50"/>
        <v>2637.7000000000003</v>
      </c>
      <c r="M91" s="163">
        <f t="shared" si="50"/>
        <v>1358.2</v>
      </c>
      <c r="N91" s="163">
        <f t="shared" si="50"/>
        <v>52707.1</v>
      </c>
      <c r="O91" s="163">
        <f t="shared" si="50"/>
        <v>14703.7</v>
      </c>
      <c r="P91" s="163">
        <f t="shared" si="50"/>
        <v>180.7</v>
      </c>
      <c r="Q91" s="163">
        <f t="shared" si="50"/>
        <v>39784.5</v>
      </c>
      <c r="R91" s="163">
        <f t="shared" si="50"/>
        <v>486.1</v>
      </c>
      <c r="S91" s="163">
        <f t="shared" si="50"/>
        <v>1619.6</v>
      </c>
      <c r="T91" s="163">
        <f t="shared" si="50"/>
        <v>142.80000000000001</v>
      </c>
      <c r="U91" s="163">
        <f t="shared" si="50"/>
        <v>50</v>
      </c>
      <c r="V91" s="163">
        <f t="shared" si="50"/>
        <v>300.60000000000002</v>
      </c>
      <c r="W91" s="163">
        <f t="shared" si="50"/>
        <v>50</v>
      </c>
      <c r="X91" s="163">
        <v>50</v>
      </c>
      <c r="Y91" s="163">
        <f t="shared" ref="Y91:CJ91" si="51">IF(AND((Y83+Y86+Y87+Y88+Y89+Y90)&lt;50,(Y7=0)),50,(Y83+Y86+Y87+Y88+Y89+Y90))</f>
        <v>493.3</v>
      </c>
      <c r="Z91" s="163">
        <f t="shared" si="51"/>
        <v>244.6</v>
      </c>
      <c r="AA91" s="163">
        <f t="shared" si="51"/>
        <v>30032.3</v>
      </c>
      <c r="AB91" s="163">
        <f t="shared" si="51"/>
        <v>29738.5</v>
      </c>
      <c r="AC91" s="163">
        <f t="shared" si="51"/>
        <v>964.5</v>
      </c>
      <c r="AD91" s="163">
        <f t="shared" si="51"/>
        <v>1280.2</v>
      </c>
      <c r="AE91" s="163">
        <f t="shared" si="51"/>
        <v>111.2</v>
      </c>
      <c r="AF91" s="163">
        <f t="shared" si="51"/>
        <v>169.1</v>
      </c>
      <c r="AG91" s="163">
        <f t="shared" si="51"/>
        <v>799.3</v>
      </c>
      <c r="AH91" s="163">
        <f t="shared" si="51"/>
        <v>1034.5999999999999</v>
      </c>
      <c r="AI91" s="163">
        <f t="shared" si="51"/>
        <v>367.6</v>
      </c>
      <c r="AJ91" s="163">
        <f t="shared" si="51"/>
        <v>203.29999999999998</v>
      </c>
      <c r="AK91" s="163">
        <f t="shared" si="51"/>
        <v>217.2</v>
      </c>
      <c r="AL91" s="163">
        <f t="shared" si="51"/>
        <v>280</v>
      </c>
      <c r="AM91" s="163">
        <f t="shared" si="51"/>
        <v>449.5</v>
      </c>
      <c r="AN91" s="163">
        <f t="shared" si="51"/>
        <v>361.2</v>
      </c>
      <c r="AO91" s="163">
        <f t="shared" si="51"/>
        <v>4705.2000000000007</v>
      </c>
      <c r="AP91" s="163">
        <f t="shared" si="51"/>
        <v>86834.4</v>
      </c>
      <c r="AQ91" s="163">
        <f t="shared" si="51"/>
        <v>246.5</v>
      </c>
      <c r="AR91" s="163">
        <f t="shared" si="51"/>
        <v>62344.800000000003</v>
      </c>
      <c r="AS91" s="163">
        <f t="shared" si="51"/>
        <v>6894.5</v>
      </c>
      <c r="AT91" s="163">
        <f t="shared" si="51"/>
        <v>2335.1999999999998</v>
      </c>
      <c r="AU91" s="163">
        <f t="shared" si="51"/>
        <v>263.5</v>
      </c>
      <c r="AV91" s="163">
        <f t="shared" si="51"/>
        <v>302.10000000000002</v>
      </c>
      <c r="AW91" s="163">
        <f t="shared" si="51"/>
        <v>211.9</v>
      </c>
      <c r="AX91" s="163">
        <f t="shared" si="51"/>
        <v>50</v>
      </c>
      <c r="AY91" s="163">
        <f t="shared" si="51"/>
        <v>474.3</v>
      </c>
      <c r="AZ91" s="163">
        <f t="shared" si="51"/>
        <v>11452</v>
      </c>
      <c r="BA91" s="163">
        <f t="shared" si="51"/>
        <v>9048.2000000000007</v>
      </c>
      <c r="BB91" s="163">
        <f t="shared" si="51"/>
        <v>7826.5</v>
      </c>
      <c r="BC91" s="163">
        <f t="shared" si="51"/>
        <v>29888</v>
      </c>
      <c r="BD91" s="163">
        <f t="shared" si="51"/>
        <v>4945.8999999999996</v>
      </c>
      <c r="BE91" s="163">
        <f t="shared" si="51"/>
        <v>1405.3999999999999</v>
      </c>
      <c r="BF91" s="163">
        <f t="shared" si="51"/>
        <v>23622.1</v>
      </c>
      <c r="BG91" s="163">
        <f t="shared" si="51"/>
        <v>976.5</v>
      </c>
      <c r="BH91" s="163">
        <f t="shared" si="51"/>
        <v>611.20000000000005</v>
      </c>
      <c r="BI91" s="163">
        <f t="shared" si="51"/>
        <v>255.2</v>
      </c>
      <c r="BJ91" s="163">
        <f t="shared" si="51"/>
        <v>6301.1</v>
      </c>
      <c r="BK91" s="163">
        <f t="shared" si="51"/>
        <v>15927</v>
      </c>
      <c r="BL91" s="163">
        <f t="shared" si="51"/>
        <v>185.6</v>
      </c>
      <c r="BM91" s="163">
        <f t="shared" si="51"/>
        <v>282.39999999999998</v>
      </c>
      <c r="BN91" s="163">
        <f t="shared" si="51"/>
        <v>3670.2</v>
      </c>
      <c r="BO91" s="163">
        <f t="shared" si="51"/>
        <v>1355.6</v>
      </c>
      <c r="BP91" s="163">
        <f t="shared" si="51"/>
        <v>199.9</v>
      </c>
      <c r="BQ91" s="163">
        <f t="shared" si="51"/>
        <v>6056.1</v>
      </c>
      <c r="BR91" s="163">
        <f t="shared" si="51"/>
        <v>4715.1000000000004</v>
      </c>
      <c r="BS91" s="163">
        <f t="shared" si="51"/>
        <v>1103.4000000000001</v>
      </c>
      <c r="BT91" s="163">
        <f t="shared" si="51"/>
        <v>440</v>
      </c>
      <c r="BU91" s="163">
        <f t="shared" si="51"/>
        <v>428.09999999999997</v>
      </c>
      <c r="BV91" s="163">
        <f t="shared" si="51"/>
        <v>1257.3999999999999</v>
      </c>
      <c r="BW91" s="163">
        <f t="shared" si="51"/>
        <v>1959.2</v>
      </c>
      <c r="BX91" s="163">
        <f t="shared" si="51"/>
        <v>92.6</v>
      </c>
      <c r="BY91" s="163">
        <f t="shared" si="51"/>
        <v>525.9</v>
      </c>
      <c r="BZ91" s="163">
        <f t="shared" si="51"/>
        <v>214.2</v>
      </c>
      <c r="CA91" s="163">
        <f t="shared" si="51"/>
        <v>175</v>
      </c>
      <c r="CB91" s="163">
        <f t="shared" si="51"/>
        <v>80737.3</v>
      </c>
      <c r="CC91" s="163">
        <f t="shared" si="51"/>
        <v>168.9</v>
      </c>
      <c r="CD91" s="163">
        <f t="shared" si="51"/>
        <v>59.5</v>
      </c>
      <c r="CE91" s="163">
        <f t="shared" si="51"/>
        <v>167</v>
      </c>
      <c r="CF91" s="163">
        <f t="shared" si="51"/>
        <v>100.39999999999999</v>
      </c>
      <c r="CG91" s="163">
        <f t="shared" si="51"/>
        <v>202.5</v>
      </c>
      <c r="CH91" s="163">
        <f t="shared" si="51"/>
        <v>111</v>
      </c>
      <c r="CI91" s="163">
        <f t="shared" si="51"/>
        <v>719</v>
      </c>
      <c r="CJ91" s="163">
        <f t="shared" si="51"/>
        <v>968.2</v>
      </c>
      <c r="CK91" s="163">
        <f t="shared" ref="CK91:EV91" si="52">IF(AND((CK83+CK86+CK87+CK88+CK89+CK90)&lt;50,(CK7=0)),50,(CK83+CK86+CK87+CK88+CK89+CK90))</f>
        <v>4976.6000000000004</v>
      </c>
      <c r="CL91" s="163">
        <f t="shared" si="52"/>
        <v>1318.7</v>
      </c>
      <c r="CM91" s="163">
        <f t="shared" si="52"/>
        <v>819.5</v>
      </c>
      <c r="CN91" s="163">
        <f t="shared" si="52"/>
        <v>29642.5</v>
      </c>
      <c r="CO91" s="163">
        <f t="shared" si="52"/>
        <v>15214.2</v>
      </c>
      <c r="CP91" s="163">
        <f t="shared" si="52"/>
        <v>1071.9000000000001</v>
      </c>
      <c r="CQ91" s="163">
        <f t="shared" si="52"/>
        <v>1044.5999999999999</v>
      </c>
      <c r="CR91" s="163">
        <f t="shared" si="52"/>
        <v>181.5</v>
      </c>
      <c r="CS91" s="163">
        <f t="shared" si="52"/>
        <v>353.3</v>
      </c>
      <c r="CT91" s="163">
        <f t="shared" si="52"/>
        <v>112.2</v>
      </c>
      <c r="CU91" s="163">
        <f t="shared" si="52"/>
        <v>76.900000000000006</v>
      </c>
      <c r="CV91" s="163">
        <f t="shared" si="52"/>
        <v>51.7</v>
      </c>
      <c r="CW91" s="163">
        <f t="shared" si="52"/>
        <v>166</v>
      </c>
      <c r="CX91" s="163">
        <f t="shared" si="52"/>
        <v>485</v>
      </c>
      <c r="CY91" s="163">
        <f t="shared" si="52"/>
        <v>50</v>
      </c>
      <c r="CZ91" s="163">
        <f t="shared" si="52"/>
        <v>2126.1</v>
      </c>
      <c r="DA91" s="163">
        <f t="shared" si="52"/>
        <v>183.6</v>
      </c>
      <c r="DB91" s="163">
        <f t="shared" si="52"/>
        <v>306.2</v>
      </c>
      <c r="DC91" s="163">
        <f t="shared" si="52"/>
        <v>160.9</v>
      </c>
      <c r="DD91" s="163">
        <f t="shared" si="52"/>
        <v>162</v>
      </c>
      <c r="DE91" s="163">
        <f t="shared" si="52"/>
        <v>443.2</v>
      </c>
      <c r="DF91" s="163">
        <f t="shared" si="52"/>
        <v>21912.400000000001</v>
      </c>
      <c r="DG91" s="163">
        <f t="shared" si="52"/>
        <v>80.599999999999994</v>
      </c>
      <c r="DH91" s="163">
        <f t="shared" si="52"/>
        <v>2069.5</v>
      </c>
      <c r="DI91" s="163">
        <f t="shared" si="52"/>
        <v>2701.5</v>
      </c>
      <c r="DJ91" s="163">
        <f t="shared" si="52"/>
        <v>692.40000000000009</v>
      </c>
      <c r="DK91" s="163">
        <f t="shared" si="52"/>
        <v>462.4</v>
      </c>
      <c r="DL91" s="163">
        <f t="shared" si="52"/>
        <v>5870.3</v>
      </c>
      <c r="DM91" s="163">
        <f t="shared" si="52"/>
        <v>280.10000000000002</v>
      </c>
      <c r="DN91" s="163">
        <f t="shared" si="52"/>
        <v>1471.5</v>
      </c>
      <c r="DO91" s="163">
        <f t="shared" si="52"/>
        <v>3112.1</v>
      </c>
      <c r="DP91" s="163">
        <f t="shared" si="52"/>
        <v>214</v>
      </c>
      <c r="DQ91" s="163">
        <f t="shared" si="52"/>
        <v>574.20000000000005</v>
      </c>
      <c r="DR91" s="163">
        <f t="shared" si="52"/>
        <v>1429.3</v>
      </c>
      <c r="DS91" s="163">
        <f t="shared" si="52"/>
        <v>799.6</v>
      </c>
      <c r="DT91" s="163">
        <f t="shared" si="52"/>
        <v>133.19999999999999</v>
      </c>
      <c r="DU91" s="163">
        <f t="shared" si="52"/>
        <v>394</v>
      </c>
      <c r="DV91" s="163">
        <f t="shared" si="52"/>
        <v>198.8</v>
      </c>
      <c r="DW91" s="163">
        <f t="shared" si="52"/>
        <v>361.5</v>
      </c>
      <c r="DX91" s="163">
        <f t="shared" si="52"/>
        <v>171</v>
      </c>
      <c r="DY91" s="163">
        <f t="shared" si="52"/>
        <v>325</v>
      </c>
      <c r="DZ91" s="163">
        <f t="shared" si="52"/>
        <v>923.7</v>
      </c>
      <c r="EA91" s="163">
        <f t="shared" si="52"/>
        <v>664.2</v>
      </c>
      <c r="EB91" s="163">
        <f t="shared" si="52"/>
        <v>587.4</v>
      </c>
      <c r="EC91" s="163">
        <f t="shared" si="52"/>
        <v>311</v>
      </c>
      <c r="ED91" s="163">
        <f t="shared" si="52"/>
        <v>1658.4</v>
      </c>
      <c r="EE91" s="163">
        <f t="shared" si="52"/>
        <v>189.4</v>
      </c>
      <c r="EF91" s="163">
        <f t="shared" si="52"/>
        <v>1483.3999999999999</v>
      </c>
      <c r="EG91" s="163">
        <f t="shared" si="52"/>
        <v>287.8</v>
      </c>
      <c r="EH91" s="163">
        <f t="shared" si="52"/>
        <v>237.6</v>
      </c>
      <c r="EI91" s="163">
        <f t="shared" si="52"/>
        <v>16743</v>
      </c>
      <c r="EJ91" s="163">
        <f t="shared" si="52"/>
        <v>9413.7999999999993</v>
      </c>
      <c r="EK91" s="163">
        <f t="shared" si="52"/>
        <v>691.2</v>
      </c>
      <c r="EL91" s="163">
        <f t="shared" si="52"/>
        <v>487.90000000000003</v>
      </c>
      <c r="EM91" s="163">
        <f t="shared" si="52"/>
        <v>438.40000000000003</v>
      </c>
      <c r="EN91" s="163">
        <f t="shared" si="52"/>
        <v>991.5</v>
      </c>
      <c r="EO91" s="163">
        <f t="shared" si="52"/>
        <v>406.79999999999995</v>
      </c>
      <c r="EP91" s="163">
        <f t="shared" si="52"/>
        <v>401.8</v>
      </c>
      <c r="EQ91" s="163">
        <f t="shared" si="52"/>
        <v>2712.7</v>
      </c>
      <c r="ER91" s="163">
        <f t="shared" si="52"/>
        <v>341.90000000000003</v>
      </c>
      <c r="ES91" s="163">
        <f t="shared" si="52"/>
        <v>123.1</v>
      </c>
      <c r="ET91" s="163">
        <f t="shared" si="52"/>
        <v>219.9</v>
      </c>
      <c r="EU91" s="163">
        <f t="shared" si="52"/>
        <v>642.09999999999991</v>
      </c>
      <c r="EV91" s="163">
        <f t="shared" si="52"/>
        <v>66.400000000000006</v>
      </c>
      <c r="EW91" s="163">
        <f t="shared" ref="EW91:FX91" si="53">IF(AND((EW83+EW86+EW87+EW88+EW89+EW90)&lt;50,(EW7=0)),50,(EW83+EW86+EW87+EW88+EW89+EW90))</f>
        <v>900.2</v>
      </c>
      <c r="EX91" s="163">
        <f t="shared" si="53"/>
        <v>244.6</v>
      </c>
      <c r="EY91" s="163">
        <f t="shared" si="53"/>
        <v>248.39999999999998</v>
      </c>
      <c r="EZ91" s="163">
        <f t="shared" si="53"/>
        <v>127.7</v>
      </c>
      <c r="FA91" s="163">
        <f t="shared" si="53"/>
        <v>3393.8</v>
      </c>
      <c r="FB91" s="163">
        <f t="shared" si="53"/>
        <v>346.6</v>
      </c>
      <c r="FC91" s="163">
        <f t="shared" si="53"/>
        <v>2346.7999999999997</v>
      </c>
      <c r="FD91" s="163">
        <f t="shared" si="53"/>
        <v>354.9</v>
      </c>
      <c r="FE91" s="163">
        <f t="shared" si="53"/>
        <v>100.7</v>
      </c>
      <c r="FF91" s="163">
        <f t="shared" si="53"/>
        <v>231.70000000000002</v>
      </c>
      <c r="FG91" s="163">
        <f t="shared" si="53"/>
        <v>117.1</v>
      </c>
      <c r="FH91" s="163">
        <f t="shared" si="53"/>
        <v>94.3</v>
      </c>
      <c r="FI91" s="163">
        <f t="shared" si="53"/>
        <v>1862.7</v>
      </c>
      <c r="FJ91" s="163">
        <f t="shared" si="53"/>
        <v>1902.2</v>
      </c>
      <c r="FK91" s="163">
        <f t="shared" si="53"/>
        <v>2283.1999999999998</v>
      </c>
      <c r="FL91" s="163">
        <f t="shared" si="53"/>
        <v>5965.1</v>
      </c>
      <c r="FM91" s="163">
        <f t="shared" si="53"/>
        <v>3703.4</v>
      </c>
      <c r="FN91" s="163">
        <f t="shared" si="53"/>
        <v>21656.1</v>
      </c>
      <c r="FO91" s="163">
        <f t="shared" si="53"/>
        <v>1121.8</v>
      </c>
      <c r="FP91" s="163">
        <f t="shared" si="53"/>
        <v>2259.9</v>
      </c>
      <c r="FQ91" s="163">
        <f t="shared" si="53"/>
        <v>902.8</v>
      </c>
      <c r="FR91" s="163">
        <f t="shared" si="53"/>
        <v>166</v>
      </c>
      <c r="FS91" s="163">
        <f t="shared" si="53"/>
        <v>197.60000000000002</v>
      </c>
      <c r="FT91" s="163">
        <f t="shared" si="53"/>
        <v>80.599999999999994</v>
      </c>
      <c r="FU91" s="163">
        <f t="shared" si="53"/>
        <v>770.5</v>
      </c>
      <c r="FV91" s="163">
        <f t="shared" si="53"/>
        <v>669.7</v>
      </c>
      <c r="FW91" s="163">
        <f t="shared" si="53"/>
        <v>203.8</v>
      </c>
      <c r="FX91" s="163">
        <f t="shared" si="53"/>
        <v>64.699999999999989</v>
      </c>
      <c r="FY91" s="163">
        <f>SUM(C89:FX89)</f>
        <v>16429.5</v>
      </c>
      <c r="FZ91" s="163">
        <f t="shared" ref="FZ91:FZ98" si="54">SUM(C91:FX91)</f>
        <v>847113.99999999953</v>
      </c>
    </row>
    <row r="92" spans="1:187" s="163" customFormat="1" x14ac:dyDescent="0.2">
      <c r="A92" s="193" t="s">
        <v>641</v>
      </c>
      <c r="B92" s="163" t="s">
        <v>977</v>
      </c>
      <c r="C92" s="163">
        <f t="shared" ref="C92:BN92" si="55">C8</f>
        <v>1</v>
      </c>
      <c r="D92" s="163">
        <f t="shared" si="55"/>
        <v>2.5</v>
      </c>
      <c r="E92" s="163">
        <f t="shared" si="55"/>
        <v>0</v>
      </c>
      <c r="F92" s="163">
        <f t="shared" si="55"/>
        <v>2</v>
      </c>
      <c r="G92" s="163">
        <f t="shared" si="55"/>
        <v>0</v>
      </c>
      <c r="H92" s="163">
        <f t="shared" si="55"/>
        <v>4</v>
      </c>
      <c r="I92" s="163">
        <f t="shared" si="55"/>
        <v>2</v>
      </c>
      <c r="J92" s="163">
        <f t="shared" si="55"/>
        <v>0</v>
      </c>
      <c r="K92" s="163">
        <f t="shared" si="55"/>
        <v>0</v>
      </c>
      <c r="L92" s="163">
        <f t="shared" si="55"/>
        <v>2</v>
      </c>
      <c r="M92" s="163">
        <f t="shared" si="55"/>
        <v>0</v>
      </c>
      <c r="N92" s="163">
        <f t="shared" si="55"/>
        <v>17</v>
      </c>
      <c r="O92" s="163">
        <f t="shared" si="55"/>
        <v>0</v>
      </c>
      <c r="P92" s="163">
        <f t="shared" si="55"/>
        <v>0</v>
      </c>
      <c r="Q92" s="163">
        <f t="shared" si="55"/>
        <v>132</v>
      </c>
      <c r="R92" s="163">
        <f t="shared" si="55"/>
        <v>0</v>
      </c>
      <c r="S92" s="163">
        <f t="shared" si="55"/>
        <v>0</v>
      </c>
      <c r="T92" s="163">
        <f t="shared" si="55"/>
        <v>0</v>
      </c>
      <c r="U92" s="163">
        <f t="shared" si="55"/>
        <v>0</v>
      </c>
      <c r="V92" s="163">
        <f t="shared" si="55"/>
        <v>0</v>
      </c>
      <c r="W92" s="163">
        <f t="shared" si="55"/>
        <v>0</v>
      </c>
      <c r="X92" s="163">
        <f t="shared" si="55"/>
        <v>0</v>
      </c>
      <c r="Y92" s="163">
        <f t="shared" si="55"/>
        <v>0</v>
      </c>
      <c r="Z92" s="163">
        <f t="shared" si="55"/>
        <v>0</v>
      </c>
      <c r="AA92" s="163">
        <f t="shared" si="55"/>
        <v>0</v>
      </c>
      <c r="AB92" s="163">
        <f t="shared" si="55"/>
        <v>0</v>
      </c>
      <c r="AC92" s="163">
        <f t="shared" si="55"/>
        <v>0</v>
      </c>
      <c r="AD92" s="163">
        <f t="shared" si="55"/>
        <v>0</v>
      </c>
      <c r="AE92" s="163">
        <f t="shared" si="55"/>
        <v>0</v>
      </c>
      <c r="AF92" s="163">
        <f t="shared" si="55"/>
        <v>0</v>
      </c>
      <c r="AG92" s="163">
        <f t="shared" si="55"/>
        <v>0</v>
      </c>
      <c r="AH92" s="163">
        <f t="shared" si="55"/>
        <v>0</v>
      </c>
      <c r="AI92" s="163">
        <f t="shared" si="55"/>
        <v>0</v>
      </c>
      <c r="AJ92" s="163">
        <f t="shared" si="55"/>
        <v>0</v>
      </c>
      <c r="AK92" s="163">
        <f t="shared" si="55"/>
        <v>0</v>
      </c>
      <c r="AL92" s="163">
        <f t="shared" si="55"/>
        <v>0</v>
      </c>
      <c r="AM92" s="163">
        <f t="shared" si="55"/>
        <v>0</v>
      </c>
      <c r="AN92" s="163">
        <f t="shared" si="55"/>
        <v>0</v>
      </c>
      <c r="AO92" s="163">
        <f t="shared" si="55"/>
        <v>0</v>
      </c>
      <c r="AP92" s="163">
        <f t="shared" si="55"/>
        <v>51.5</v>
      </c>
      <c r="AQ92" s="163">
        <f t="shared" si="55"/>
        <v>0</v>
      </c>
      <c r="AR92" s="163">
        <f t="shared" si="55"/>
        <v>2</v>
      </c>
      <c r="AS92" s="163">
        <f t="shared" si="55"/>
        <v>0</v>
      </c>
      <c r="AT92" s="163">
        <f t="shared" si="55"/>
        <v>2</v>
      </c>
      <c r="AU92" s="163">
        <f t="shared" si="55"/>
        <v>0</v>
      </c>
      <c r="AV92" s="163">
        <f t="shared" si="55"/>
        <v>0</v>
      </c>
      <c r="AW92" s="163">
        <f t="shared" si="55"/>
        <v>0</v>
      </c>
      <c r="AX92" s="163">
        <f t="shared" si="55"/>
        <v>0</v>
      </c>
      <c r="AY92" s="163">
        <f t="shared" si="55"/>
        <v>0</v>
      </c>
      <c r="AZ92" s="163">
        <f t="shared" si="55"/>
        <v>0</v>
      </c>
      <c r="BA92" s="163">
        <f t="shared" si="55"/>
        <v>0</v>
      </c>
      <c r="BB92" s="163">
        <f t="shared" si="55"/>
        <v>0</v>
      </c>
      <c r="BC92" s="163">
        <f t="shared" si="55"/>
        <v>3.5</v>
      </c>
      <c r="BD92" s="163">
        <f t="shared" si="55"/>
        <v>0</v>
      </c>
      <c r="BE92" s="163">
        <f t="shared" si="55"/>
        <v>0</v>
      </c>
      <c r="BF92" s="163">
        <f t="shared" si="55"/>
        <v>20.5</v>
      </c>
      <c r="BG92" s="163">
        <f t="shared" si="55"/>
        <v>0</v>
      </c>
      <c r="BH92" s="163">
        <f t="shared" si="55"/>
        <v>0</v>
      </c>
      <c r="BI92" s="163">
        <f t="shared" si="55"/>
        <v>0</v>
      </c>
      <c r="BJ92" s="163">
        <f t="shared" si="55"/>
        <v>0</v>
      </c>
      <c r="BK92" s="163">
        <f t="shared" si="55"/>
        <v>16</v>
      </c>
      <c r="BL92" s="163">
        <f t="shared" si="55"/>
        <v>9</v>
      </c>
      <c r="BM92" s="163">
        <f t="shared" si="55"/>
        <v>0</v>
      </c>
      <c r="BN92" s="163">
        <f t="shared" si="55"/>
        <v>0</v>
      </c>
      <c r="BO92" s="163">
        <f t="shared" ref="BO92:DZ92" si="56">BO8</f>
        <v>0</v>
      </c>
      <c r="BP92" s="163">
        <f t="shared" si="56"/>
        <v>0</v>
      </c>
      <c r="BQ92" s="163">
        <f t="shared" si="56"/>
        <v>0</v>
      </c>
      <c r="BR92" s="163">
        <f t="shared" si="56"/>
        <v>0</v>
      </c>
      <c r="BS92" s="163">
        <f t="shared" si="56"/>
        <v>0</v>
      </c>
      <c r="BT92" s="163">
        <f t="shared" si="56"/>
        <v>0</v>
      </c>
      <c r="BU92" s="163">
        <f t="shared" si="56"/>
        <v>0</v>
      </c>
      <c r="BV92" s="163">
        <f t="shared" si="56"/>
        <v>0</v>
      </c>
      <c r="BW92" s="163">
        <f t="shared" si="56"/>
        <v>0</v>
      </c>
      <c r="BX92" s="163">
        <f t="shared" si="56"/>
        <v>0</v>
      </c>
      <c r="BY92" s="163">
        <f t="shared" si="56"/>
        <v>0</v>
      </c>
      <c r="BZ92" s="163">
        <f t="shared" si="56"/>
        <v>0</v>
      </c>
      <c r="CA92" s="163">
        <f t="shared" si="56"/>
        <v>0</v>
      </c>
      <c r="CB92" s="163">
        <f t="shared" si="56"/>
        <v>22.5</v>
      </c>
      <c r="CC92" s="163">
        <f t="shared" si="56"/>
        <v>0</v>
      </c>
      <c r="CD92" s="163">
        <f t="shared" si="56"/>
        <v>0</v>
      </c>
      <c r="CE92" s="163">
        <f t="shared" si="56"/>
        <v>0</v>
      </c>
      <c r="CF92" s="163">
        <f t="shared" si="56"/>
        <v>0</v>
      </c>
      <c r="CG92" s="163">
        <f t="shared" si="56"/>
        <v>0</v>
      </c>
      <c r="CH92" s="163">
        <f t="shared" si="56"/>
        <v>0</v>
      </c>
      <c r="CI92" s="163">
        <f t="shared" si="56"/>
        <v>0</v>
      </c>
      <c r="CJ92" s="163">
        <f t="shared" si="56"/>
        <v>5</v>
      </c>
      <c r="CK92" s="163">
        <f t="shared" si="56"/>
        <v>0</v>
      </c>
      <c r="CL92" s="163">
        <f t="shared" si="56"/>
        <v>0</v>
      </c>
      <c r="CM92" s="163">
        <f t="shared" si="56"/>
        <v>0</v>
      </c>
      <c r="CN92" s="163">
        <f t="shared" si="56"/>
        <v>36.5</v>
      </c>
      <c r="CO92" s="163">
        <f t="shared" si="56"/>
        <v>15.5</v>
      </c>
      <c r="CP92" s="163">
        <f t="shared" si="56"/>
        <v>0</v>
      </c>
      <c r="CQ92" s="163">
        <f t="shared" si="56"/>
        <v>0</v>
      </c>
      <c r="CR92" s="163">
        <f t="shared" si="56"/>
        <v>0</v>
      </c>
      <c r="CS92" s="163">
        <f t="shared" si="56"/>
        <v>0</v>
      </c>
      <c r="CT92" s="163">
        <f t="shared" si="56"/>
        <v>0</v>
      </c>
      <c r="CU92" s="163">
        <f t="shared" si="56"/>
        <v>6</v>
      </c>
      <c r="CV92" s="163">
        <f t="shared" si="56"/>
        <v>0</v>
      </c>
      <c r="CW92" s="163">
        <f t="shared" si="56"/>
        <v>0</v>
      </c>
      <c r="CX92" s="163">
        <f t="shared" si="56"/>
        <v>0</v>
      </c>
      <c r="CY92" s="163">
        <f t="shared" si="56"/>
        <v>0</v>
      </c>
      <c r="CZ92" s="163">
        <f t="shared" si="56"/>
        <v>0</v>
      </c>
      <c r="DA92" s="163">
        <f t="shared" si="56"/>
        <v>0</v>
      </c>
      <c r="DB92" s="163">
        <f t="shared" si="56"/>
        <v>0</v>
      </c>
      <c r="DC92" s="163">
        <f t="shared" si="56"/>
        <v>0</v>
      </c>
      <c r="DD92" s="163">
        <f t="shared" si="56"/>
        <v>0</v>
      </c>
      <c r="DE92" s="163">
        <f t="shared" si="56"/>
        <v>0</v>
      </c>
      <c r="DF92" s="163">
        <f t="shared" si="56"/>
        <v>15.5</v>
      </c>
      <c r="DG92" s="163">
        <f t="shared" si="56"/>
        <v>0</v>
      </c>
      <c r="DH92" s="163">
        <f t="shared" si="56"/>
        <v>0</v>
      </c>
      <c r="DI92" s="163">
        <f t="shared" si="56"/>
        <v>2</v>
      </c>
      <c r="DJ92" s="163">
        <f t="shared" si="56"/>
        <v>0</v>
      </c>
      <c r="DK92" s="163">
        <f t="shared" si="56"/>
        <v>0</v>
      </c>
      <c r="DL92" s="163">
        <f t="shared" si="56"/>
        <v>0</v>
      </c>
      <c r="DM92" s="163">
        <f t="shared" si="56"/>
        <v>0</v>
      </c>
      <c r="DN92" s="163">
        <f t="shared" si="56"/>
        <v>0</v>
      </c>
      <c r="DO92" s="163">
        <f t="shared" si="56"/>
        <v>0</v>
      </c>
      <c r="DP92" s="163">
        <f t="shared" si="56"/>
        <v>0</v>
      </c>
      <c r="DQ92" s="163">
        <f t="shared" si="56"/>
        <v>0</v>
      </c>
      <c r="DR92" s="163">
        <f t="shared" si="56"/>
        <v>0</v>
      </c>
      <c r="DS92" s="163">
        <f t="shared" si="56"/>
        <v>0</v>
      </c>
      <c r="DT92" s="163">
        <f t="shared" si="56"/>
        <v>0</v>
      </c>
      <c r="DU92" s="163">
        <f t="shared" si="56"/>
        <v>0</v>
      </c>
      <c r="DV92" s="163">
        <f t="shared" si="56"/>
        <v>0</v>
      </c>
      <c r="DW92" s="163">
        <f t="shared" si="56"/>
        <v>0</v>
      </c>
      <c r="DX92" s="163">
        <f t="shared" si="56"/>
        <v>0</v>
      </c>
      <c r="DY92" s="163">
        <f t="shared" si="56"/>
        <v>0</v>
      </c>
      <c r="DZ92" s="163">
        <f t="shared" si="56"/>
        <v>0</v>
      </c>
      <c r="EA92" s="163">
        <f t="shared" ref="EA92:FX92" si="57">EA8</f>
        <v>0</v>
      </c>
      <c r="EB92" s="163">
        <f t="shared" si="57"/>
        <v>0</v>
      </c>
      <c r="EC92" s="163">
        <f t="shared" si="57"/>
        <v>0</v>
      </c>
      <c r="ED92" s="163">
        <f t="shared" si="57"/>
        <v>0</v>
      </c>
      <c r="EE92" s="163">
        <f t="shared" si="57"/>
        <v>4</v>
      </c>
      <c r="EF92" s="163">
        <f t="shared" si="57"/>
        <v>0</v>
      </c>
      <c r="EG92" s="163">
        <f t="shared" si="57"/>
        <v>0</v>
      </c>
      <c r="EH92" s="163">
        <f t="shared" si="57"/>
        <v>0</v>
      </c>
      <c r="EI92" s="163">
        <f t="shared" si="57"/>
        <v>3</v>
      </c>
      <c r="EJ92" s="163">
        <f t="shared" si="57"/>
        <v>17</v>
      </c>
      <c r="EK92" s="163">
        <f t="shared" si="57"/>
        <v>0</v>
      </c>
      <c r="EL92" s="163">
        <f t="shared" si="57"/>
        <v>0</v>
      </c>
      <c r="EM92" s="163">
        <f t="shared" si="57"/>
        <v>0.5</v>
      </c>
      <c r="EN92" s="163">
        <f t="shared" si="57"/>
        <v>1</v>
      </c>
      <c r="EO92" s="163">
        <f t="shared" si="57"/>
        <v>0</v>
      </c>
      <c r="EP92" s="163">
        <f t="shared" si="57"/>
        <v>0</v>
      </c>
      <c r="EQ92" s="163">
        <f t="shared" si="57"/>
        <v>0</v>
      </c>
      <c r="ER92" s="163">
        <f t="shared" si="57"/>
        <v>0</v>
      </c>
      <c r="ES92" s="163">
        <f t="shared" si="57"/>
        <v>0</v>
      </c>
      <c r="ET92" s="163">
        <f t="shared" si="57"/>
        <v>0</v>
      </c>
      <c r="EU92" s="163">
        <f t="shared" si="57"/>
        <v>1</v>
      </c>
      <c r="EV92" s="163">
        <f t="shared" si="57"/>
        <v>1</v>
      </c>
      <c r="EW92" s="163">
        <f t="shared" si="57"/>
        <v>0</v>
      </c>
      <c r="EX92" s="163">
        <f t="shared" si="57"/>
        <v>0</v>
      </c>
      <c r="EY92" s="163">
        <f t="shared" si="57"/>
        <v>0</v>
      </c>
      <c r="EZ92" s="163">
        <f t="shared" si="57"/>
        <v>0</v>
      </c>
      <c r="FA92" s="163">
        <f t="shared" si="57"/>
        <v>1</v>
      </c>
      <c r="FB92" s="163">
        <f t="shared" si="57"/>
        <v>0</v>
      </c>
      <c r="FC92" s="163">
        <f t="shared" si="57"/>
        <v>1</v>
      </c>
      <c r="FD92" s="163">
        <f t="shared" si="57"/>
        <v>0</v>
      </c>
      <c r="FE92" s="163">
        <f t="shared" si="57"/>
        <v>0</v>
      </c>
      <c r="FF92" s="163">
        <f t="shared" si="57"/>
        <v>0</v>
      </c>
      <c r="FG92" s="163">
        <f t="shared" si="57"/>
        <v>0</v>
      </c>
      <c r="FH92" s="163">
        <f t="shared" si="57"/>
        <v>0</v>
      </c>
      <c r="FI92" s="163">
        <f t="shared" si="57"/>
        <v>1</v>
      </c>
      <c r="FJ92" s="163">
        <f t="shared" si="57"/>
        <v>0</v>
      </c>
      <c r="FK92" s="163">
        <f t="shared" si="57"/>
        <v>0</v>
      </c>
      <c r="FL92" s="163">
        <f t="shared" si="57"/>
        <v>0</v>
      </c>
      <c r="FM92" s="163">
        <f t="shared" si="57"/>
        <v>0</v>
      </c>
      <c r="FN92" s="163">
        <f t="shared" si="57"/>
        <v>5</v>
      </c>
      <c r="FO92" s="163">
        <f t="shared" si="57"/>
        <v>0</v>
      </c>
      <c r="FP92" s="163">
        <f t="shared" si="57"/>
        <v>0</v>
      </c>
      <c r="FQ92" s="163">
        <f t="shared" si="57"/>
        <v>0</v>
      </c>
      <c r="FR92" s="163">
        <f t="shared" si="57"/>
        <v>0</v>
      </c>
      <c r="FS92" s="163">
        <f t="shared" si="57"/>
        <v>0</v>
      </c>
      <c r="FT92" s="163">
        <f t="shared" si="57"/>
        <v>0</v>
      </c>
      <c r="FU92" s="163">
        <f t="shared" si="57"/>
        <v>0</v>
      </c>
      <c r="FV92" s="163">
        <f t="shared" si="57"/>
        <v>0</v>
      </c>
      <c r="FW92" s="163">
        <f t="shared" si="57"/>
        <v>0</v>
      </c>
      <c r="FX92" s="163">
        <f t="shared" si="57"/>
        <v>0</v>
      </c>
      <c r="FZ92" s="163">
        <f t="shared" si="54"/>
        <v>405.5</v>
      </c>
    </row>
    <row r="93" spans="1:187" s="163" customFormat="1" x14ac:dyDescent="0.2">
      <c r="A93" s="193" t="s">
        <v>720</v>
      </c>
      <c r="B93" s="163" t="s">
        <v>978</v>
      </c>
      <c r="C93" s="163">
        <f t="shared" ref="C93:BN93" si="58">C28</f>
        <v>0</v>
      </c>
      <c r="D93" s="163">
        <f t="shared" si="58"/>
        <v>6</v>
      </c>
      <c r="E93" s="163">
        <f t="shared" si="58"/>
        <v>0</v>
      </c>
      <c r="F93" s="163">
        <f t="shared" si="58"/>
        <v>0</v>
      </c>
      <c r="G93" s="163">
        <f t="shared" si="58"/>
        <v>0</v>
      </c>
      <c r="H93" s="163">
        <f t="shared" si="58"/>
        <v>0</v>
      </c>
      <c r="I93" s="163">
        <f t="shared" si="58"/>
        <v>0</v>
      </c>
      <c r="J93" s="163">
        <f t="shared" si="58"/>
        <v>0</v>
      </c>
      <c r="K93" s="163">
        <f t="shared" si="58"/>
        <v>0</v>
      </c>
      <c r="L93" s="163">
        <f t="shared" si="58"/>
        <v>0</v>
      </c>
      <c r="M93" s="163">
        <f t="shared" si="58"/>
        <v>0</v>
      </c>
      <c r="N93" s="163">
        <f t="shared" si="58"/>
        <v>0</v>
      </c>
      <c r="O93" s="163">
        <f t="shared" si="58"/>
        <v>0</v>
      </c>
      <c r="P93" s="163">
        <f t="shared" si="58"/>
        <v>0</v>
      </c>
      <c r="Q93" s="163">
        <f t="shared" si="58"/>
        <v>0</v>
      </c>
      <c r="R93" s="163">
        <f t="shared" si="58"/>
        <v>0</v>
      </c>
      <c r="S93" s="163">
        <f t="shared" si="58"/>
        <v>0</v>
      </c>
      <c r="T93" s="163">
        <f t="shared" si="58"/>
        <v>0</v>
      </c>
      <c r="U93" s="163">
        <f t="shared" si="58"/>
        <v>0</v>
      </c>
      <c r="V93" s="163">
        <f t="shared" si="58"/>
        <v>0</v>
      </c>
      <c r="W93" s="163">
        <f t="shared" si="58"/>
        <v>0</v>
      </c>
      <c r="X93" s="163">
        <f t="shared" si="58"/>
        <v>0</v>
      </c>
      <c r="Y93" s="163">
        <f t="shared" si="58"/>
        <v>0</v>
      </c>
      <c r="Z93" s="163">
        <f t="shared" si="58"/>
        <v>0</v>
      </c>
      <c r="AA93" s="163">
        <f t="shared" si="58"/>
        <v>0</v>
      </c>
      <c r="AB93" s="163">
        <f t="shared" si="58"/>
        <v>0</v>
      </c>
      <c r="AC93" s="163">
        <f t="shared" si="58"/>
        <v>0</v>
      </c>
      <c r="AD93" s="163">
        <f t="shared" si="58"/>
        <v>0</v>
      </c>
      <c r="AE93" s="163">
        <f t="shared" si="58"/>
        <v>0</v>
      </c>
      <c r="AF93" s="163">
        <f t="shared" si="58"/>
        <v>0</v>
      </c>
      <c r="AG93" s="163">
        <f t="shared" si="58"/>
        <v>0</v>
      </c>
      <c r="AH93" s="163">
        <f t="shared" si="58"/>
        <v>0</v>
      </c>
      <c r="AI93" s="163">
        <f t="shared" si="58"/>
        <v>0</v>
      </c>
      <c r="AJ93" s="163">
        <f t="shared" si="58"/>
        <v>0</v>
      </c>
      <c r="AK93" s="163">
        <f t="shared" si="58"/>
        <v>0</v>
      </c>
      <c r="AL93" s="163">
        <f t="shared" si="58"/>
        <v>0</v>
      </c>
      <c r="AM93" s="163">
        <f t="shared" si="58"/>
        <v>0</v>
      </c>
      <c r="AN93" s="163">
        <f t="shared" si="58"/>
        <v>0</v>
      </c>
      <c r="AO93" s="163">
        <f t="shared" si="58"/>
        <v>0</v>
      </c>
      <c r="AP93" s="163">
        <f t="shared" si="58"/>
        <v>0</v>
      </c>
      <c r="AQ93" s="163">
        <f t="shared" si="58"/>
        <v>0</v>
      </c>
      <c r="AR93" s="163">
        <f t="shared" si="58"/>
        <v>0</v>
      </c>
      <c r="AS93" s="163">
        <f t="shared" si="58"/>
        <v>0</v>
      </c>
      <c r="AT93" s="163">
        <f t="shared" si="58"/>
        <v>0</v>
      </c>
      <c r="AU93" s="163">
        <f t="shared" si="58"/>
        <v>0</v>
      </c>
      <c r="AV93" s="163">
        <f t="shared" si="58"/>
        <v>0</v>
      </c>
      <c r="AW93" s="163">
        <f t="shared" si="58"/>
        <v>0</v>
      </c>
      <c r="AX93" s="163">
        <f t="shared" si="58"/>
        <v>0</v>
      </c>
      <c r="AY93" s="163">
        <f t="shared" si="58"/>
        <v>0</v>
      </c>
      <c r="AZ93" s="163">
        <f t="shared" si="58"/>
        <v>0</v>
      </c>
      <c r="BA93" s="163">
        <f t="shared" si="58"/>
        <v>0</v>
      </c>
      <c r="BB93" s="163">
        <f t="shared" si="58"/>
        <v>0</v>
      </c>
      <c r="BC93" s="163">
        <f t="shared" si="58"/>
        <v>0</v>
      </c>
      <c r="BD93" s="163">
        <f t="shared" si="58"/>
        <v>0</v>
      </c>
      <c r="BE93" s="163">
        <f t="shared" si="58"/>
        <v>0</v>
      </c>
      <c r="BF93" s="163">
        <f t="shared" si="58"/>
        <v>0</v>
      </c>
      <c r="BG93" s="163">
        <f t="shared" si="58"/>
        <v>0</v>
      </c>
      <c r="BH93" s="163">
        <f t="shared" si="58"/>
        <v>0</v>
      </c>
      <c r="BI93" s="163">
        <f t="shared" si="58"/>
        <v>0</v>
      </c>
      <c r="BJ93" s="163">
        <f t="shared" si="58"/>
        <v>0</v>
      </c>
      <c r="BK93" s="163">
        <f t="shared" si="58"/>
        <v>0</v>
      </c>
      <c r="BL93" s="163">
        <f t="shared" si="58"/>
        <v>0</v>
      </c>
      <c r="BM93" s="163">
        <f t="shared" si="58"/>
        <v>0</v>
      </c>
      <c r="BN93" s="163">
        <f t="shared" si="58"/>
        <v>0</v>
      </c>
      <c r="BO93" s="163">
        <f t="shared" ref="BO93:DZ93" si="59">BO28</f>
        <v>0</v>
      </c>
      <c r="BP93" s="163">
        <f t="shared" si="59"/>
        <v>0</v>
      </c>
      <c r="BQ93" s="163">
        <f t="shared" si="59"/>
        <v>0</v>
      </c>
      <c r="BR93" s="163">
        <f t="shared" si="59"/>
        <v>0</v>
      </c>
      <c r="BS93" s="163">
        <f t="shared" si="59"/>
        <v>0</v>
      </c>
      <c r="BT93" s="163">
        <f t="shared" si="59"/>
        <v>0</v>
      </c>
      <c r="BU93" s="163">
        <f t="shared" si="59"/>
        <v>0</v>
      </c>
      <c r="BV93" s="163">
        <f t="shared" si="59"/>
        <v>0</v>
      </c>
      <c r="BW93" s="163">
        <f t="shared" si="59"/>
        <v>0</v>
      </c>
      <c r="BX93" s="163">
        <f t="shared" si="59"/>
        <v>0</v>
      </c>
      <c r="BY93" s="163">
        <f t="shared" si="59"/>
        <v>0</v>
      </c>
      <c r="BZ93" s="163">
        <f t="shared" si="59"/>
        <v>0</v>
      </c>
      <c r="CA93" s="163">
        <f t="shared" si="59"/>
        <v>0</v>
      </c>
      <c r="CB93" s="163">
        <f t="shared" si="59"/>
        <v>0</v>
      </c>
      <c r="CC93" s="163">
        <f t="shared" si="59"/>
        <v>0</v>
      </c>
      <c r="CD93" s="163">
        <f t="shared" si="59"/>
        <v>0</v>
      </c>
      <c r="CE93" s="163">
        <f t="shared" si="59"/>
        <v>0</v>
      </c>
      <c r="CF93" s="163">
        <f t="shared" si="59"/>
        <v>0</v>
      </c>
      <c r="CG93" s="163">
        <f t="shared" si="59"/>
        <v>0</v>
      </c>
      <c r="CH93" s="163">
        <f t="shared" si="59"/>
        <v>0</v>
      </c>
      <c r="CI93" s="163">
        <f t="shared" si="59"/>
        <v>0</v>
      </c>
      <c r="CJ93" s="163">
        <f t="shared" si="59"/>
        <v>0</v>
      </c>
      <c r="CK93" s="163">
        <f t="shared" si="59"/>
        <v>0</v>
      </c>
      <c r="CL93" s="163">
        <f t="shared" si="59"/>
        <v>0</v>
      </c>
      <c r="CM93" s="163">
        <f t="shared" si="59"/>
        <v>0</v>
      </c>
      <c r="CN93" s="163">
        <f t="shared" si="59"/>
        <v>0</v>
      </c>
      <c r="CO93" s="163">
        <f t="shared" si="59"/>
        <v>0</v>
      </c>
      <c r="CP93" s="163">
        <f t="shared" si="59"/>
        <v>0</v>
      </c>
      <c r="CQ93" s="163">
        <f t="shared" si="59"/>
        <v>0</v>
      </c>
      <c r="CR93" s="163">
        <f t="shared" si="59"/>
        <v>0</v>
      </c>
      <c r="CS93" s="163">
        <f t="shared" si="59"/>
        <v>0</v>
      </c>
      <c r="CT93" s="163">
        <f t="shared" si="59"/>
        <v>0</v>
      </c>
      <c r="CU93" s="163">
        <f t="shared" si="59"/>
        <v>0</v>
      </c>
      <c r="CV93" s="163">
        <f t="shared" si="59"/>
        <v>0</v>
      </c>
      <c r="CW93" s="163">
        <f t="shared" si="59"/>
        <v>0</v>
      </c>
      <c r="CX93" s="163">
        <f t="shared" si="59"/>
        <v>0</v>
      </c>
      <c r="CY93" s="163">
        <f t="shared" si="59"/>
        <v>0</v>
      </c>
      <c r="CZ93" s="163">
        <f t="shared" si="59"/>
        <v>0</v>
      </c>
      <c r="DA93" s="163">
        <f t="shared" si="59"/>
        <v>0</v>
      </c>
      <c r="DB93" s="163">
        <f t="shared" si="59"/>
        <v>0</v>
      </c>
      <c r="DC93" s="163">
        <f t="shared" si="59"/>
        <v>0</v>
      </c>
      <c r="DD93" s="163">
        <f t="shared" si="59"/>
        <v>0</v>
      </c>
      <c r="DE93" s="163">
        <f t="shared" si="59"/>
        <v>0</v>
      </c>
      <c r="DF93" s="163">
        <f t="shared" si="59"/>
        <v>0</v>
      </c>
      <c r="DG93" s="163">
        <f t="shared" si="59"/>
        <v>0</v>
      </c>
      <c r="DH93" s="163">
        <f t="shared" si="59"/>
        <v>0</v>
      </c>
      <c r="DI93" s="163">
        <f t="shared" si="59"/>
        <v>0</v>
      </c>
      <c r="DJ93" s="163">
        <f t="shared" si="59"/>
        <v>0</v>
      </c>
      <c r="DK93" s="163">
        <f t="shared" si="59"/>
        <v>0</v>
      </c>
      <c r="DL93" s="163">
        <f t="shared" si="59"/>
        <v>0</v>
      </c>
      <c r="DM93" s="163">
        <f t="shared" si="59"/>
        <v>0</v>
      </c>
      <c r="DN93" s="163">
        <f t="shared" si="59"/>
        <v>0</v>
      </c>
      <c r="DO93" s="163">
        <f t="shared" si="59"/>
        <v>0</v>
      </c>
      <c r="DP93" s="163">
        <f t="shared" si="59"/>
        <v>0</v>
      </c>
      <c r="DQ93" s="163">
        <f t="shared" si="59"/>
        <v>0</v>
      </c>
      <c r="DR93" s="163">
        <f t="shared" si="59"/>
        <v>0</v>
      </c>
      <c r="DS93" s="163">
        <f t="shared" si="59"/>
        <v>0</v>
      </c>
      <c r="DT93" s="163">
        <f t="shared" si="59"/>
        <v>0</v>
      </c>
      <c r="DU93" s="163">
        <f t="shared" si="59"/>
        <v>0</v>
      </c>
      <c r="DV93" s="163">
        <f t="shared" si="59"/>
        <v>0</v>
      </c>
      <c r="DW93" s="163">
        <f t="shared" si="59"/>
        <v>0</v>
      </c>
      <c r="DX93" s="163">
        <f t="shared" si="59"/>
        <v>0</v>
      </c>
      <c r="DY93" s="163">
        <f t="shared" si="59"/>
        <v>0</v>
      </c>
      <c r="DZ93" s="163">
        <f t="shared" si="59"/>
        <v>0</v>
      </c>
      <c r="EA93" s="163">
        <f t="shared" ref="EA93:FX93" si="60">EA28</f>
        <v>0</v>
      </c>
      <c r="EB93" s="163">
        <f t="shared" si="60"/>
        <v>0</v>
      </c>
      <c r="EC93" s="163">
        <f t="shared" si="60"/>
        <v>0</v>
      </c>
      <c r="ED93" s="163">
        <f t="shared" si="60"/>
        <v>0</v>
      </c>
      <c r="EE93" s="163">
        <f t="shared" si="60"/>
        <v>0</v>
      </c>
      <c r="EF93" s="163">
        <f t="shared" si="60"/>
        <v>0</v>
      </c>
      <c r="EG93" s="163">
        <f t="shared" si="60"/>
        <v>0</v>
      </c>
      <c r="EH93" s="163">
        <f t="shared" si="60"/>
        <v>0</v>
      </c>
      <c r="EI93" s="163">
        <f t="shared" si="60"/>
        <v>0</v>
      </c>
      <c r="EJ93" s="163">
        <f t="shared" si="60"/>
        <v>0</v>
      </c>
      <c r="EK93" s="163">
        <f t="shared" si="60"/>
        <v>0</v>
      </c>
      <c r="EL93" s="163">
        <f t="shared" si="60"/>
        <v>0</v>
      </c>
      <c r="EM93" s="163">
        <f t="shared" si="60"/>
        <v>0</v>
      </c>
      <c r="EN93" s="163">
        <f t="shared" si="60"/>
        <v>0</v>
      </c>
      <c r="EO93" s="163">
        <f t="shared" si="60"/>
        <v>0</v>
      </c>
      <c r="EP93" s="163">
        <f t="shared" si="60"/>
        <v>0</v>
      </c>
      <c r="EQ93" s="163">
        <f t="shared" si="60"/>
        <v>0</v>
      </c>
      <c r="ER93" s="163">
        <f t="shared" si="60"/>
        <v>0</v>
      </c>
      <c r="ES93" s="163">
        <f t="shared" si="60"/>
        <v>0</v>
      </c>
      <c r="ET93" s="163">
        <f t="shared" si="60"/>
        <v>0</v>
      </c>
      <c r="EU93" s="163">
        <f t="shared" si="60"/>
        <v>0</v>
      </c>
      <c r="EV93" s="163">
        <f t="shared" si="60"/>
        <v>0</v>
      </c>
      <c r="EW93" s="163">
        <f t="shared" si="60"/>
        <v>0</v>
      </c>
      <c r="EX93" s="163">
        <f t="shared" si="60"/>
        <v>0</v>
      </c>
      <c r="EY93" s="163">
        <f t="shared" si="60"/>
        <v>0</v>
      </c>
      <c r="EZ93" s="163">
        <f t="shared" si="60"/>
        <v>0</v>
      </c>
      <c r="FA93" s="163">
        <f t="shared" si="60"/>
        <v>0</v>
      </c>
      <c r="FB93" s="163">
        <f t="shared" si="60"/>
        <v>0</v>
      </c>
      <c r="FC93" s="163">
        <f t="shared" si="60"/>
        <v>0</v>
      </c>
      <c r="FD93" s="163">
        <f t="shared" si="60"/>
        <v>0</v>
      </c>
      <c r="FE93" s="163">
        <f t="shared" si="60"/>
        <v>0</v>
      </c>
      <c r="FF93" s="163">
        <f t="shared" si="60"/>
        <v>0</v>
      </c>
      <c r="FG93" s="163">
        <f t="shared" si="60"/>
        <v>0</v>
      </c>
      <c r="FH93" s="163">
        <f t="shared" si="60"/>
        <v>0</v>
      </c>
      <c r="FI93" s="163">
        <f t="shared" si="60"/>
        <v>0</v>
      </c>
      <c r="FJ93" s="163">
        <f t="shared" si="60"/>
        <v>0</v>
      </c>
      <c r="FK93" s="163">
        <f t="shared" si="60"/>
        <v>0</v>
      </c>
      <c r="FL93" s="163">
        <f t="shared" si="60"/>
        <v>0</v>
      </c>
      <c r="FM93" s="163">
        <f t="shared" si="60"/>
        <v>0</v>
      </c>
      <c r="FN93" s="163">
        <f t="shared" si="60"/>
        <v>0</v>
      </c>
      <c r="FO93" s="163">
        <f t="shared" si="60"/>
        <v>0</v>
      </c>
      <c r="FP93" s="163">
        <f t="shared" si="60"/>
        <v>0</v>
      </c>
      <c r="FQ93" s="163">
        <f t="shared" si="60"/>
        <v>0</v>
      </c>
      <c r="FR93" s="163">
        <f t="shared" si="60"/>
        <v>0</v>
      </c>
      <c r="FS93" s="163">
        <f t="shared" si="60"/>
        <v>0</v>
      </c>
      <c r="FT93" s="163">
        <f t="shared" si="60"/>
        <v>0</v>
      </c>
      <c r="FU93" s="163">
        <f t="shared" si="60"/>
        <v>0</v>
      </c>
      <c r="FV93" s="163">
        <f t="shared" si="60"/>
        <v>0</v>
      </c>
      <c r="FW93" s="163">
        <f t="shared" si="60"/>
        <v>0</v>
      </c>
      <c r="FX93" s="163">
        <f t="shared" si="60"/>
        <v>0</v>
      </c>
      <c r="FY93" s="163">
        <f>SUM(C93:FX93)</f>
        <v>6</v>
      </c>
      <c r="FZ93" s="163">
        <f t="shared" si="54"/>
        <v>6</v>
      </c>
    </row>
    <row r="94" spans="1:187" s="163" customFormat="1" x14ac:dyDescent="0.2">
      <c r="A94" s="193" t="s">
        <v>593</v>
      </c>
      <c r="B94" s="163" t="s">
        <v>979</v>
      </c>
      <c r="C94" s="163">
        <f t="shared" ref="C94:BN94" si="61">C7</f>
        <v>2313</v>
      </c>
      <c r="D94" s="163">
        <f t="shared" si="61"/>
        <v>0</v>
      </c>
      <c r="E94" s="163">
        <f t="shared" si="61"/>
        <v>1</v>
      </c>
      <c r="F94" s="163">
        <f t="shared" si="61"/>
        <v>0</v>
      </c>
      <c r="G94" s="163">
        <f t="shared" si="61"/>
        <v>0</v>
      </c>
      <c r="H94" s="163">
        <f t="shared" si="61"/>
        <v>0</v>
      </c>
      <c r="I94" s="163">
        <f t="shared" si="61"/>
        <v>0</v>
      </c>
      <c r="J94" s="163">
        <f t="shared" si="61"/>
        <v>0</v>
      </c>
      <c r="K94" s="163">
        <f t="shared" si="61"/>
        <v>0</v>
      </c>
      <c r="L94" s="163">
        <f t="shared" si="61"/>
        <v>0</v>
      </c>
      <c r="M94" s="163">
        <f t="shared" si="61"/>
        <v>0</v>
      </c>
      <c r="N94" s="163">
        <f t="shared" si="61"/>
        <v>0</v>
      </c>
      <c r="O94" s="163">
        <f t="shared" si="61"/>
        <v>0</v>
      </c>
      <c r="P94" s="163">
        <f t="shared" si="61"/>
        <v>0</v>
      </c>
      <c r="Q94" s="163">
        <f t="shared" si="61"/>
        <v>0</v>
      </c>
      <c r="R94" s="163">
        <f t="shared" si="61"/>
        <v>2231.5</v>
      </c>
      <c r="S94" s="163">
        <f t="shared" si="61"/>
        <v>0</v>
      </c>
      <c r="T94" s="163">
        <f t="shared" si="61"/>
        <v>0</v>
      </c>
      <c r="U94" s="163">
        <f t="shared" si="61"/>
        <v>0</v>
      </c>
      <c r="V94" s="163">
        <f t="shared" si="61"/>
        <v>0</v>
      </c>
      <c r="W94" s="163">
        <f t="shared" si="61"/>
        <v>0</v>
      </c>
      <c r="X94" s="163">
        <f t="shared" si="61"/>
        <v>0</v>
      </c>
      <c r="Y94" s="163">
        <f t="shared" si="61"/>
        <v>1193</v>
      </c>
      <c r="Z94" s="163">
        <f t="shared" si="61"/>
        <v>0</v>
      </c>
      <c r="AA94" s="163">
        <f t="shared" si="61"/>
        <v>0</v>
      </c>
      <c r="AB94" s="163">
        <f t="shared" si="61"/>
        <v>83.5</v>
      </c>
      <c r="AC94" s="163">
        <f t="shared" si="61"/>
        <v>0</v>
      </c>
      <c r="AD94" s="163">
        <f t="shared" si="61"/>
        <v>0</v>
      </c>
      <c r="AE94" s="163">
        <f t="shared" si="61"/>
        <v>0</v>
      </c>
      <c r="AF94" s="163">
        <f t="shared" si="61"/>
        <v>0</v>
      </c>
      <c r="AG94" s="163">
        <f t="shared" si="61"/>
        <v>0</v>
      </c>
      <c r="AH94" s="163">
        <f t="shared" si="61"/>
        <v>0</v>
      </c>
      <c r="AI94" s="163">
        <f t="shared" si="61"/>
        <v>0</v>
      </c>
      <c r="AJ94" s="163">
        <f t="shared" si="61"/>
        <v>0</v>
      </c>
      <c r="AK94" s="163">
        <f t="shared" si="61"/>
        <v>0</v>
      </c>
      <c r="AL94" s="163">
        <f t="shared" si="61"/>
        <v>0</v>
      </c>
      <c r="AM94" s="163">
        <f t="shared" si="61"/>
        <v>0</v>
      </c>
      <c r="AN94" s="163">
        <f t="shared" si="61"/>
        <v>0</v>
      </c>
      <c r="AO94" s="163">
        <f t="shared" si="61"/>
        <v>0</v>
      </c>
      <c r="AP94" s="163">
        <f t="shared" si="61"/>
        <v>232</v>
      </c>
      <c r="AQ94" s="163">
        <f t="shared" si="61"/>
        <v>37.5</v>
      </c>
      <c r="AR94" s="163">
        <f t="shared" si="61"/>
        <v>2157.5</v>
      </c>
      <c r="AS94" s="163">
        <f t="shared" si="61"/>
        <v>0</v>
      </c>
      <c r="AT94" s="163">
        <f t="shared" si="61"/>
        <v>0</v>
      </c>
      <c r="AU94" s="163">
        <f t="shared" si="61"/>
        <v>0</v>
      </c>
      <c r="AV94" s="163">
        <f t="shared" si="61"/>
        <v>0</v>
      </c>
      <c r="AW94" s="163">
        <f t="shared" si="61"/>
        <v>0</v>
      </c>
      <c r="AX94" s="163">
        <f t="shared" si="61"/>
        <v>0</v>
      </c>
      <c r="AY94" s="163">
        <f t="shared" si="61"/>
        <v>0</v>
      </c>
      <c r="AZ94" s="163">
        <f t="shared" si="61"/>
        <v>0</v>
      </c>
      <c r="BA94" s="163">
        <f t="shared" si="61"/>
        <v>0</v>
      </c>
      <c r="BB94" s="163">
        <f t="shared" si="61"/>
        <v>0</v>
      </c>
      <c r="BC94" s="163">
        <f t="shared" si="61"/>
        <v>240</v>
      </c>
      <c r="BD94" s="163">
        <f t="shared" si="61"/>
        <v>0</v>
      </c>
      <c r="BE94" s="163">
        <f t="shared" si="61"/>
        <v>0</v>
      </c>
      <c r="BF94" s="163">
        <f t="shared" si="61"/>
        <v>688</v>
      </c>
      <c r="BG94" s="163">
        <f t="shared" si="61"/>
        <v>0</v>
      </c>
      <c r="BH94" s="163">
        <f t="shared" si="61"/>
        <v>25.5</v>
      </c>
      <c r="BI94" s="163">
        <f t="shared" si="61"/>
        <v>2</v>
      </c>
      <c r="BJ94" s="163">
        <f t="shared" si="61"/>
        <v>0</v>
      </c>
      <c r="BK94" s="163">
        <f t="shared" si="61"/>
        <v>6558.5</v>
      </c>
      <c r="BL94" s="163">
        <f t="shared" si="61"/>
        <v>0</v>
      </c>
      <c r="BM94" s="163">
        <f t="shared" si="61"/>
        <v>0</v>
      </c>
      <c r="BN94" s="163">
        <f t="shared" si="61"/>
        <v>0</v>
      </c>
      <c r="BO94" s="163">
        <f t="shared" ref="BO94:DZ94" si="62">BO7</f>
        <v>0</v>
      </c>
      <c r="BP94" s="163">
        <f t="shared" si="62"/>
        <v>0</v>
      </c>
      <c r="BQ94" s="163">
        <f t="shared" si="62"/>
        <v>0</v>
      </c>
      <c r="BR94" s="163">
        <f t="shared" si="62"/>
        <v>0</v>
      </c>
      <c r="BS94" s="163">
        <f t="shared" si="62"/>
        <v>0</v>
      </c>
      <c r="BT94" s="163">
        <f t="shared" si="62"/>
        <v>0</v>
      </c>
      <c r="BU94" s="163">
        <f t="shared" si="62"/>
        <v>0</v>
      </c>
      <c r="BV94" s="163">
        <f t="shared" si="62"/>
        <v>0</v>
      </c>
      <c r="BW94" s="163">
        <f t="shared" si="62"/>
        <v>0</v>
      </c>
      <c r="BX94" s="163">
        <f t="shared" si="62"/>
        <v>0</v>
      </c>
      <c r="BY94" s="163">
        <f t="shared" si="62"/>
        <v>0</v>
      </c>
      <c r="BZ94" s="163">
        <f t="shared" si="62"/>
        <v>0</v>
      </c>
      <c r="CA94" s="163">
        <f t="shared" si="62"/>
        <v>0</v>
      </c>
      <c r="CB94" s="163">
        <f t="shared" si="62"/>
        <v>236.5</v>
      </c>
      <c r="CC94" s="163">
        <f t="shared" si="62"/>
        <v>0</v>
      </c>
      <c r="CD94" s="163">
        <f t="shared" si="62"/>
        <v>0</v>
      </c>
      <c r="CE94" s="163">
        <f t="shared" si="62"/>
        <v>0</v>
      </c>
      <c r="CF94" s="163">
        <f t="shared" si="62"/>
        <v>0</v>
      </c>
      <c r="CG94" s="163">
        <f t="shared" si="62"/>
        <v>0</v>
      </c>
      <c r="CH94" s="163">
        <f t="shared" si="62"/>
        <v>0</v>
      </c>
      <c r="CI94" s="163">
        <f t="shared" si="62"/>
        <v>0</v>
      </c>
      <c r="CJ94" s="163">
        <f t="shared" si="62"/>
        <v>0</v>
      </c>
      <c r="CK94" s="163">
        <f t="shared" si="62"/>
        <v>526</v>
      </c>
      <c r="CL94" s="163">
        <f t="shared" si="62"/>
        <v>5</v>
      </c>
      <c r="CM94" s="163">
        <f t="shared" si="62"/>
        <v>4</v>
      </c>
      <c r="CN94" s="163">
        <f t="shared" si="62"/>
        <v>205</v>
      </c>
      <c r="CO94" s="163">
        <f t="shared" si="62"/>
        <v>0</v>
      </c>
      <c r="CP94" s="163">
        <f t="shared" si="62"/>
        <v>0</v>
      </c>
      <c r="CQ94" s="163">
        <f t="shared" si="62"/>
        <v>0</v>
      </c>
      <c r="CR94" s="163">
        <f t="shared" si="62"/>
        <v>0</v>
      </c>
      <c r="CS94" s="163">
        <f t="shared" si="62"/>
        <v>0</v>
      </c>
      <c r="CT94" s="163">
        <f t="shared" si="62"/>
        <v>0</v>
      </c>
      <c r="CU94" s="163">
        <f t="shared" si="62"/>
        <v>365.5</v>
      </c>
      <c r="CV94" s="163">
        <f t="shared" si="62"/>
        <v>0</v>
      </c>
      <c r="CW94" s="163">
        <f t="shared" si="62"/>
        <v>0</v>
      </c>
      <c r="CX94" s="163">
        <f t="shared" si="62"/>
        <v>0</v>
      </c>
      <c r="CY94" s="163">
        <f t="shared" si="62"/>
        <v>0</v>
      </c>
      <c r="CZ94" s="163">
        <f t="shared" si="62"/>
        <v>0</v>
      </c>
      <c r="DA94" s="163">
        <f t="shared" si="62"/>
        <v>0</v>
      </c>
      <c r="DB94" s="163">
        <f t="shared" si="62"/>
        <v>0</v>
      </c>
      <c r="DC94" s="163">
        <f t="shared" si="62"/>
        <v>0</v>
      </c>
      <c r="DD94" s="163">
        <f t="shared" si="62"/>
        <v>0</v>
      </c>
      <c r="DE94" s="163">
        <f t="shared" si="62"/>
        <v>0</v>
      </c>
      <c r="DF94" s="163">
        <f t="shared" si="62"/>
        <v>0</v>
      </c>
      <c r="DG94" s="163">
        <f t="shared" si="62"/>
        <v>0</v>
      </c>
      <c r="DH94" s="163">
        <f t="shared" si="62"/>
        <v>0</v>
      </c>
      <c r="DI94" s="163">
        <f t="shared" si="62"/>
        <v>2</v>
      </c>
      <c r="DJ94" s="163">
        <f t="shared" si="62"/>
        <v>3.5</v>
      </c>
      <c r="DK94" s="163">
        <f t="shared" si="62"/>
        <v>0</v>
      </c>
      <c r="DL94" s="163">
        <f t="shared" si="62"/>
        <v>0</v>
      </c>
      <c r="DM94" s="163">
        <f t="shared" si="62"/>
        <v>0</v>
      </c>
      <c r="DN94" s="163">
        <f t="shared" si="62"/>
        <v>0</v>
      </c>
      <c r="DO94" s="163">
        <f t="shared" si="62"/>
        <v>0</v>
      </c>
      <c r="DP94" s="163">
        <f t="shared" si="62"/>
        <v>0</v>
      </c>
      <c r="DQ94" s="163">
        <f t="shared" si="62"/>
        <v>0</v>
      </c>
      <c r="DR94" s="163">
        <f t="shared" si="62"/>
        <v>0</v>
      </c>
      <c r="DS94" s="163">
        <f t="shared" si="62"/>
        <v>0</v>
      </c>
      <c r="DT94" s="163">
        <f t="shared" si="62"/>
        <v>0</v>
      </c>
      <c r="DU94" s="163">
        <f t="shared" si="62"/>
        <v>0</v>
      </c>
      <c r="DV94" s="163">
        <f t="shared" si="62"/>
        <v>0</v>
      </c>
      <c r="DW94" s="163">
        <f t="shared" si="62"/>
        <v>0</v>
      </c>
      <c r="DX94" s="163">
        <f t="shared" si="62"/>
        <v>0</v>
      </c>
      <c r="DY94" s="163">
        <f t="shared" si="62"/>
        <v>0</v>
      </c>
      <c r="DZ94" s="163">
        <f t="shared" si="62"/>
        <v>0</v>
      </c>
      <c r="EA94" s="163">
        <f t="shared" ref="EA94:FX94" si="63">EA7</f>
        <v>0</v>
      </c>
      <c r="EB94" s="163">
        <f t="shared" si="63"/>
        <v>0</v>
      </c>
      <c r="EC94" s="163">
        <f t="shared" si="63"/>
        <v>0</v>
      </c>
      <c r="ED94" s="163">
        <f t="shared" si="63"/>
        <v>0</v>
      </c>
      <c r="EE94" s="163">
        <f t="shared" si="63"/>
        <v>0</v>
      </c>
      <c r="EF94" s="163">
        <f t="shared" si="63"/>
        <v>0</v>
      </c>
      <c r="EG94" s="163">
        <f t="shared" si="63"/>
        <v>0</v>
      </c>
      <c r="EH94" s="163">
        <f t="shared" si="63"/>
        <v>0</v>
      </c>
      <c r="EI94" s="163">
        <f t="shared" si="63"/>
        <v>0</v>
      </c>
      <c r="EJ94" s="163">
        <f t="shared" si="63"/>
        <v>0</v>
      </c>
      <c r="EK94" s="163">
        <f t="shared" si="63"/>
        <v>0</v>
      </c>
      <c r="EL94" s="163">
        <f t="shared" si="63"/>
        <v>0</v>
      </c>
      <c r="EM94" s="163">
        <f t="shared" si="63"/>
        <v>0</v>
      </c>
      <c r="EN94" s="163">
        <f t="shared" si="63"/>
        <v>121.5</v>
      </c>
      <c r="EO94" s="163">
        <f t="shared" si="63"/>
        <v>0</v>
      </c>
      <c r="EP94" s="163">
        <f t="shared" si="63"/>
        <v>0</v>
      </c>
      <c r="EQ94" s="163">
        <f t="shared" si="63"/>
        <v>0</v>
      </c>
      <c r="ER94" s="163">
        <f t="shared" si="63"/>
        <v>0</v>
      </c>
      <c r="ES94" s="163">
        <f t="shared" si="63"/>
        <v>0</v>
      </c>
      <c r="ET94" s="163">
        <f t="shared" si="63"/>
        <v>0</v>
      </c>
      <c r="EU94" s="163">
        <f t="shared" si="63"/>
        <v>4</v>
      </c>
      <c r="EV94" s="163">
        <f t="shared" si="63"/>
        <v>0</v>
      </c>
      <c r="EW94" s="163">
        <f t="shared" si="63"/>
        <v>0</v>
      </c>
      <c r="EX94" s="163">
        <f t="shared" si="63"/>
        <v>0</v>
      </c>
      <c r="EY94" s="163">
        <f t="shared" si="63"/>
        <v>250</v>
      </c>
      <c r="EZ94" s="163">
        <f t="shared" si="63"/>
        <v>0</v>
      </c>
      <c r="FA94" s="163">
        <f t="shared" si="63"/>
        <v>0</v>
      </c>
      <c r="FB94" s="163">
        <f t="shared" si="63"/>
        <v>0</v>
      </c>
      <c r="FC94" s="163">
        <f t="shared" si="63"/>
        <v>0</v>
      </c>
      <c r="FD94" s="163">
        <f t="shared" si="63"/>
        <v>0</v>
      </c>
      <c r="FE94" s="163">
        <f t="shared" si="63"/>
        <v>0</v>
      </c>
      <c r="FF94" s="163">
        <f t="shared" si="63"/>
        <v>0</v>
      </c>
      <c r="FG94" s="163">
        <f t="shared" si="63"/>
        <v>0</v>
      </c>
      <c r="FH94" s="163">
        <f t="shared" si="63"/>
        <v>0</v>
      </c>
      <c r="FI94" s="163">
        <f t="shared" si="63"/>
        <v>0</v>
      </c>
      <c r="FJ94" s="163">
        <f t="shared" si="63"/>
        <v>0</v>
      </c>
      <c r="FK94" s="163">
        <f t="shared" si="63"/>
        <v>0</v>
      </c>
      <c r="FL94" s="163">
        <f t="shared" si="63"/>
        <v>0</v>
      </c>
      <c r="FM94" s="163">
        <f t="shared" si="63"/>
        <v>0</v>
      </c>
      <c r="FN94" s="163">
        <f t="shared" si="63"/>
        <v>0</v>
      </c>
      <c r="FO94" s="163">
        <f t="shared" si="63"/>
        <v>0</v>
      </c>
      <c r="FP94" s="163">
        <f t="shared" si="63"/>
        <v>0</v>
      </c>
      <c r="FQ94" s="163">
        <f t="shared" si="63"/>
        <v>0</v>
      </c>
      <c r="FR94" s="163">
        <f t="shared" si="63"/>
        <v>0</v>
      </c>
      <c r="FS94" s="163">
        <f t="shared" si="63"/>
        <v>0</v>
      </c>
      <c r="FT94" s="163">
        <f t="shared" si="63"/>
        <v>0</v>
      </c>
      <c r="FU94" s="163">
        <f t="shared" si="63"/>
        <v>0</v>
      </c>
      <c r="FV94" s="163">
        <f t="shared" si="63"/>
        <v>0</v>
      </c>
      <c r="FW94" s="163">
        <f t="shared" si="63"/>
        <v>0</v>
      </c>
      <c r="FX94" s="163">
        <f t="shared" si="63"/>
        <v>0</v>
      </c>
      <c r="FZ94" s="163">
        <f t="shared" si="54"/>
        <v>17486</v>
      </c>
    </row>
    <row r="95" spans="1:187" s="163" customFormat="1" x14ac:dyDescent="0.2">
      <c r="A95" s="193" t="s">
        <v>677</v>
      </c>
      <c r="B95" s="163" t="s">
        <v>980</v>
      </c>
      <c r="C95" s="163">
        <f t="shared" ref="C95:BN95" si="64">C26</f>
        <v>0</v>
      </c>
      <c r="D95" s="163">
        <f t="shared" si="64"/>
        <v>0</v>
      </c>
      <c r="E95" s="163">
        <f t="shared" si="64"/>
        <v>0</v>
      </c>
      <c r="F95" s="163">
        <f t="shared" si="64"/>
        <v>0</v>
      </c>
      <c r="G95" s="163">
        <f t="shared" si="64"/>
        <v>0</v>
      </c>
      <c r="H95" s="163">
        <f t="shared" si="64"/>
        <v>0</v>
      </c>
      <c r="I95" s="163">
        <f t="shared" si="64"/>
        <v>0</v>
      </c>
      <c r="J95" s="163">
        <f t="shared" si="64"/>
        <v>0</v>
      </c>
      <c r="K95" s="163">
        <f t="shared" si="64"/>
        <v>0</v>
      </c>
      <c r="L95" s="163">
        <f t="shared" si="64"/>
        <v>0</v>
      </c>
      <c r="M95" s="163">
        <f t="shared" si="64"/>
        <v>0</v>
      </c>
      <c r="N95" s="163">
        <f t="shared" si="64"/>
        <v>0</v>
      </c>
      <c r="O95" s="163">
        <f t="shared" si="64"/>
        <v>0</v>
      </c>
      <c r="P95" s="163">
        <f t="shared" si="64"/>
        <v>0</v>
      </c>
      <c r="Q95" s="163">
        <f t="shared" si="64"/>
        <v>0</v>
      </c>
      <c r="R95" s="163">
        <f t="shared" si="64"/>
        <v>0</v>
      </c>
      <c r="S95" s="163">
        <f t="shared" si="64"/>
        <v>0</v>
      </c>
      <c r="T95" s="163">
        <f t="shared" si="64"/>
        <v>0</v>
      </c>
      <c r="U95" s="163">
        <f t="shared" si="64"/>
        <v>0</v>
      </c>
      <c r="V95" s="163">
        <f t="shared" si="64"/>
        <v>0</v>
      </c>
      <c r="W95" s="163">
        <f t="shared" si="64"/>
        <v>0</v>
      </c>
      <c r="X95" s="163">
        <f t="shared" si="64"/>
        <v>0</v>
      </c>
      <c r="Y95" s="163">
        <f t="shared" si="64"/>
        <v>0</v>
      </c>
      <c r="Z95" s="163">
        <f t="shared" si="64"/>
        <v>0</v>
      </c>
      <c r="AA95" s="163">
        <f t="shared" si="64"/>
        <v>0</v>
      </c>
      <c r="AB95" s="163">
        <f t="shared" si="64"/>
        <v>0</v>
      </c>
      <c r="AC95" s="163">
        <f t="shared" si="64"/>
        <v>0</v>
      </c>
      <c r="AD95" s="163">
        <f t="shared" si="64"/>
        <v>0</v>
      </c>
      <c r="AE95" s="163">
        <f t="shared" si="64"/>
        <v>0</v>
      </c>
      <c r="AF95" s="163">
        <f t="shared" si="64"/>
        <v>0</v>
      </c>
      <c r="AG95" s="163">
        <f t="shared" si="64"/>
        <v>0</v>
      </c>
      <c r="AH95" s="163">
        <f t="shared" si="64"/>
        <v>0</v>
      </c>
      <c r="AI95" s="163">
        <f t="shared" si="64"/>
        <v>0</v>
      </c>
      <c r="AJ95" s="163">
        <f t="shared" si="64"/>
        <v>0</v>
      </c>
      <c r="AK95" s="163">
        <f t="shared" si="64"/>
        <v>0</v>
      </c>
      <c r="AL95" s="163">
        <f t="shared" si="64"/>
        <v>0</v>
      </c>
      <c r="AM95" s="163">
        <f t="shared" si="64"/>
        <v>0</v>
      </c>
      <c r="AN95" s="163">
        <f t="shared" si="64"/>
        <v>0</v>
      </c>
      <c r="AO95" s="163">
        <f t="shared" si="64"/>
        <v>0</v>
      </c>
      <c r="AP95" s="163">
        <f t="shared" si="64"/>
        <v>0</v>
      </c>
      <c r="AQ95" s="163">
        <f t="shared" si="64"/>
        <v>0</v>
      </c>
      <c r="AR95" s="163">
        <f t="shared" si="64"/>
        <v>0</v>
      </c>
      <c r="AS95" s="163">
        <f t="shared" si="64"/>
        <v>0</v>
      </c>
      <c r="AT95" s="163">
        <f t="shared" si="64"/>
        <v>0</v>
      </c>
      <c r="AU95" s="163">
        <f t="shared" si="64"/>
        <v>0</v>
      </c>
      <c r="AV95" s="163">
        <f t="shared" si="64"/>
        <v>0</v>
      </c>
      <c r="AW95" s="163">
        <f t="shared" si="64"/>
        <v>0</v>
      </c>
      <c r="AX95" s="163">
        <f t="shared" si="64"/>
        <v>0</v>
      </c>
      <c r="AY95" s="163">
        <f t="shared" si="64"/>
        <v>0</v>
      </c>
      <c r="AZ95" s="163">
        <f t="shared" si="64"/>
        <v>0</v>
      </c>
      <c r="BA95" s="163">
        <f t="shared" si="64"/>
        <v>0</v>
      </c>
      <c r="BB95" s="163">
        <f t="shared" si="64"/>
        <v>0</v>
      </c>
      <c r="BC95" s="163">
        <f t="shared" si="64"/>
        <v>0</v>
      </c>
      <c r="BD95" s="163">
        <f t="shared" si="64"/>
        <v>0</v>
      </c>
      <c r="BE95" s="163">
        <f t="shared" si="64"/>
        <v>0</v>
      </c>
      <c r="BF95" s="163">
        <f t="shared" si="64"/>
        <v>0</v>
      </c>
      <c r="BG95" s="163">
        <f t="shared" si="64"/>
        <v>0</v>
      </c>
      <c r="BH95" s="163">
        <f t="shared" si="64"/>
        <v>0</v>
      </c>
      <c r="BI95" s="163">
        <f t="shared" si="64"/>
        <v>0</v>
      </c>
      <c r="BJ95" s="163">
        <f t="shared" si="64"/>
        <v>0</v>
      </c>
      <c r="BK95" s="163">
        <f t="shared" si="64"/>
        <v>0</v>
      </c>
      <c r="BL95" s="163">
        <f t="shared" si="64"/>
        <v>0</v>
      </c>
      <c r="BM95" s="163">
        <f t="shared" si="64"/>
        <v>0</v>
      </c>
      <c r="BN95" s="163">
        <f t="shared" si="64"/>
        <v>0</v>
      </c>
      <c r="BO95" s="163">
        <f t="shared" ref="BO95:CM95" si="65">BO26</f>
        <v>0</v>
      </c>
      <c r="BP95" s="163">
        <f t="shared" si="65"/>
        <v>0</v>
      </c>
      <c r="BQ95" s="163">
        <f t="shared" si="65"/>
        <v>0</v>
      </c>
      <c r="BR95" s="163">
        <f t="shared" si="65"/>
        <v>0</v>
      </c>
      <c r="BS95" s="163">
        <f t="shared" si="65"/>
        <v>0</v>
      </c>
      <c r="BT95" s="163">
        <f t="shared" si="65"/>
        <v>0</v>
      </c>
      <c r="BU95" s="163">
        <f t="shared" si="65"/>
        <v>0</v>
      </c>
      <c r="BV95" s="163">
        <f t="shared" si="65"/>
        <v>0</v>
      </c>
      <c r="BW95" s="163">
        <f t="shared" si="65"/>
        <v>0</v>
      </c>
      <c r="BX95" s="163">
        <f t="shared" si="65"/>
        <v>0</v>
      </c>
      <c r="BY95" s="163">
        <f t="shared" si="65"/>
        <v>0</v>
      </c>
      <c r="BZ95" s="163">
        <f t="shared" si="65"/>
        <v>0</v>
      </c>
      <c r="CA95" s="163">
        <f t="shared" si="65"/>
        <v>0</v>
      </c>
      <c r="CB95" s="163">
        <f t="shared" si="65"/>
        <v>0</v>
      </c>
      <c r="CC95" s="163">
        <f t="shared" si="65"/>
        <v>0</v>
      </c>
      <c r="CD95" s="163">
        <f t="shared" si="65"/>
        <v>0</v>
      </c>
      <c r="CE95" s="163">
        <f t="shared" si="65"/>
        <v>0</v>
      </c>
      <c r="CF95" s="163">
        <f t="shared" si="65"/>
        <v>0</v>
      </c>
      <c r="CG95" s="163">
        <f t="shared" si="65"/>
        <v>0</v>
      </c>
      <c r="CH95" s="163">
        <f t="shared" si="65"/>
        <v>0</v>
      </c>
      <c r="CI95" s="163">
        <f t="shared" si="65"/>
        <v>0</v>
      </c>
      <c r="CJ95" s="163">
        <f t="shared" si="65"/>
        <v>0</v>
      </c>
      <c r="CK95" s="163">
        <f t="shared" si="65"/>
        <v>0</v>
      </c>
      <c r="CL95" s="163">
        <f t="shared" si="65"/>
        <v>0</v>
      </c>
      <c r="CM95" s="163">
        <f t="shared" si="65"/>
        <v>0</v>
      </c>
      <c r="CN95" s="163">
        <v>0</v>
      </c>
      <c r="CO95" s="163">
        <f t="shared" ref="CO95:EZ95" si="66">CO26</f>
        <v>0</v>
      </c>
      <c r="CP95" s="163">
        <f t="shared" si="66"/>
        <v>0</v>
      </c>
      <c r="CQ95" s="163">
        <f t="shared" si="66"/>
        <v>0</v>
      </c>
      <c r="CR95" s="163">
        <f t="shared" si="66"/>
        <v>0</v>
      </c>
      <c r="CS95" s="163">
        <f t="shared" si="66"/>
        <v>0</v>
      </c>
      <c r="CT95" s="163">
        <f t="shared" si="66"/>
        <v>0</v>
      </c>
      <c r="CU95" s="163">
        <f t="shared" si="66"/>
        <v>0</v>
      </c>
      <c r="CV95" s="163">
        <f t="shared" si="66"/>
        <v>0</v>
      </c>
      <c r="CW95" s="163">
        <f t="shared" si="66"/>
        <v>0</v>
      </c>
      <c r="CX95" s="163">
        <f t="shared" si="66"/>
        <v>0</v>
      </c>
      <c r="CY95" s="163">
        <f t="shared" si="66"/>
        <v>0</v>
      </c>
      <c r="CZ95" s="163">
        <f t="shared" si="66"/>
        <v>0</v>
      </c>
      <c r="DA95" s="163">
        <f t="shared" si="66"/>
        <v>0</v>
      </c>
      <c r="DB95" s="163">
        <f t="shared" si="66"/>
        <v>0</v>
      </c>
      <c r="DC95" s="163">
        <f t="shared" si="66"/>
        <v>0</v>
      </c>
      <c r="DD95" s="163">
        <f t="shared" si="66"/>
        <v>0</v>
      </c>
      <c r="DE95" s="163">
        <f t="shared" si="66"/>
        <v>0</v>
      </c>
      <c r="DF95" s="163">
        <f t="shared" si="66"/>
        <v>0</v>
      </c>
      <c r="DG95" s="163">
        <f t="shared" si="66"/>
        <v>0</v>
      </c>
      <c r="DH95" s="163">
        <f t="shared" si="66"/>
        <v>0</v>
      </c>
      <c r="DI95" s="163">
        <f t="shared" si="66"/>
        <v>0</v>
      </c>
      <c r="DJ95" s="163">
        <f t="shared" si="66"/>
        <v>0</v>
      </c>
      <c r="DK95" s="163">
        <f t="shared" si="66"/>
        <v>0</v>
      </c>
      <c r="DL95" s="163">
        <f t="shared" si="66"/>
        <v>0</v>
      </c>
      <c r="DM95" s="163">
        <f t="shared" si="66"/>
        <v>0</v>
      </c>
      <c r="DN95" s="163">
        <f t="shared" si="66"/>
        <v>0</v>
      </c>
      <c r="DO95" s="163">
        <f t="shared" si="66"/>
        <v>0</v>
      </c>
      <c r="DP95" s="163">
        <f t="shared" si="66"/>
        <v>0</v>
      </c>
      <c r="DQ95" s="163">
        <f t="shared" si="66"/>
        <v>0</v>
      </c>
      <c r="DR95" s="163">
        <f t="shared" si="66"/>
        <v>0</v>
      </c>
      <c r="DS95" s="163">
        <f t="shared" si="66"/>
        <v>0</v>
      </c>
      <c r="DT95" s="163">
        <f t="shared" si="66"/>
        <v>0</v>
      </c>
      <c r="DU95" s="163">
        <f t="shared" si="66"/>
        <v>0</v>
      </c>
      <c r="DV95" s="163">
        <f t="shared" si="66"/>
        <v>0</v>
      </c>
      <c r="DW95" s="163">
        <f t="shared" si="66"/>
        <v>0</v>
      </c>
      <c r="DX95" s="163">
        <f t="shared" si="66"/>
        <v>0</v>
      </c>
      <c r="DY95" s="163">
        <f t="shared" si="66"/>
        <v>0</v>
      </c>
      <c r="DZ95" s="163">
        <f t="shared" si="66"/>
        <v>0</v>
      </c>
      <c r="EA95" s="163">
        <f t="shared" si="66"/>
        <v>0</v>
      </c>
      <c r="EB95" s="163">
        <f t="shared" si="66"/>
        <v>0</v>
      </c>
      <c r="EC95" s="163">
        <f t="shared" si="66"/>
        <v>0</v>
      </c>
      <c r="ED95" s="163">
        <f t="shared" si="66"/>
        <v>0</v>
      </c>
      <c r="EE95" s="163">
        <f t="shared" si="66"/>
        <v>0</v>
      </c>
      <c r="EF95" s="163">
        <f t="shared" si="66"/>
        <v>0</v>
      </c>
      <c r="EG95" s="163">
        <f t="shared" si="66"/>
        <v>0</v>
      </c>
      <c r="EH95" s="163">
        <f t="shared" si="66"/>
        <v>0</v>
      </c>
      <c r="EI95" s="163">
        <f t="shared" si="66"/>
        <v>0</v>
      </c>
      <c r="EJ95" s="163">
        <f t="shared" si="66"/>
        <v>0</v>
      </c>
      <c r="EK95" s="163">
        <f t="shared" si="66"/>
        <v>0</v>
      </c>
      <c r="EL95" s="163">
        <f t="shared" si="66"/>
        <v>0</v>
      </c>
      <c r="EM95" s="163">
        <f t="shared" si="66"/>
        <v>0</v>
      </c>
      <c r="EN95" s="163">
        <f t="shared" si="66"/>
        <v>0</v>
      </c>
      <c r="EO95" s="163">
        <f t="shared" si="66"/>
        <v>0</v>
      </c>
      <c r="EP95" s="163">
        <f t="shared" si="66"/>
        <v>0</v>
      </c>
      <c r="EQ95" s="163">
        <f t="shared" si="66"/>
        <v>0</v>
      </c>
      <c r="ER95" s="163">
        <f t="shared" si="66"/>
        <v>0</v>
      </c>
      <c r="ES95" s="163">
        <f t="shared" si="66"/>
        <v>0</v>
      </c>
      <c r="ET95" s="163">
        <f t="shared" si="66"/>
        <v>0</v>
      </c>
      <c r="EU95" s="163">
        <f t="shared" si="66"/>
        <v>0</v>
      </c>
      <c r="EV95" s="163">
        <f t="shared" si="66"/>
        <v>0</v>
      </c>
      <c r="EW95" s="163">
        <f t="shared" si="66"/>
        <v>0</v>
      </c>
      <c r="EX95" s="163">
        <f t="shared" si="66"/>
        <v>0</v>
      </c>
      <c r="EY95" s="163">
        <f t="shared" si="66"/>
        <v>0</v>
      </c>
      <c r="EZ95" s="163">
        <f t="shared" si="66"/>
        <v>0</v>
      </c>
      <c r="FA95" s="163">
        <f t="shared" ref="FA95:FX95" si="67">FA26</f>
        <v>0</v>
      </c>
      <c r="FB95" s="163">
        <f t="shared" si="67"/>
        <v>0</v>
      </c>
      <c r="FC95" s="163">
        <f t="shared" si="67"/>
        <v>0</v>
      </c>
      <c r="FD95" s="163">
        <f t="shared" si="67"/>
        <v>0</v>
      </c>
      <c r="FE95" s="163">
        <f t="shared" si="67"/>
        <v>0</v>
      </c>
      <c r="FF95" s="163">
        <f t="shared" si="67"/>
        <v>0</v>
      </c>
      <c r="FG95" s="163">
        <f t="shared" si="67"/>
        <v>0</v>
      </c>
      <c r="FH95" s="163">
        <f t="shared" si="67"/>
        <v>0</v>
      </c>
      <c r="FI95" s="163">
        <f t="shared" si="67"/>
        <v>0</v>
      </c>
      <c r="FJ95" s="163">
        <f t="shared" si="67"/>
        <v>0</v>
      </c>
      <c r="FK95" s="163">
        <f t="shared" si="67"/>
        <v>0</v>
      </c>
      <c r="FL95" s="163">
        <f t="shared" si="67"/>
        <v>0</v>
      </c>
      <c r="FM95" s="163">
        <f t="shared" si="67"/>
        <v>0</v>
      </c>
      <c r="FN95" s="163">
        <f t="shared" si="67"/>
        <v>0</v>
      </c>
      <c r="FO95" s="163">
        <f t="shared" si="67"/>
        <v>0</v>
      </c>
      <c r="FP95" s="163">
        <f t="shared" si="67"/>
        <v>0</v>
      </c>
      <c r="FQ95" s="163">
        <f t="shared" si="67"/>
        <v>0</v>
      </c>
      <c r="FR95" s="163">
        <f t="shared" si="67"/>
        <v>0</v>
      </c>
      <c r="FS95" s="163">
        <f t="shared" si="67"/>
        <v>0</v>
      </c>
      <c r="FT95" s="163">
        <f t="shared" si="67"/>
        <v>0</v>
      </c>
      <c r="FU95" s="163">
        <f t="shared" si="67"/>
        <v>0</v>
      </c>
      <c r="FV95" s="163">
        <f t="shared" si="67"/>
        <v>0</v>
      </c>
      <c r="FW95" s="163">
        <f t="shared" si="67"/>
        <v>0</v>
      </c>
      <c r="FX95" s="163">
        <f t="shared" si="67"/>
        <v>0</v>
      </c>
      <c r="FY95" s="163">
        <f>SUM(C95:FX95)</f>
        <v>0</v>
      </c>
      <c r="FZ95" s="163">
        <f t="shared" si="54"/>
        <v>0</v>
      </c>
    </row>
    <row r="96" spans="1:187" s="163" customFormat="1" x14ac:dyDescent="0.2">
      <c r="A96" s="193" t="s">
        <v>602</v>
      </c>
      <c r="B96" s="163" t="s">
        <v>653</v>
      </c>
      <c r="C96" s="163">
        <f>SUM(C91:C95)</f>
        <v>8463.2999999999993</v>
      </c>
      <c r="D96" s="163">
        <f t="shared" ref="D96:BO96" si="68">SUM(D91:D95)</f>
        <v>41916</v>
      </c>
      <c r="E96" s="163">
        <f t="shared" si="68"/>
        <v>8047.2000000000007</v>
      </c>
      <c r="F96" s="163">
        <f t="shared" si="68"/>
        <v>17805.899999999998</v>
      </c>
      <c r="G96" s="163">
        <f t="shared" si="68"/>
        <v>1047.4000000000001</v>
      </c>
      <c r="H96" s="163">
        <f t="shared" si="68"/>
        <v>956.7</v>
      </c>
      <c r="I96" s="163">
        <f t="shared" si="68"/>
        <v>10394</v>
      </c>
      <c r="J96" s="163">
        <f t="shared" si="68"/>
        <v>2343.9</v>
      </c>
      <c r="K96" s="163">
        <f t="shared" si="68"/>
        <v>297.39999999999998</v>
      </c>
      <c r="L96" s="163">
        <f t="shared" si="68"/>
        <v>2639.7000000000003</v>
      </c>
      <c r="M96" s="163">
        <f t="shared" si="68"/>
        <v>1358.2</v>
      </c>
      <c r="N96" s="163">
        <f t="shared" si="68"/>
        <v>52724.1</v>
      </c>
      <c r="O96" s="163">
        <f t="shared" si="68"/>
        <v>14703.7</v>
      </c>
      <c r="P96" s="163">
        <f t="shared" si="68"/>
        <v>180.7</v>
      </c>
      <c r="Q96" s="163">
        <f t="shared" si="68"/>
        <v>39916.5</v>
      </c>
      <c r="R96" s="163">
        <f t="shared" si="68"/>
        <v>2717.6</v>
      </c>
      <c r="S96" s="163">
        <f t="shared" si="68"/>
        <v>1619.6</v>
      </c>
      <c r="T96" s="163">
        <f t="shared" si="68"/>
        <v>142.80000000000001</v>
      </c>
      <c r="U96" s="163">
        <f t="shared" si="68"/>
        <v>50</v>
      </c>
      <c r="V96" s="163">
        <f t="shared" si="68"/>
        <v>300.60000000000002</v>
      </c>
      <c r="W96" s="163">
        <f t="shared" si="68"/>
        <v>50</v>
      </c>
      <c r="X96" s="163">
        <f t="shared" si="68"/>
        <v>50</v>
      </c>
      <c r="Y96" s="163">
        <f t="shared" si="68"/>
        <v>1686.3</v>
      </c>
      <c r="Z96" s="163">
        <f t="shared" si="68"/>
        <v>244.6</v>
      </c>
      <c r="AA96" s="163">
        <f t="shared" si="68"/>
        <v>30032.3</v>
      </c>
      <c r="AB96" s="163">
        <f t="shared" si="68"/>
        <v>29822</v>
      </c>
      <c r="AC96" s="163">
        <f t="shared" si="68"/>
        <v>964.5</v>
      </c>
      <c r="AD96" s="163">
        <f t="shared" si="68"/>
        <v>1280.2</v>
      </c>
      <c r="AE96" s="163">
        <f t="shared" si="68"/>
        <v>111.2</v>
      </c>
      <c r="AF96" s="163">
        <f t="shared" si="68"/>
        <v>169.1</v>
      </c>
      <c r="AG96" s="163">
        <f t="shared" si="68"/>
        <v>799.3</v>
      </c>
      <c r="AH96" s="163">
        <f t="shared" si="68"/>
        <v>1034.5999999999999</v>
      </c>
      <c r="AI96" s="163">
        <f t="shared" si="68"/>
        <v>367.6</v>
      </c>
      <c r="AJ96" s="163">
        <f t="shared" si="68"/>
        <v>203.29999999999998</v>
      </c>
      <c r="AK96" s="163">
        <f t="shared" si="68"/>
        <v>217.2</v>
      </c>
      <c r="AL96" s="163">
        <f t="shared" si="68"/>
        <v>280</v>
      </c>
      <c r="AM96" s="163">
        <f t="shared" si="68"/>
        <v>449.5</v>
      </c>
      <c r="AN96" s="163">
        <f t="shared" si="68"/>
        <v>361.2</v>
      </c>
      <c r="AO96" s="163">
        <f t="shared" si="68"/>
        <v>4705.2000000000007</v>
      </c>
      <c r="AP96" s="163">
        <f t="shared" si="68"/>
        <v>87117.9</v>
      </c>
      <c r="AQ96" s="163">
        <f t="shared" si="68"/>
        <v>284</v>
      </c>
      <c r="AR96" s="163">
        <f t="shared" si="68"/>
        <v>64504.3</v>
      </c>
      <c r="AS96" s="163">
        <f t="shared" si="68"/>
        <v>6894.5</v>
      </c>
      <c r="AT96" s="163">
        <f t="shared" si="68"/>
        <v>2337.1999999999998</v>
      </c>
      <c r="AU96" s="163">
        <f t="shared" si="68"/>
        <v>263.5</v>
      </c>
      <c r="AV96" s="163">
        <f t="shared" si="68"/>
        <v>302.10000000000002</v>
      </c>
      <c r="AW96" s="163">
        <f t="shared" si="68"/>
        <v>211.9</v>
      </c>
      <c r="AX96" s="163">
        <f t="shared" si="68"/>
        <v>50</v>
      </c>
      <c r="AY96" s="163">
        <f t="shared" si="68"/>
        <v>474.3</v>
      </c>
      <c r="AZ96" s="163">
        <f t="shared" si="68"/>
        <v>11452</v>
      </c>
      <c r="BA96" s="163">
        <f t="shared" si="68"/>
        <v>9048.2000000000007</v>
      </c>
      <c r="BB96" s="163">
        <f t="shared" si="68"/>
        <v>7826.5</v>
      </c>
      <c r="BC96" s="163">
        <f t="shared" si="68"/>
        <v>30131.5</v>
      </c>
      <c r="BD96" s="163">
        <f t="shared" si="68"/>
        <v>4945.8999999999996</v>
      </c>
      <c r="BE96" s="163">
        <f t="shared" si="68"/>
        <v>1405.3999999999999</v>
      </c>
      <c r="BF96" s="163">
        <f t="shared" si="68"/>
        <v>24330.6</v>
      </c>
      <c r="BG96" s="163">
        <f t="shared" si="68"/>
        <v>976.5</v>
      </c>
      <c r="BH96" s="163">
        <f t="shared" si="68"/>
        <v>636.70000000000005</v>
      </c>
      <c r="BI96" s="163">
        <f t="shared" si="68"/>
        <v>257.2</v>
      </c>
      <c r="BJ96" s="163">
        <f t="shared" si="68"/>
        <v>6301.1</v>
      </c>
      <c r="BK96" s="163">
        <f t="shared" si="68"/>
        <v>22501.5</v>
      </c>
      <c r="BL96" s="163">
        <f t="shared" si="68"/>
        <v>194.6</v>
      </c>
      <c r="BM96" s="163">
        <f t="shared" si="68"/>
        <v>282.39999999999998</v>
      </c>
      <c r="BN96" s="163">
        <f t="shared" si="68"/>
        <v>3670.2</v>
      </c>
      <c r="BO96" s="163">
        <f t="shared" si="68"/>
        <v>1355.6</v>
      </c>
      <c r="BP96" s="163">
        <f t="shared" ref="BP96:EA96" si="69">SUM(BP91:BP95)</f>
        <v>199.9</v>
      </c>
      <c r="BQ96" s="163">
        <f t="shared" si="69"/>
        <v>6056.1</v>
      </c>
      <c r="BR96" s="163">
        <f t="shared" si="69"/>
        <v>4715.1000000000004</v>
      </c>
      <c r="BS96" s="163">
        <f t="shared" si="69"/>
        <v>1103.4000000000001</v>
      </c>
      <c r="BT96" s="163">
        <f t="shared" si="69"/>
        <v>440</v>
      </c>
      <c r="BU96" s="163">
        <f t="shared" si="69"/>
        <v>428.09999999999997</v>
      </c>
      <c r="BV96" s="163">
        <f t="shared" si="69"/>
        <v>1257.3999999999999</v>
      </c>
      <c r="BW96" s="163">
        <f t="shared" si="69"/>
        <v>1959.2</v>
      </c>
      <c r="BX96" s="163">
        <f t="shared" si="69"/>
        <v>92.6</v>
      </c>
      <c r="BY96" s="163">
        <f t="shared" si="69"/>
        <v>525.9</v>
      </c>
      <c r="BZ96" s="163">
        <f t="shared" si="69"/>
        <v>214.2</v>
      </c>
      <c r="CA96" s="163">
        <f t="shared" si="69"/>
        <v>175</v>
      </c>
      <c r="CB96" s="163">
        <f t="shared" si="69"/>
        <v>80996.3</v>
      </c>
      <c r="CC96" s="163">
        <f t="shared" si="69"/>
        <v>168.9</v>
      </c>
      <c r="CD96" s="163">
        <f t="shared" si="69"/>
        <v>59.5</v>
      </c>
      <c r="CE96" s="163">
        <f t="shared" si="69"/>
        <v>167</v>
      </c>
      <c r="CF96" s="163">
        <f t="shared" si="69"/>
        <v>100.39999999999999</v>
      </c>
      <c r="CG96" s="163">
        <f t="shared" si="69"/>
        <v>202.5</v>
      </c>
      <c r="CH96" s="163">
        <f t="shared" si="69"/>
        <v>111</v>
      </c>
      <c r="CI96" s="163">
        <f t="shared" si="69"/>
        <v>719</v>
      </c>
      <c r="CJ96" s="163">
        <f t="shared" si="69"/>
        <v>973.2</v>
      </c>
      <c r="CK96" s="163">
        <f t="shared" si="69"/>
        <v>5502.6</v>
      </c>
      <c r="CL96" s="163">
        <f t="shared" si="69"/>
        <v>1323.7</v>
      </c>
      <c r="CM96" s="163">
        <f t="shared" si="69"/>
        <v>823.5</v>
      </c>
      <c r="CN96" s="163">
        <f t="shared" si="69"/>
        <v>29884</v>
      </c>
      <c r="CO96" s="163">
        <f t="shared" si="69"/>
        <v>15229.7</v>
      </c>
      <c r="CP96" s="163">
        <f t="shared" si="69"/>
        <v>1071.9000000000001</v>
      </c>
      <c r="CQ96" s="163">
        <f t="shared" si="69"/>
        <v>1044.5999999999999</v>
      </c>
      <c r="CR96" s="163">
        <f t="shared" si="69"/>
        <v>181.5</v>
      </c>
      <c r="CS96" s="163">
        <f t="shared" si="69"/>
        <v>353.3</v>
      </c>
      <c r="CT96" s="163">
        <f t="shared" si="69"/>
        <v>112.2</v>
      </c>
      <c r="CU96" s="163">
        <f t="shared" si="69"/>
        <v>448.4</v>
      </c>
      <c r="CV96" s="163">
        <f t="shared" si="69"/>
        <v>51.7</v>
      </c>
      <c r="CW96" s="163">
        <f t="shared" si="69"/>
        <v>166</v>
      </c>
      <c r="CX96" s="163">
        <f t="shared" si="69"/>
        <v>485</v>
      </c>
      <c r="CY96" s="163">
        <f t="shared" si="69"/>
        <v>50</v>
      </c>
      <c r="CZ96" s="163">
        <f t="shared" si="69"/>
        <v>2126.1</v>
      </c>
      <c r="DA96" s="163">
        <f t="shared" si="69"/>
        <v>183.6</v>
      </c>
      <c r="DB96" s="163">
        <f t="shared" si="69"/>
        <v>306.2</v>
      </c>
      <c r="DC96" s="163">
        <f t="shared" si="69"/>
        <v>160.9</v>
      </c>
      <c r="DD96" s="163">
        <f t="shared" si="69"/>
        <v>162</v>
      </c>
      <c r="DE96" s="163">
        <f t="shared" si="69"/>
        <v>443.2</v>
      </c>
      <c r="DF96" s="163">
        <f t="shared" si="69"/>
        <v>21927.9</v>
      </c>
      <c r="DG96" s="163">
        <f t="shared" si="69"/>
        <v>80.599999999999994</v>
      </c>
      <c r="DH96" s="163">
        <f t="shared" si="69"/>
        <v>2069.5</v>
      </c>
      <c r="DI96" s="163">
        <f t="shared" si="69"/>
        <v>2705.5</v>
      </c>
      <c r="DJ96" s="163">
        <f t="shared" si="69"/>
        <v>695.90000000000009</v>
      </c>
      <c r="DK96" s="163">
        <f t="shared" si="69"/>
        <v>462.4</v>
      </c>
      <c r="DL96" s="163">
        <f t="shared" si="69"/>
        <v>5870.3</v>
      </c>
      <c r="DM96" s="163">
        <f t="shared" si="69"/>
        <v>280.10000000000002</v>
      </c>
      <c r="DN96" s="163">
        <f t="shared" si="69"/>
        <v>1471.5</v>
      </c>
      <c r="DO96" s="163">
        <f t="shared" si="69"/>
        <v>3112.1</v>
      </c>
      <c r="DP96" s="163">
        <f t="shared" si="69"/>
        <v>214</v>
      </c>
      <c r="DQ96" s="163">
        <f t="shared" si="69"/>
        <v>574.20000000000005</v>
      </c>
      <c r="DR96" s="163">
        <f t="shared" si="69"/>
        <v>1429.3</v>
      </c>
      <c r="DS96" s="163">
        <f t="shared" si="69"/>
        <v>799.6</v>
      </c>
      <c r="DT96" s="163">
        <f t="shared" si="69"/>
        <v>133.19999999999999</v>
      </c>
      <c r="DU96" s="163">
        <f t="shared" si="69"/>
        <v>394</v>
      </c>
      <c r="DV96" s="163">
        <f t="shared" si="69"/>
        <v>198.8</v>
      </c>
      <c r="DW96" s="163">
        <f t="shared" si="69"/>
        <v>361.5</v>
      </c>
      <c r="DX96" s="163">
        <f t="shared" si="69"/>
        <v>171</v>
      </c>
      <c r="DY96" s="163">
        <f t="shared" si="69"/>
        <v>325</v>
      </c>
      <c r="DZ96" s="163">
        <f t="shared" si="69"/>
        <v>923.7</v>
      </c>
      <c r="EA96" s="163">
        <f t="shared" si="69"/>
        <v>664.2</v>
      </c>
      <c r="EB96" s="163">
        <f t="shared" ref="EB96:FX96" si="70">SUM(EB91:EB95)</f>
        <v>587.4</v>
      </c>
      <c r="EC96" s="163">
        <f t="shared" si="70"/>
        <v>311</v>
      </c>
      <c r="ED96" s="163">
        <f t="shared" si="70"/>
        <v>1658.4</v>
      </c>
      <c r="EE96" s="163">
        <f t="shared" si="70"/>
        <v>193.4</v>
      </c>
      <c r="EF96" s="163">
        <f t="shared" si="70"/>
        <v>1483.3999999999999</v>
      </c>
      <c r="EG96" s="163">
        <f t="shared" si="70"/>
        <v>287.8</v>
      </c>
      <c r="EH96" s="163">
        <f t="shared" si="70"/>
        <v>237.6</v>
      </c>
      <c r="EI96" s="163">
        <f t="shared" si="70"/>
        <v>16746</v>
      </c>
      <c r="EJ96" s="163">
        <f t="shared" si="70"/>
        <v>9430.7999999999993</v>
      </c>
      <c r="EK96" s="163">
        <f t="shared" si="70"/>
        <v>691.2</v>
      </c>
      <c r="EL96" s="163">
        <f t="shared" si="70"/>
        <v>487.90000000000003</v>
      </c>
      <c r="EM96" s="163">
        <f t="shared" si="70"/>
        <v>438.90000000000003</v>
      </c>
      <c r="EN96" s="163">
        <f t="shared" si="70"/>
        <v>1114</v>
      </c>
      <c r="EO96" s="163">
        <f t="shared" si="70"/>
        <v>406.79999999999995</v>
      </c>
      <c r="EP96" s="163">
        <f t="shared" si="70"/>
        <v>401.8</v>
      </c>
      <c r="EQ96" s="163">
        <f t="shared" si="70"/>
        <v>2712.7</v>
      </c>
      <c r="ER96" s="163">
        <f t="shared" si="70"/>
        <v>341.90000000000003</v>
      </c>
      <c r="ES96" s="163">
        <f t="shared" si="70"/>
        <v>123.1</v>
      </c>
      <c r="ET96" s="163">
        <f t="shared" si="70"/>
        <v>219.9</v>
      </c>
      <c r="EU96" s="163">
        <f t="shared" si="70"/>
        <v>647.09999999999991</v>
      </c>
      <c r="EV96" s="163">
        <f t="shared" si="70"/>
        <v>67.400000000000006</v>
      </c>
      <c r="EW96" s="163">
        <f t="shared" si="70"/>
        <v>900.2</v>
      </c>
      <c r="EX96" s="163">
        <f t="shared" si="70"/>
        <v>244.6</v>
      </c>
      <c r="EY96" s="163">
        <f t="shared" si="70"/>
        <v>498.4</v>
      </c>
      <c r="EZ96" s="163">
        <f t="shared" si="70"/>
        <v>127.7</v>
      </c>
      <c r="FA96" s="163">
        <f t="shared" si="70"/>
        <v>3394.8</v>
      </c>
      <c r="FB96" s="163">
        <f t="shared" si="70"/>
        <v>346.6</v>
      </c>
      <c r="FC96" s="163">
        <f t="shared" si="70"/>
        <v>2347.7999999999997</v>
      </c>
      <c r="FD96" s="163">
        <f t="shared" si="70"/>
        <v>354.9</v>
      </c>
      <c r="FE96" s="163">
        <f t="shared" si="70"/>
        <v>100.7</v>
      </c>
      <c r="FF96" s="163">
        <f t="shared" si="70"/>
        <v>231.70000000000002</v>
      </c>
      <c r="FG96" s="163">
        <f t="shared" si="70"/>
        <v>117.1</v>
      </c>
      <c r="FH96" s="163">
        <f t="shared" si="70"/>
        <v>94.3</v>
      </c>
      <c r="FI96" s="163">
        <f t="shared" si="70"/>
        <v>1863.7</v>
      </c>
      <c r="FJ96" s="163">
        <f t="shared" si="70"/>
        <v>1902.2</v>
      </c>
      <c r="FK96" s="163">
        <f t="shared" si="70"/>
        <v>2283.1999999999998</v>
      </c>
      <c r="FL96" s="163">
        <f t="shared" si="70"/>
        <v>5965.1</v>
      </c>
      <c r="FM96" s="163">
        <f t="shared" si="70"/>
        <v>3703.4</v>
      </c>
      <c r="FN96" s="163">
        <f t="shared" si="70"/>
        <v>21661.1</v>
      </c>
      <c r="FO96" s="163">
        <f t="shared" si="70"/>
        <v>1121.8</v>
      </c>
      <c r="FP96" s="163">
        <f t="shared" si="70"/>
        <v>2259.9</v>
      </c>
      <c r="FQ96" s="163">
        <f t="shared" si="70"/>
        <v>902.8</v>
      </c>
      <c r="FR96" s="163">
        <f t="shared" si="70"/>
        <v>166</v>
      </c>
      <c r="FS96" s="163">
        <f t="shared" si="70"/>
        <v>197.60000000000002</v>
      </c>
      <c r="FT96" s="163">
        <f t="shared" si="70"/>
        <v>80.599999999999994</v>
      </c>
      <c r="FU96" s="163">
        <f t="shared" si="70"/>
        <v>770.5</v>
      </c>
      <c r="FV96" s="163">
        <f t="shared" si="70"/>
        <v>669.7</v>
      </c>
      <c r="FW96" s="163">
        <f t="shared" si="70"/>
        <v>203.8</v>
      </c>
      <c r="FX96" s="163">
        <f t="shared" si="70"/>
        <v>64.699999999999989</v>
      </c>
      <c r="FZ96" s="163">
        <f t="shared" si="54"/>
        <v>865011.49999999942</v>
      </c>
    </row>
    <row r="97" spans="1:187" s="163" customFormat="1" x14ac:dyDescent="0.2">
      <c r="A97" s="193" t="s">
        <v>643</v>
      </c>
      <c r="B97" s="163" t="s">
        <v>701</v>
      </c>
      <c r="C97" s="163">
        <f>C96-C98</f>
        <v>8463.2999999999993</v>
      </c>
      <c r="D97" s="163">
        <f t="shared" ref="D97:BO97" si="71">D96-D98</f>
        <v>36982.6</v>
      </c>
      <c r="E97" s="163">
        <f t="shared" si="71"/>
        <v>7128.1</v>
      </c>
      <c r="F97" s="163">
        <f t="shared" si="71"/>
        <v>17106.3</v>
      </c>
      <c r="G97" s="163">
        <f t="shared" si="71"/>
        <v>1047.4000000000001</v>
      </c>
      <c r="H97" s="163">
        <f t="shared" si="71"/>
        <v>956.7</v>
      </c>
      <c r="I97" s="163">
        <f t="shared" si="71"/>
        <v>9324.9</v>
      </c>
      <c r="J97" s="163">
        <f t="shared" si="71"/>
        <v>2343.9</v>
      </c>
      <c r="K97" s="163">
        <f t="shared" si="71"/>
        <v>297.39999999999998</v>
      </c>
      <c r="L97" s="163">
        <f t="shared" si="71"/>
        <v>2639.7000000000003</v>
      </c>
      <c r="M97" s="163">
        <f t="shared" si="71"/>
        <v>1358.2</v>
      </c>
      <c r="N97" s="163">
        <f t="shared" si="71"/>
        <v>52724.1</v>
      </c>
      <c r="O97" s="163">
        <f t="shared" si="71"/>
        <v>14703.7</v>
      </c>
      <c r="P97" s="163">
        <f t="shared" si="71"/>
        <v>180.7</v>
      </c>
      <c r="Q97" s="163">
        <f t="shared" si="71"/>
        <v>38869</v>
      </c>
      <c r="R97" s="163">
        <f t="shared" si="71"/>
        <v>2717.6</v>
      </c>
      <c r="S97" s="163">
        <f t="shared" si="71"/>
        <v>1619.6</v>
      </c>
      <c r="T97" s="163">
        <f t="shared" si="71"/>
        <v>142.80000000000001</v>
      </c>
      <c r="U97" s="163">
        <f t="shared" si="71"/>
        <v>50</v>
      </c>
      <c r="V97" s="163">
        <f t="shared" si="71"/>
        <v>300.60000000000002</v>
      </c>
      <c r="W97" s="163">
        <f t="shared" si="71"/>
        <v>50</v>
      </c>
      <c r="X97" s="163">
        <f t="shared" si="71"/>
        <v>50</v>
      </c>
      <c r="Y97" s="163">
        <f t="shared" si="71"/>
        <v>1686.3</v>
      </c>
      <c r="Z97" s="163">
        <f t="shared" si="71"/>
        <v>244.6</v>
      </c>
      <c r="AA97" s="163">
        <f t="shared" si="71"/>
        <v>30032.3</v>
      </c>
      <c r="AB97" s="163">
        <f t="shared" si="71"/>
        <v>29822</v>
      </c>
      <c r="AC97" s="163">
        <f t="shared" si="71"/>
        <v>964.5</v>
      </c>
      <c r="AD97" s="163">
        <f t="shared" si="71"/>
        <v>1195.4000000000001</v>
      </c>
      <c r="AE97" s="163">
        <f t="shared" si="71"/>
        <v>111.2</v>
      </c>
      <c r="AF97" s="163">
        <f t="shared" si="71"/>
        <v>169.1</v>
      </c>
      <c r="AG97" s="163">
        <f t="shared" si="71"/>
        <v>799.3</v>
      </c>
      <c r="AH97" s="163">
        <f t="shared" si="71"/>
        <v>1034.5999999999999</v>
      </c>
      <c r="AI97" s="163">
        <f t="shared" si="71"/>
        <v>367.6</v>
      </c>
      <c r="AJ97" s="163">
        <f t="shared" si="71"/>
        <v>203.29999999999998</v>
      </c>
      <c r="AK97" s="163">
        <f t="shared" si="71"/>
        <v>217.2</v>
      </c>
      <c r="AL97" s="163">
        <f t="shared" si="71"/>
        <v>280</v>
      </c>
      <c r="AM97" s="163">
        <f t="shared" si="71"/>
        <v>449.5</v>
      </c>
      <c r="AN97" s="163">
        <f t="shared" si="71"/>
        <v>361.2</v>
      </c>
      <c r="AO97" s="163">
        <f t="shared" si="71"/>
        <v>4705.2000000000007</v>
      </c>
      <c r="AP97" s="163">
        <f t="shared" si="71"/>
        <v>87117.9</v>
      </c>
      <c r="AQ97" s="163">
        <f t="shared" si="71"/>
        <v>284</v>
      </c>
      <c r="AR97" s="163">
        <f t="shared" si="71"/>
        <v>63977.8</v>
      </c>
      <c r="AS97" s="163">
        <f t="shared" si="71"/>
        <v>6595.4</v>
      </c>
      <c r="AT97" s="163">
        <f t="shared" si="71"/>
        <v>2337.1999999999998</v>
      </c>
      <c r="AU97" s="163">
        <f t="shared" si="71"/>
        <v>263.5</v>
      </c>
      <c r="AV97" s="163">
        <f t="shared" si="71"/>
        <v>302.10000000000002</v>
      </c>
      <c r="AW97" s="163">
        <f t="shared" si="71"/>
        <v>211.9</v>
      </c>
      <c r="AX97" s="163">
        <f t="shared" si="71"/>
        <v>50</v>
      </c>
      <c r="AY97" s="163">
        <f t="shared" si="71"/>
        <v>435.7</v>
      </c>
      <c r="AZ97" s="163">
        <f t="shared" si="71"/>
        <v>11452</v>
      </c>
      <c r="BA97" s="163">
        <f t="shared" si="71"/>
        <v>9048.2000000000007</v>
      </c>
      <c r="BB97" s="163">
        <f t="shared" si="71"/>
        <v>7826.5</v>
      </c>
      <c r="BC97" s="163">
        <f t="shared" si="71"/>
        <v>26627.200000000001</v>
      </c>
      <c r="BD97" s="163">
        <f t="shared" si="71"/>
        <v>4945.8999999999996</v>
      </c>
      <c r="BE97" s="163">
        <f t="shared" si="71"/>
        <v>1405.3999999999999</v>
      </c>
      <c r="BF97" s="163">
        <f t="shared" si="71"/>
        <v>24330.6</v>
      </c>
      <c r="BG97" s="163">
        <f t="shared" si="71"/>
        <v>976.5</v>
      </c>
      <c r="BH97" s="163">
        <f t="shared" si="71"/>
        <v>636.70000000000005</v>
      </c>
      <c r="BI97" s="163">
        <f t="shared" si="71"/>
        <v>257.2</v>
      </c>
      <c r="BJ97" s="163">
        <f t="shared" si="71"/>
        <v>6301.1</v>
      </c>
      <c r="BK97" s="163">
        <f t="shared" si="71"/>
        <v>22501.5</v>
      </c>
      <c r="BL97" s="163">
        <f t="shared" si="71"/>
        <v>194.6</v>
      </c>
      <c r="BM97" s="163">
        <f t="shared" si="71"/>
        <v>282.39999999999998</v>
      </c>
      <c r="BN97" s="163">
        <f t="shared" si="71"/>
        <v>3670.2</v>
      </c>
      <c r="BO97" s="163">
        <f t="shared" si="71"/>
        <v>1355.6</v>
      </c>
      <c r="BP97" s="163">
        <f t="shared" ref="BP97:EA97" si="72">BP96-BP98</f>
        <v>199.9</v>
      </c>
      <c r="BQ97" s="163">
        <f t="shared" si="72"/>
        <v>5485.6</v>
      </c>
      <c r="BR97" s="163">
        <f t="shared" si="72"/>
        <v>4715.1000000000004</v>
      </c>
      <c r="BS97" s="163">
        <f t="shared" si="72"/>
        <v>1103.4000000000001</v>
      </c>
      <c r="BT97" s="163">
        <f t="shared" si="72"/>
        <v>440</v>
      </c>
      <c r="BU97" s="163">
        <f t="shared" si="72"/>
        <v>428.09999999999997</v>
      </c>
      <c r="BV97" s="163">
        <f t="shared" si="72"/>
        <v>1225.8</v>
      </c>
      <c r="BW97" s="163">
        <f t="shared" si="72"/>
        <v>1959.2</v>
      </c>
      <c r="BX97" s="163">
        <f t="shared" si="72"/>
        <v>92.6</v>
      </c>
      <c r="BY97" s="163">
        <f t="shared" si="72"/>
        <v>525.9</v>
      </c>
      <c r="BZ97" s="163">
        <f t="shared" si="72"/>
        <v>214.2</v>
      </c>
      <c r="CA97" s="163">
        <f t="shared" si="72"/>
        <v>175</v>
      </c>
      <c r="CB97" s="163">
        <f t="shared" si="72"/>
        <v>80996.3</v>
      </c>
      <c r="CC97" s="163">
        <f t="shared" si="72"/>
        <v>168.9</v>
      </c>
      <c r="CD97" s="163">
        <f t="shared" si="72"/>
        <v>59.5</v>
      </c>
      <c r="CE97" s="163">
        <f t="shared" si="72"/>
        <v>167</v>
      </c>
      <c r="CF97" s="163">
        <f t="shared" si="72"/>
        <v>100.39999999999999</v>
      </c>
      <c r="CG97" s="163">
        <f t="shared" si="72"/>
        <v>202.5</v>
      </c>
      <c r="CH97" s="163">
        <f t="shared" si="72"/>
        <v>111</v>
      </c>
      <c r="CI97" s="163">
        <f t="shared" si="72"/>
        <v>719</v>
      </c>
      <c r="CJ97" s="163">
        <f t="shared" si="72"/>
        <v>973.2</v>
      </c>
      <c r="CK97" s="163">
        <f t="shared" si="72"/>
        <v>4998.6000000000004</v>
      </c>
      <c r="CL97" s="163">
        <f t="shared" si="72"/>
        <v>1323.7</v>
      </c>
      <c r="CM97" s="163">
        <f t="shared" si="72"/>
        <v>823.5</v>
      </c>
      <c r="CN97" s="163">
        <f t="shared" si="72"/>
        <v>28354.7</v>
      </c>
      <c r="CO97" s="163">
        <f t="shared" si="72"/>
        <v>15229.7</v>
      </c>
      <c r="CP97" s="163">
        <f t="shared" si="72"/>
        <v>1071.9000000000001</v>
      </c>
      <c r="CQ97" s="163">
        <f t="shared" si="72"/>
        <v>1044.5999999999999</v>
      </c>
      <c r="CR97" s="163">
        <f t="shared" si="72"/>
        <v>181.5</v>
      </c>
      <c r="CS97" s="163">
        <f t="shared" si="72"/>
        <v>353.3</v>
      </c>
      <c r="CT97" s="163">
        <f t="shared" si="72"/>
        <v>112.2</v>
      </c>
      <c r="CU97" s="163">
        <f t="shared" si="72"/>
        <v>448.4</v>
      </c>
      <c r="CV97" s="163">
        <f t="shared" si="72"/>
        <v>51.7</v>
      </c>
      <c r="CW97" s="163">
        <f t="shared" si="72"/>
        <v>166</v>
      </c>
      <c r="CX97" s="163">
        <f t="shared" si="72"/>
        <v>485</v>
      </c>
      <c r="CY97" s="163">
        <f t="shared" si="72"/>
        <v>50</v>
      </c>
      <c r="CZ97" s="163">
        <f t="shared" si="72"/>
        <v>2126.1</v>
      </c>
      <c r="DA97" s="163">
        <f t="shared" si="72"/>
        <v>183.6</v>
      </c>
      <c r="DB97" s="163">
        <f t="shared" si="72"/>
        <v>306.2</v>
      </c>
      <c r="DC97" s="163">
        <f t="shared" si="72"/>
        <v>160.9</v>
      </c>
      <c r="DD97" s="163">
        <f t="shared" si="72"/>
        <v>162</v>
      </c>
      <c r="DE97" s="163">
        <f t="shared" si="72"/>
        <v>443.2</v>
      </c>
      <c r="DF97" s="163">
        <f t="shared" si="72"/>
        <v>21099</v>
      </c>
      <c r="DG97" s="163">
        <f t="shared" si="72"/>
        <v>80.599999999999994</v>
      </c>
      <c r="DH97" s="163">
        <f t="shared" si="72"/>
        <v>2069.5</v>
      </c>
      <c r="DI97" s="163">
        <f t="shared" si="72"/>
        <v>2705.5</v>
      </c>
      <c r="DJ97" s="163">
        <f t="shared" si="72"/>
        <v>695.90000000000009</v>
      </c>
      <c r="DK97" s="163">
        <f t="shared" si="72"/>
        <v>462.4</v>
      </c>
      <c r="DL97" s="163">
        <f t="shared" si="72"/>
        <v>5870.3</v>
      </c>
      <c r="DM97" s="163">
        <f t="shared" si="72"/>
        <v>280.10000000000002</v>
      </c>
      <c r="DN97" s="163">
        <f t="shared" si="72"/>
        <v>1471.5</v>
      </c>
      <c r="DO97" s="163">
        <f t="shared" si="72"/>
        <v>3112.1</v>
      </c>
      <c r="DP97" s="163">
        <f t="shared" si="72"/>
        <v>214</v>
      </c>
      <c r="DQ97" s="163">
        <f t="shared" si="72"/>
        <v>574.20000000000005</v>
      </c>
      <c r="DR97" s="163">
        <f t="shared" si="72"/>
        <v>1429.3</v>
      </c>
      <c r="DS97" s="163">
        <f t="shared" si="72"/>
        <v>799.6</v>
      </c>
      <c r="DT97" s="163">
        <f t="shared" si="72"/>
        <v>133.19999999999999</v>
      </c>
      <c r="DU97" s="163">
        <f t="shared" si="72"/>
        <v>394</v>
      </c>
      <c r="DV97" s="163">
        <f t="shared" si="72"/>
        <v>198.8</v>
      </c>
      <c r="DW97" s="163">
        <f t="shared" si="72"/>
        <v>361.5</v>
      </c>
      <c r="DX97" s="163">
        <f t="shared" si="72"/>
        <v>171</v>
      </c>
      <c r="DY97" s="163">
        <f t="shared" si="72"/>
        <v>325</v>
      </c>
      <c r="DZ97" s="163">
        <f t="shared" si="72"/>
        <v>923.7</v>
      </c>
      <c r="EA97" s="163">
        <f t="shared" si="72"/>
        <v>664.2</v>
      </c>
      <c r="EB97" s="163">
        <f t="shared" ref="EB97:FX97" si="73">EB96-EB98</f>
        <v>587.4</v>
      </c>
      <c r="EC97" s="163">
        <f t="shared" si="73"/>
        <v>311</v>
      </c>
      <c r="ED97" s="163">
        <f t="shared" si="73"/>
        <v>1658.4</v>
      </c>
      <c r="EE97" s="163">
        <f t="shared" si="73"/>
        <v>193.4</v>
      </c>
      <c r="EF97" s="163">
        <f t="shared" si="73"/>
        <v>1483.3999999999999</v>
      </c>
      <c r="EG97" s="163">
        <f t="shared" si="73"/>
        <v>287.8</v>
      </c>
      <c r="EH97" s="163">
        <f t="shared" si="73"/>
        <v>237.6</v>
      </c>
      <c r="EI97" s="163">
        <f t="shared" si="73"/>
        <v>16746</v>
      </c>
      <c r="EJ97" s="163">
        <f t="shared" si="73"/>
        <v>9430.7999999999993</v>
      </c>
      <c r="EK97" s="163">
        <f t="shared" si="73"/>
        <v>691.2</v>
      </c>
      <c r="EL97" s="163">
        <f t="shared" si="73"/>
        <v>487.90000000000003</v>
      </c>
      <c r="EM97" s="163">
        <f t="shared" si="73"/>
        <v>438.90000000000003</v>
      </c>
      <c r="EN97" s="163">
        <f t="shared" si="73"/>
        <v>1114</v>
      </c>
      <c r="EO97" s="163">
        <f t="shared" si="73"/>
        <v>406.79999999999995</v>
      </c>
      <c r="EP97" s="163">
        <f t="shared" si="73"/>
        <v>401.8</v>
      </c>
      <c r="EQ97" s="163">
        <f t="shared" si="73"/>
        <v>2576.5</v>
      </c>
      <c r="ER97" s="163">
        <f t="shared" si="73"/>
        <v>341.90000000000003</v>
      </c>
      <c r="ES97" s="163">
        <f t="shared" si="73"/>
        <v>123.1</v>
      </c>
      <c r="ET97" s="163">
        <f t="shared" si="73"/>
        <v>219.9</v>
      </c>
      <c r="EU97" s="163">
        <f t="shared" si="73"/>
        <v>647.09999999999991</v>
      </c>
      <c r="EV97" s="163">
        <f t="shared" si="73"/>
        <v>67.400000000000006</v>
      </c>
      <c r="EW97" s="163">
        <f t="shared" si="73"/>
        <v>900.2</v>
      </c>
      <c r="EX97" s="163">
        <f t="shared" si="73"/>
        <v>244.6</v>
      </c>
      <c r="EY97" s="163">
        <f t="shared" si="73"/>
        <v>498.4</v>
      </c>
      <c r="EZ97" s="163">
        <f t="shared" si="73"/>
        <v>127.7</v>
      </c>
      <c r="FA97" s="163">
        <f t="shared" si="73"/>
        <v>3394.8</v>
      </c>
      <c r="FB97" s="163">
        <f t="shared" si="73"/>
        <v>346.6</v>
      </c>
      <c r="FC97" s="163">
        <f t="shared" si="73"/>
        <v>2347.7999999999997</v>
      </c>
      <c r="FD97" s="163">
        <f t="shared" si="73"/>
        <v>354.9</v>
      </c>
      <c r="FE97" s="163">
        <f t="shared" si="73"/>
        <v>100.7</v>
      </c>
      <c r="FF97" s="163">
        <f t="shared" si="73"/>
        <v>231.70000000000002</v>
      </c>
      <c r="FG97" s="163">
        <f t="shared" si="73"/>
        <v>117.1</v>
      </c>
      <c r="FH97" s="163">
        <f t="shared" si="73"/>
        <v>94.3</v>
      </c>
      <c r="FI97" s="163">
        <f t="shared" si="73"/>
        <v>1863.7</v>
      </c>
      <c r="FJ97" s="163">
        <f t="shared" si="73"/>
        <v>1902.2</v>
      </c>
      <c r="FK97" s="163">
        <f t="shared" si="73"/>
        <v>2283.1999999999998</v>
      </c>
      <c r="FL97" s="163">
        <f t="shared" si="73"/>
        <v>5965.1</v>
      </c>
      <c r="FM97" s="163">
        <f t="shared" si="73"/>
        <v>3703.4</v>
      </c>
      <c r="FN97" s="163">
        <f t="shared" si="73"/>
        <v>21661.1</v>
      </c>
      <c r="FO97" s="163">
        <f t="shared" si="73"/>
        <v>1121.8</v>
      </c>
      <c r="FP97" s="163">
        <f t="shared" si="73"/>
        <v>2259.9</v>
      </c>
      <c r="FQ97" s="163">
        <f t="shared" si="73"/>
        <v>902.8</v>
      </c>
      <c r="FR97" s="163">
        <f t="shared" si="73"/>
        <v>166</v>
      </c>
      <c r="FS97" s="163">
        <f t="shared" si="73"/>
        <v>197.60000000000002</v>
      </c>
      <c r="FT97" s="163">
        <f t="shared" si="73"/>
        <v>80.599999999999994</v>
      </c>
      <c r="FU97" s="163">
        <f t="shared" si="73"/>
        <v>770.5</v>
      </c>
      <c r="FV97" s="163">
        <f t="shared" si="73"/>
        <v>669.7</v>
      </c>
      <c r="FW97" s="163">
        <f t="shared" si="73"/>
        <v>203.8</v>
      </c>
      <c r="FX97" s="163">
        <f t="shared" si="73"/>
        <v>64.699999999999989</v>
      </c>
      <c r="FZ97" s="163">
        <f t="shared" si="54"/>
        <v>848288.99999999965</v>
      </c>
    </row>
    <row r="98" spans="1:187" s="163" customFormat="1" x14ac:dyDescent="0.2">
      <c r="A98" s="193" t="s">
        <v>644</v>
      </c>
      <c r="B98" s="163" t="s">
        <v>700</v>
      </c>
      <c r="C98" s="163">
        <f>C88+C89+C90+C95+C93</f>
        <v>0</v>
      </c>
      <c r="D98" s="163">
        <f t="shared" ref="D98:BO98" si="74">D88+D89+D90+D95+D93</f>
        <v>4933.3999999999996</v>
      </c>
      <c r="E98" s="163">
        <f t="shared" si="74"/>
        <v>919.1</v>
      </c>
      <c r="F98" s="163">
        <f t="shared" si="74"/>
        <v>699.6</v>
      </c>
      <c r="G98" s="163">
        <f t="shared" si="74"/>
        <v>0</v>
      </c>
      <c r="H98" s="163">
        <f t="shared" si="74"/>
        <v>0</v>
      </c>
      <c r="I98" s="163">
        <f t="shared" si="74"/>
        <v>1069.0999999999999</v>
      </c>
      <c r="J98" s="163">
        <f t="shared" si="74"/>
        <v>0</v>
      </c>
      <c r="K98" s="163">
        <f t="shared" si="74"/>
        <v>0</v>
      </c>
      <c r="L98" s="163">
        <f t="shared" si="74"/>
        <v>0</v>
      </c>
      <c r="M98" s="163">
        <f t="shared" si="74"/>
        <v>0</v>
      </c>
      <c r="N98" s="163">
        <f t="shared" si="74"/>
        <v>0</v>
      </c>
      <c r="O98" s="163">
        <f t="shared" si="74"/>
        <v>0</v>
      </c>
      <c r="P98" s="163">
        <f t="shared" si="74"/>
        <v>0</v>
      </c>
      <c r="Q98" s="163">
        <f t="shared" si="74"/>
        <v>1047.5</v>
      </c>
      <c r="R98" s="163">
        <f t="shared" si="74"/>
        <v>0</v>
      </c>
      <c r="S98" s="163">
        <f t="shared" si="74"/>
        <v>0</v>
      </c>
      <c r="T98" s="163">
        <f t="shared" si="74"/>
        <v>0</v>
      </c>
      <c r="U98" s="163">
        <f t="shared" si="74"/>
        <v>0</v>
      </c>
      <c r="V98" s="163">
        <f t="shared" si="74"/>
        <v>0</v>
      </c>
      <c r="W98" s="163">
        <f t="shared" si="74"/>
        <v>0</v>
      </c>
      <c r="X98" s="163">
        <f t="shared" si="74"/>
        <v>0</v>
      </c>
      <c r="Y98" s="163">
        <f t="shared" si="74"/>
        <v>0</v>
      </c>
      <c r="Z98" s="163">
        <f t="shared" si="74"/>
        <v>0</v>
      </c>
      <c r="AA98" s="163">
        <f t="shared" si="74"/>
        <v>0</v>
      </c>
      <c r="AB98" s="163">
        <f t="shared" si="74"/>
        <v>0</v>
      </c>
      <c r="AC98" s="163">
        <f t="shared" si="74"/>
        <v>0</v>
      </c>
      <c r="AD98" s="163">
        <f t="shared" si="74"/>
        <v>84.8</v>
      </c>
      <c r="AE98" s="163">
        <f t="shared" si="74"/>
        <v>0</v>
      </c>
      <c r="AF98" s="163">
        <f t="shared" si="74"/>
        <v>0</v>
      </c>
      <c r="AG98" s="163">
        <f t="shared" si="74"/>
        <v>0</v>
      </c>
      <c r="AH98" s="163">
        <f t="shared" si="74"/>
        <v>0</v>
      </c>
      <c r="AI98" s="163">
        <f t="shared" si="74"/>
        <v>0</v>
      </c>
      <c r="AJ98" s="163">
        <f t="shared" si="74"/>
        <v>0</v>
      </c>
      <c r="AK98" s="163">
        <f t="shared" si="74"/>
        <v>0</v>
      </c>
      <c r="AL98" s="163">
        <f t="shared" si="74"/>
        <v>0</v>
      </c>
      <c r="AM98" s="163">
        <f t="shared" si="74"/>
        <v>0</v>
      </c>
      <c r="AN98" s="163">
        <f t="shared" si="74"/>
        <v>0</v>
      </c>
      <c r="AO98" s="163">
        <f t="shared" si="74"/>
        <v>0</v>
      </c>
      <c r="AP98" s="163">
        <f t="shared" si="74"/>
        <v>0</v>
      </c>
      <c r="AQ98" s="163">
        <f t="shared" si="74"/>
        <v>0</v>
      </c>
      <c r="AR98" s="163">
        <f t="shared" si="74"/>
        <v>526.5</v>
      </c>
      <c r="AS98" s="163">
        <f t="shared" si="74"/>
        <v>299.10000000000002</v>
      </c>
      <c r="AT98" s="163">
        <f t="shared" si="74"/>
        <v>0</v>
      </c>
      <c r="AU98" s="163">
        <f t="shared" si="74"/>
        <v>0</v>
      </c>
      <c r="AV98" s="163">
        <f t="shared" si="74"/>
        <v>0</v>
      </c>
      <c r="AW98" s="163">
        <f t="shared" si="74"/>
        <v>0</v>
      </c>
      <c r="AX98" s="163">
        <f t="shared" si="74"/>
        <v>0</v>
      </c>
      <c r="AY98" s="163">
        <f t="shared" si="74"/>
        <v>38.6</v>
      </c>
      <c r="AZ98" s="163">
        <f t="shared" si="74"/>
        <v>0</v>
      </c>
      <c r="BA98" s="163">
        <f t="shared" si="74"/>
        <v>0</v>
      </c>
      <c r="BB98" s="163">
        <f t="shared" si="74"/>
        <v>0</v>
      </c>
      <c r="BC98" s="163">
        <f t="shared" si="74"/>
        <v>3504.3</v>
      </c>
      <c r="BD98" s="163">
        <f t="shared" si="74"/>
        <v>0</v>
      </c>
      <c r="BE98" s="163">
        <f t="shared" si="74"/>
        <v>0</v>
      </c>
      <c r="BF98" s="163">
        <f t="shared" si="74"/>
        <v>0</v>
      </c>
      <c r="BG98" s="163">
        <f t="shared" si="74"/>
        <v>0</v>
      </c>
      <c r="BH98" s="163">
        <f t="shared" si="74"/>
        <v>0</v>
      </c>
      <c r="BI98" s="163">
        <f t="shared" si="74"/>
        <v>0</v>
      </c>
      <c r="BJ98" s="163">
        <f t="shared" si="74"/>
        <v>0</v>
      </c>
      <c r="BK98" s="163">
        <f t="shared" si="74"/>
        <v>0</v>
      </c>
      <c r="BL98" s="163">
        <f t="shared" si="74"/>
        <v>0</v>
      </c>
      <c r="BM98" s="163">
        <f t="shared" si="74"/>
        <v>0</v>
      </c>
      <c r="BN98" s="163">
        <f t="shared" si="74"/>
        <v>0</v>
      </c>
      <c r="BO98" s="163">
        <f t="shared" si="74"/>
        <v>0</v>
      </c>
      <c r="BP98" s="163">
        <f t="shared" ref="BP98:EA98" si="75">BP88+BP89+BP90+BP95+BP93</f>
        <v>0</v>
      </c>
      <c r="BQ98" s="163">
        <f t="shared" si="75"/>
        <v>570.5</v>
      </c>
      <c r="BR98" s="163">
        <f t="shared" si="75"/>
        <v>0</v>
      </c>
      <c r="BS98" s="163">
        <f t="shared" si="75"/>
        <v>0</v>
      </c>
      <c r="BT98" s="163">
        <f t="shared" si="75"/>
        <v>0</v>
      </c>
      <c r="BU98" s="163">
        <f t="shared" si="75"/>
        <v>0</v>
      </c>
      <c r="BV98" s="163">
        <f t="shared" si="75"/>
        <v>31.6</v>
      </c>
      <c r="BW98" s="163">
        <f t="shared" si="75"/>
        <v>0</v>
      </c>
      <c r="BX98" s="163">
        <f t="shared" si="75"/>
        <v>0</v>
      </c>
      <c r="BY98" s="163">
        <f t="shared" si="75"/>
        <v>0</v>
      </c>
      <c r="BZ98" s="163">
        <f t="shared" si="75"/>
        <v>0</v>
      </c>
      <c r="CA98" s="163">
        <f t="shared" si="75"/>
        <v>0</v>
      </c>
      <c r="CB98" s="163">
        <f t="shared" si="75"/>
        <v>0</v>
      </c>
      <c r="CC98" s="163">
        <f t="shared" si="75"/>
        <v>0</v>
      </c>
      <c r="CD98" s="163">
        <f t="shared" si="75"/>
        <v>0</v>
      </c>
      <c r="CE98" s="163">
        <f t="shared" si="75"/>
        <v>0</v>
      </c>
      <c r="CF98" s="163">
        <f t="shared" si="75"/>
        <v>0</v>
      </c>
      <c r="CG98" s="163">
        <f t="shared" si="75"/>
        <v>0</v>
      </c>
      <c r="CH98" s="163">
        <f t="shared" si="75"/>
        <v>0</v>
      </c>
      <c r="CI98" s="163">
        <f t="shared" si="75"/>
        <v>0</v>
      </c>
      <c r="CJ98" s="163">
        <f t="shared" si="75"/>
        <v>0</v>
      </c>
      <c r="CK98" s="163">
        <f t="shared" si="75"/>
        <v>504</v>
      </c>
      <c r="CL98" s="163">
        <f t="shared" si="75"/>
        <v>0</v>
      </c>
      <c r="CM98" s="163">
        <f t="shared" si="75"/>
        <v>0</v>
      </c>
      <c r="CN98" s="163">
        <f t="shared" si="75"/>
        <v>1529.3</v>
      </c>
      <c r="CO98" s="163">
        <f t="shared" si="75"/>
        <v>0</v>
      </c>
      <c r="CP98" s="163">
        <f t="shared" si="75"/>
        <v>0</v>
      </c>
      <c r="CQ98" s="163">
        <f t="shared" si="75"/>
        <v>0</v>
      </c>
      <c r="CR98" s="163">
        <f t="shared" si="75"/>
        <v>0</v>
      </c>
      <c r="CS98" s="163">
        <f t="shared" si="75"/>
        <v>0</v>
      </c>
      <c r="CT98" s="163">
        <f t="shared" si="75"/>
        <v>0</v>
      </c>
      <c r="CU98" s="163">
        <f t="shared" si="75"/>
        <v>0</v>
      </c>
      <c r="CV98" s="163">
        <f t="shared" si="75"/>
        <v>0</v>
      </c>
      <c r="CW98" s="163">
        <f t="shared" si="75"/>
        <v>0</v>
      </c>
      <c r="CX98" s="163">
        <f t="shared" si="75"/>
        <v>0</v>
      </c>
      <c r="CY98" s="163">
        <f t="shared" si="75"/>
        <v>0</v>
      </c>
      <c r="CZ98" s="163">
        <f t="shared" si="75"/>
        <v>0</v>
      </c>
      <c r="DA98" s="163">
        <f t="shared" si="75"/>
        <v>0</v>
      </c>
      <c r="DB98" s="163">
        <f t="shared" si="75"/>
        <v>0</v>
      </c>
      <c r="DC98" s="163">
        <f t="shared" si="75"/>
        <v>0</v>
      </c>
      <c r="DD98" s="163">
        <f t="shared" si="75"/>
        <v>0</v>
      </c>
      <c r="DE98" s="163">
        <f t="shared" si="75"/>
        <v>0</v>
      </c>
      <c r="DF98" s="163">
        <f t="shared" si="75"/>
        <v>828.9</v>
      </c>
      <c r="DG98" s="163">
        <f t="shared" si="75"/>
        <v>0</v>
      </c>
      <c r="DH98" s="163">
        <f t="shared" si="75"/>
        <v>0</v>
      </c>
      <c r="DI98" s="163">
        <f t="shared" si="75"/>
        <v>0</v>
      </c>
      <c r="DJ98" s="163">
        <f t="shared" si="75"/>
        <v>0</v>
      </c>
      <c r="DK98" s="163">
        <f t="shared" si="75"/>
        <v>0</v>
      </c>
      <c r="DL98" s="163">
        <f t="shared" si="75"/>
        <v>0</v>
      </c>
      <c r="DM98" s="163">
        <f t="shared" si="75"/>
        <v>0</v>
      </c>
      <c r="DN98" s="163">
        <f t="shared" si="75"/>
        <v>0</v>
      </c>
      <c r="DO98" s="163">
        <f t="shared" si="75"/>
        <v>0</v>
      </c>
      <c r="DP98" s="163">
        <f t="shared" si="75"/>
        <v>0</v>
      </c>
      <c r="DQ98" s="163">
        <f t="shared" si="75"/>
        <v>0</v>
      </c>
      <c r="DR98" s="163">
        <f t="shared" si="75"/>
        <v>0</v>
      </c>
      <c r="DS98" s="163">
        <f t="shared" si="75"/>
        <v>0</v>
      </c>
      <c r="DT98" s="163">
        <f t="shared" si="75"/>
        <v>0</v>
      </c>
      <c r="DU98" s="163">
        <f t="shared" si="75"/>
        <v>0</v>
      </c>
      <c r="DV98" s="163">
        <f t="shared" si="75"/>
        <v>0</v>
      </c>
      <c r="DW98" s="163">
        <f t="shared" si="75"/>
        <v>0</v>
      </c>
      <c r="DX98" s="163">
        <f t="shared" si="75"/>
        <v>0</v>
      </c>
      <c r="DY98" s="163">
        <f t="shared" si="75"/>
        <v>0</v>
      </c>
      <c r="DZ98" s="163">
        <f t="shared" si="75"/>
        <v>0</v>
      </c>
      <c r="EA98" s="163">
        <f t="shared" si="75"/>
        <v>0</v>
      </c>
      <c r="EB98" s="163">
        <f t="shared" ref="EB98:FX98" si="76">EB88+EB89+EB90+EB95+EB93</f>
        <v>0</v>
      </c>
      <c r="EC98" s="163">
        <f t="shared" si="76"/>
        <v>0</v>
      </c>
      <c r="ED98" s="163">
        <f t="shared" si="76"/>
        <v>0</v>
      </c>
      <c r="EE98" s="163">
        <f t="shared" si="76"/>
        <v>0</v>
      </c>
      <c r="EF98" s="163">
        <f t="shared" si="76"/>
        <v>0</v>
      </c>
      <c r="EG98" s="163">
        <f t="shared" si="76"/>
        <v>0</v>
      </c>
      <c r="EH98" s="163">
        <f t="shared" si="76"/>
        <v>0</v>
      </c>
      <c r="EI98" s="163">
        <f t="shared" si="76"/>
        <v>0</v>
      </c>
      <c r="EJ98" s="163">
        <f t="shared" si="76"/>
        <v>0</v>
      </c>
      <c r="EK98" s="163">
        <f t="shared" si="76"/>
        <v>0</v>
      </c>
      <c r="EL98" s="163">
        <f t="shared" si="76"/>
        <v>0</v>
      </c>
      <c r="EM98" s="163">
        <f t="shared" si="76"/>
        <v>0</v>
      </c>
      <c r="EN98" s="163">
        <f t="shared" si="76"/>
        <v>0</v>
      </c>
      <c r="EO98" s="163">
        <f t="shared" si="76"/>
        <v>0</v>
      </c>
      <c r="EP98" s="163">
        <f t="shared" si="76"/>
        <v>0</v>
      </c>
      <c r="EQ98" s="163">
        <f t="shared" si="76"/>
        <v>136.19999999999999</v>
      </c>
      <c r="ER98" s="163">
        <f t="shared" si="76"/>
        <v>0</v>
      </c>
      <c r="ES98" s="163">
        <f t="shared" si="76"/>
        <v>0</v>
      </c>
      <c r="ET98" s="163">
        <f t="shared" si="76"/>
        <v>0</v>
      </c>
      <c r="EU98" s="163">
        <f t="shared" si="76"/>
        <v>0</v>
      </c>
      <c r="EV98" s="163">
        <f t="shared" si="76"/>
        <v>0</v>
      </c>
      <c r="EW98" s="163">
        <f t="shared" si="76"/>
        <v>0</v>
      </c>
      <c r="EX98" s="163">
        <f t="shared" si="76"/>
        <v>0</v>
      </c>
      <c r="EY98" s="163">
        <f t="shared" si="76"/>
        <v>0</v>
      </c>
      <c r="EZ98" s="163">
        <f t="shared" si="76"/>
        <v>0</v>
      </c>
      <c r="FA98" s="163">
        <f t="shared" si="76"/>
        <v>0</v>
      </c>
      <c r="FB98" s="163">
        <f t="shared" si="76"/>
        <v>0</v>
      </c>
      <c r="FC98" s="163">
        <f t="shared" si="76"/>
        <v>0</v>
      </c>
      <c r="FD98" s="163">
        <f t="shared" si="76"/>
        <v>0</v>
      </c>
      <c r="FE98" s="163">
        <f t="shared" si="76"/>
        <v>0</v>
      </c>
      <c r="FF98" s="163">
        <f t="shared" si="76"/>
        <v>0</v>
      </c>
      <c r="FG98" s="163">
        <f t="shared" si="76"/>
        <v>0</v>
      </c>
      <c r="FH98" s="163">
        <f t="shared" si="76"/>
        <v>0</v>
      </c>
      <c r="FI98" s="163">
        <f t="shared" si="76"/>
        <v>0</v>
      </c>
      <c r="FJ98" s="163">
        <f t="shared" si="76"/>
        <v>0</v>
      </c>
      <c r="FK98" s="163">
        <f t="shared" si="76"/>
        <v>0</v>
      </c>
      <c r="FL98" s="163">
        <f t="shared" si="76"/>
        <v>0</v>
      </c>
      <c r="FM98" s="163">
        <f t="shared" si="76"/>
        <v>0</v>
      </c>
      <c r="FN98" s="163">
        <f t="shared" si="76"/>
        <v>0</v>
      </c>
      <c r="FO98" s="163">
        <f t="shared" si="76"/>
        <v>0</v>
      </c>
      <c r="FP98" s="163">
        <f t="shared" si="76"/>
        <v>0</v>
      </c>
      <c r="FQ98" s="163">
        <f t="shared" si="76"/>
        <v>0</v>
      </c>
      <c r="FR98" s="163">
        <f t="shared" si="76"/>
        <v>0</v>
      </c>
      <c r="FS98" s="163">
        <f t="shared" si="76"/>
        <v>0</v>
      </c>
      <c r="FT98" s="163">
        <f t="shared" si="76"/>
        <v>0</v>
      </c>
      <c r="FU98" s="163">
        <f t="shared" si="76"/>
        <v>0</v>
      </c>
      <c r="FV98" s="163">
        <f t="shared" si="76"/>
        <v>0</v>
      </c>
      <c r="FW98" s="163">
        <f t="shared" si="76"/>
        <v>0</v>
      </c>
      <c r="FX98" s="163">
        <f t="shared" si="76"/>
        <v>0</v>
      </c>
      <c r="FZ98" s="163">
        <f t="shared" si="54"/>
        <v>16722.5</v>
      </c>
    </row>
    <row r="99" spans="1:187" s="315" customFormat="1" ht="15.75" x14ac:dyDescent="0.25">
      <c r="A99" s="193"/>
      <c r="B99" s="207"/>
      <c r="C99" s="162"/>
      <c r="D99" s="162"/>
      <c r="E99" s="162"/>
      <c r="F99" s="162"/>
      <c r="G99" s="162"/>
      <c r="H99" s="162"/>
      <c r="I99" s="162"/>
      <c r="J99" s="162"/>
      <c r="K99" s="162"/>
      <c r="L99" s="162"/>
      <c r="M99" s="162"/>
      <c r="N99" s="162"/>
      <c r="O99" s="162"/>
      <c r="P99" s="162"/>
      <c r="Q99" s="162"/>
      <c r="R99" s="162"/>
      <c r="S99" s="162"/>
      <c r="T99" s="162"/>
      <c r="U99" s="162"/>
      <c r="V99" s="162"/>
      <c r="W99" s="162"/>
      <c r="X99" s="162"/>
      <c r="Y99" s="162"/>
      <c r="Z99" s="162"/>
      <c r="AA99" s="162"/>
      <c r="AB99" s="162"/>
      <c r="AC99" s="162"/>
      <c r="AD99" s="162"/>
      <c r="AE99" s="162"/>
      <c r="AF99" s="162"/>
      <c r="AG99" s="162"/>
      <c r="AH99" s="162"/>
      <c r="AI99" s="162"/>
      <c r="AJ99" s="162"/>
      <c r="AK99" s="162"/>
      <c r="AL99" s="162"/>
      <c r="AM99" s="162"/>
      <c r="AN99" s="162"/>
      <c r="AO99" s="162"/>
      <c r="AP99" s="162"/>
      <c r="AQ99" s="162"/>
      <c r="AR99" s="162"/>
      <c r="AS99" s="162"/>
      <c r="AT99" s="162"/>
      <c r="AU99" s="162"/>
      <c r="AV99" s="162"/>
      <c r="AW99" s="162"/>
      <c r="AX99" s="162"/>
      <c r="AY99" s="162"/>
      <c r="AZ99" s="162"/>
      <c r="BA99" s="162"/>
      <c r="BB99" s="162"/>
      <c r="BC99" s="162"/>
      <c r="BD99" s="162"/>
      <c r="BE99" s="162"/>
      <c r="BF99" s="162"/>
      <c r="BG99" s="162"/>
      <c r="BH99" s="162"/>
      <c r="BI99" s="162"/>
      <c r="BJ99" s="162"/>
      <c r="BK99" s="162"/>
      <c r="BL99" s="162"/>
      <c r="BM99" s="162"/>
      <c r="BN99" s="162"/>
      <c r="BO99" s="162"/>
      <c r="BP99" s="162"/>
      <c r="BQ99" s="162"/>
      <c r="BR99" s="162"/>
      <c r="BS99" s="162"/>
      <c r="BT99" s="162"/>
      <c r="BU99" s="162"/>
      <c r="BV99" s="162"/>
      <c r="BW99" s="162"/>
      <c r="BX99" s="162"/>
      <c r="BY99" s="162"/>
      <c r="BZ99" s="162"/>
      <c r="CA99" s="162"/>
      <c r="CB99" s="162"/>
      <c r="CC99" s="162"/>
      <c r="CD99" s="162"/>
      <c r="CE99" s="162"/>
      <c r="CF99" s="162"/>
      <c r="CG99" s="162"/>
      <c r="CH99" s="162"/>
      <c r="CI99" s="162"/>
      <c r="CJ99" s="162"/>
      <c r="CK99" s="162"/>
      <c r="CL99" s="162"/>
      <c r="CM99" s="162"/>
      <c r="CN99" s="162"/>
      <c r="CO99" s="162"/>
      <c r="CP99" s="162"/>
      <c r="CQ99" s="162"/>
      <c r="CR99" s="162"/>
      <c r="CS99" s="162"/>
      <c r="CT99" s="162"/>
      <c r="CU99" s="162"/>
      <c r="CV99" s="162"/>
      <c r="CW99" s="162"/>
      <c r="CX99" s="162"/>
      <c r="CY99" s="162"/>
      <c r="CZ99" s="162"/>
      <c r="DA99" s="162"/>
      <c r="DB99" s="162"/>
      <c r="DC99" s="162"/>
      <c r="DD99" s="162"/>
      <c r="DE99" s="162"/>
      <c r="DF99" s="162"/>
      <c r="DG99" s="162"/>
      <c r="DH99" s="162"/>
      <c r="DI99" s="162"/>
      <c r="DJ99" s="162"/>
      <c r="DK99" s="162"/>
      <c r="DL99" s="162"/>
      <c r="DM99" s="162"/>
      <c r="DN99" s="162"/>
      <c r="DO99" s="162"/>
      <c r="DP99" s="162"/>
      <c r="DQ99" s="162"/>
      <c r="DR99" s="162"/>
      <c r="DS99" s="162"/>
      <c r="DT99" s="162"/>
      <c r="DU99" s="162"/>
      <c r="DV99" s="162"/>
      <c r="DW99" s="162"/>
      <c r="DX99" s="162"/>
      <c r="DY99" s="162"/>
      <c r="DZ99" s="162"/>
      <c r="EA99" s="162"/>
      <c r="EB99" s="162"/>
      <c r="EC99" s="162"/>
      <c r="ED99" s="162"/>
      <c r="EE99" s="162"/>
      <c r="EF99" s="162"/>
      <c r="EG99" s="162"/>
      <c r="EH99" s="162"/>
      <c r="EI99" s="162"/>
      <c r="EJ99" s="162"/>
      <c r="EK99" s="162"/>
      <c r="EL99" s="162"/>
      <c r="EM99" s="162"/>
      <c r="EN99" s="162"/>
      <c r="EO99" s="162"/>
      <c r="EP99" s="162"/>
      <c r="EQ99" s="162"/>
      <c r="ER99" s="162"/>
      <c r="ES99" s="162"/>
      <c r="ET99" s="162"/>
      <c r="EU99" s="162"/>
      <c r="EV99" s="162"/>
      <c r="EW99" s="162"/>
      <c r="EX99" s="162"/>
      <c r="EY99" s="162"/>
      <c r="EZ99" s="162"/>
      <c r="FA99" s="162"/>
      <c r="FB99" s="162"/>
      <c r="FC99" s="162"/>
      <c r="FD99" s="162"/>
      <c r="FE99" s="162"/>
      <c r="FF99" s="162"/>
      <c r="FG99" s="162"/>
      <c r="FH99" s="162"/>
      <c r="FI99" s="162"/>
      <c r="FJ99" s="162"/>
      <c r="FK99" s="162"/>
      <c r="FL99" s="162"/>
      <c r="FM99" s="162"/>
      <c r="FN99" s="162"/>
      <c r="FO99" s="162"/>
      <c r="FP99" s="162"/>
      <c r="FQ99" s="162"/>
      <c r="FR99" s="162"/>
      <c r="FS99" s="162"/>
      <c r="FT99" s="163"/>
      <c r="FU99" s="162"/>
      <c r="FV99" s="162"/>
      <c r="FW99" s="162"/>
      <c r="FX99" s="162"/>
      <c r="FY99" s="166"/>
      <c r="FZ99" s="166"/>
      <c r="GA99" s="187"/>
      <c r="GB99" s="166"/>
      <c r="GC99" s="166"/>
      <c r="GD99" s="166"/>
      <c r="GE99" s="166"/>
    </row>
    <row r="100" spans="1:187" s="315" customFormat="1" ht="15.75" x14ac:dyDescent="0.25">
      <c r="A100" s="226"/>
      <c r="B100" s="227" t="s">
        <v>271</v>
      </c>
      <c r="C100" s="228"/>
      <c r="D100" s="228"/>
      <c r="E100" s="228"/>
      <c r="F100" s="228"/>
      <c r="G100" s="228"/>
      <c r="H100" s="228"/>
      <c r="I100" s="228"/>
      <c r="J100" s="228"/>
      <c r="K100" s="228"/>
      <c r="L100" s="228"/>
      <c r="M100" s="228"/>
      <c r="N100" s="228"/>
      <c r="O100" s="228"/>
      <c r="P100" s="228"/>
      <c r="Q100" s="228"/>
      <c r="R100" s="228"/>
      <c r="S100" s="228"/>
      <c r="T100" s="228"/>
      <c r="U100" s="228"/>
      <c r="V100" s="228"/>
      <c r="W100" s="228"/>
      <c r="X100" s="228"/>
      <c r="Y100" s="228"/>
      <c r="Z100" s="228"/>
      <c r="AA100" s="228"/>
      <c r="AB100" s="228"/>
      <c r="AC100" s="228"/>
      <c r="AD100" s="228"/>
      <c r="AE100" s="228"/>
      <c r="AF100" s="228"/>
      <c r="AG100" s="228"/>
      <c r="AH100" s="228"/>
      <c r="AI100" s="228"/>
      <c r="AJ100" s="228"/>
      <c r="AK100" s="228"/>
      <c r="AL100" s="228"/>
      <c r="AM100" s="228"/>
      <c r="AN100" s="228"/>
      <c r="AO100" s="228"/>
      <c r="AP100" s="228"/>
      <c r="AQ100" s="228"/>
      <c r="AR100" s="228"/>
      <c r="AS100" s="228"/>
      <c r="AT100" s="228"/>
      <c r="AU100" s="228"/>
      <c r="AV100" s="228"/>
      <c r="AW100" s="228"/>
      <c r="AX100" s="228"/>
      <c r="AY100" s="228"/>
      <c r="AZ100" s="228"/>
      <c r="BA100" s="228"/>
      <c r="BB100" s="228"/>
      <c r="BC100" s="228"/>
      <c r="BD100" s="228"/>
      <c r="BE100" s="228"/>
      <c r="BF100" s="228"/>
      <c r="BG100" s="228"/>
      <c r="BH100" s="228"/>
      <c r="BI100" s="228"/>
      <c r="BJ100" s="228"/>
      <c r="BK100" s="228"/>
      <c r="BL100" s="228"/>
      <c r="BM100" s="228"/>
      <c r="BN100" s="228"/>
      <c r="BO100" s="228"/>
      <c r="BP100" s="228"/>
      <c r="BQ100" s="228"/>
      <c r="BR100" s="228"/>
      <c r="BS100" s="228"/>
      <c r="BT100" s="228"/>
      <c r="BU100" s="228"/>
      <c r="BV100" s="228"/>
      <c r="BW100" s="228"/>
      <c r="BX100" s="228"/>
      <c r="BY100" s="228"/>
      <c r="BZ100" s="228"/>
      <c r="CA100" s="228"/>
      <c r="CB100" s="228"/>
      <c r="CC100" s="228"/>
      <c r="CD100" s="228"/>
      <c r="CE100" s="228"/>
      <c r="CF100" s="228"/>
      <c r="CG100" s="228"/>
      <c r="CH100" s="228"/>
      <c r="CI100" s="228"/>
      <c r="CJ100" s="228"/>
      <c r="CK100" s="228"/>
      <c r="CL100" s="228"/>
      <c r="CM100" s="228"/>
      <c r="CN100" s="228"/>
      <c r="CO100" s="228"/>
      <c r="CP100" s="228"/>
      <c r="CQ100" s="228"/>
      <c r="CR100" s="228"/>
      <c r="CS100" s="228"/>
      <c r="CT100" s="228"/>
      <c r="CU100" s="228"/>
      <c r="CV100" s="228"/>
      <c r="CW100" s="228"/>
      <c r="CX100" s="228"/>
      <c r="CY100" s="228"/>
      <c r="CZ100" s="228"/>
      <c r="DA100" s="228"/>
      <c r="DB100" s="228"/>
      <c r="DC100" s="228"/>
      <c r="DD100" s="228"/>
      <c r="DE100" s="228"/>
      <c r="DF100" s="228"/>
      <c r="DG100" s="228"/>
      <c r="DH100" s="228"/>
      <c r="DI100" s="228"/>
      <c r="DJ100" s="228"/>
      <c r="DK100" s="228"/>
      <c r="DL100" s="228"/>
      <c r="DM100" s="228"/>
      <c r="DN100" s="228"/>
      <c r="DO100" s="228"/>
      <c r="DP100" s="228"/>
      <c r="DQ100" s="228"/>
      <c r="DR100" s="228"/>
      <c r="DS100" s="228"/>
      <c r="DT100" s="228"/>
      <c r="DU100" s="228"/>
      <c r="DV100" s="228"/>
      <c r="DW100" s="228"/>
      <c r="DX100" s="228"/>
      <c r="DY100" s="228"/>
      <c r="DZ100" s="228"/>
      <c r="EA100" s="228"/>
      <c r="EB100" s="228"/>
      <c r="EC100" s="228"/>
      <c r="ED100" s="228"/>
      <c r="EE100" s="228"/>
      <c r="EF100" s="228"/>
      <c r="EG100" s="228"/>
      <c r="EH100" s="228"/>
      <c r="EI100" s="228"/>
      <c r="EJ100" s="228"/>
      <c r="EK100" s="228"/>
      <c r="EL100" s="228"/>
      <c r="EM100" s="228"/>
      <c r="EN100" s="228"/>
      <c r="EO100" s="228"/>
      <c r="EP100" s="228"/>
      <c r="EQ100" s="228"/>
      <c r="ER100" s="228"/>
      <c r="ES100" s="228"/>
      <c r="ET100" s="228"/>
      <c r="EU100" s="228"/>
      <c r="EV100" s="228"/>
      <c r="EW100" s="228"/>
      <c r="EX100" s="228"/>
      <c r="EY100" s="228"/>
      <c r="EZ100" s="228"/>
      <c r="FA100" s="228"/>
      <c r="FB100" s="228"/>
      <c r="FC100" s="228"/>
      <c r="FD100" s="228"/>
      <c r="FE100" s="228"/>
      <c r="FF100" s="228"/>
      <c r="FG100" s="228"/>
      <c r="FH100" s="228"/>
      <c r="FI100" s="228"/>
      <c r="FJ100" s="228"/>
      <c r="FK100" s="228"/>
      <c r="FL100" s="228"/>
      <c r="FM100" s="228"/>
      <c r="FN100" s="228"/>
      <c r="FO100" s="228"/>
      <c r="FP100" s="228"/>
      <c r="FQ100" s="228"/>
      <c r="FR100" s="228"/>
      <c r="FS100" s="228"/>
      <c r="FT100" s="228"/>
      <c r="FU100" s="228"/>
      <c r="FV100" s="228"/>
      <c r="FW100" s="228"/>
      <c r="FX100" s="228"/>
      <c r="FY100" s="166"/>
      <c r="FZ100" s="166"/>
      <c r="GA100" s="187"/>
      <c r="GB100" s="166"/>
      <c r="GC100" s="166"/>
      <c r="GD100" s="166"/>
      <c r="GE100" s="166"/>
    </row>
    <row r="101" spans="1:187" s="315" customFormat="1" x14ac:dyDescent="0.2">
      <c r="A101" s="229" t="s">
        <v>555</v>
      </c>
      <c r="B101" s="187" t="s">
        <v>273</v>
      </c>
      <c r="C101" s="230">
        <f t="shared" ref="C101:BN101" si="77">IF(AND(C15&gt;0,C96&lt;=500),C96-ROUND((C15*0.65),1),0)</f>
        <v>0</v>
      </c>
      <c r="D101" s="230">
        <f t="shared" si="77"/>
        <v>0</v>
      </c>
      <c r="E101" s="230">
        <f t="shared" si="77"/>
        <v>0</v>
      </c>
      <c r="F101" s="230">
        <f t="shared" si="77"/>
        <v>0</v>
      </c>
      <c r="G101" s="230">
        <f t="shared" si="77"/>
        <v>0</v>
      </c>
      <c r="H101" s="230">
        <f t="shared" si="77"/>
        <v>0</v>
      </c>
      <c r="I101" s="230">
        <f t="shared" si="77"/>
        <v>0</v>
      </c>
      <c r="J101" s="230">
        <f t="shared" si="77"/>
        <v>0</v>
      </c>
      <c r="K101" s="230">
        <f t="shared" si="77"/>
        <v>0</v>
      </c>
      <c r="L101" s="230">
        <f t="shared" si="77"/>
        <v>0</v>
      </c>
      <c r="M101" s="230">
        <f t="shared" si="77"/>
        <v>0</v>
      </c>
      <c r="N101" s="230">
        <f t="shared" si="77"/>
        <v>0</v>
      </c>
      <c r="O101" s="230">
        <f t="shared" si="77"/>
        <v>0</v>
      </c>
      <c r="P101" s="230">
        <f t="shared" si="77"/>
        <v>0</v>
      </c>
      <c r="Q101" s="230">
        <f t="shared" si="77"/>
        <v>0</v>
      </c>
      <c r="R101" s="230">
        <f t="shared" si="77"/>
        <v>0</v>
      </c>
      <c r="S101" s="230">
        <f t="shared" si="77"/>
        <v>0</v>
      </c>
      <c r="T101" s="230">
        <f t="shared" si="77"/>
        <v>0</v>
      </c>
      <c r="U101" s="230">
        <f t="shared" si="77"/>
        <v>0</v>
      </c>
      <c r="V101" s="230">
        <f t="shared" si="77"/>
        <v>0</v>
      </c>
      <c r="W101" s="230">
        <f t="shared" si="77"/>
        <v>0</v>
      </c>
      <c r="X101" s="230">
        <f t="shared" si="77"/>
        <v>0</v>
      </c>
      <c r="Y101" s="230">
        <f t="shared" si="77"/>
        <v>0</v>
      </c>
      <c r="Z101" s="230">
        <f t="shared" si="77"/>
        <v>0</v>
      </c>
      <c r="AA101" s="230">
        <f t="shared" si="77"/>
        <v>0</v>
      </c>
      <c r="AB101" s="230">
        <f t="shared" si="77"/>
        <v>0</v>
      </c>
      <c r="AC101" s="230">
        <f t="shared" si="77"/>
        <v>0</v>
      </c>
      <c r="AD101" s="230">
        <f t="shared" si="77"/>
        <v>0</v>
      </c>
      <c r="AE101" s="230">
        <f t="shared" si="77"/>
        <v>0</v>
      </c>
      <c r="AF101" s="230">
        <f t="shared" si="77"/>
        <v>0</v>
      </c>
      <c r="AG101" s="230">
        <f t="shared" si="77"/>
        <v>0</v>
      </c>
      <c r="AH101" s="230">
        <f t="shared" si="77"/>
        <v>0</v>
      </c>
      <c r="AI101" s="230">
        <f t="shared" si="77"/>
        <v>0</v>
      </c>
      <c r="AJ101" s="230">
        <f t="shared" si="77"/>
        <v>0</v>
      </c>
      <c r="AK101" s="230">
        <f t="shared" si="77"/>
        <v>0</v>
      </c>
      <c r="AL101" s="230">
        <f t="shared" si="77"/>
        <v>0</v>
      </c>
      <c r="AM101" s="230">
        <f t="shared" si="77"/>
        <v>0</v>
      </c>
      <c r="AN101" s="230">
        <f t="shared" si="77"/>
        <v>0</v>
      </c>
      <c r="AO101" s="230">
        <f t="shared" si="77"/>
        <v>0</v>
      </c>
      <c r="AP101" s="230">
        <f t="shared" si="77"/>
        <v>0</v>
      </c>
      <c r="AQ101" s="230">
        <f t="shared" si="77"/>
        <v>0</v>
      </c>
      <c r="AR101" s="230">
        <f t="shared" si="77"/>
        <v>0</v>
      </c>
      <c r="AS101" s="230">
        <f t="shared" si="77"/>
        <v>0</v>
      </c>
      <c r="AT101" s="230">
        <f t="shared" si="77"/>
        <v>0</v>
      </c>
      <c r="AU101" s="230">
        <f t="shared" si="77"/>
        <v>0</v>
      </c>
      <c r="AV101" s="230">
        <f t="shared" si="77"/>
        <v>0</v>
      </c>
      <c r="AW101" s="230">
        <f t="shared" si="77"/>
        <v>0</v>
      </c>
      <c r="AX101" s="230">
        <f t="shared" si="77"/>
        <v>0</v>
      </c>
      <c r="AY101" s="230">
        <f t="shared" si="77"/>
        <v>0</v>
      </c>
      <c r="AZ101" s="230">
        <f t="shared" si="77"/>
        <v>0</v>
      </c>
      <c r="BA101" s="230">
        <f t="shared" si="77"/>
        <v>0</v>
      </c>
      <c r="BB101" s="230">
        <f t="shared" si="77"/>
        <v>0</v>
      </c>
      <c r="BC101" s="230">
        <f t="shared" si="77"/>
        <v>0</v>
      </c>
      <c r="BD101" s="230">
        <f t="shared" si="77"/>
        <v>0</v>
      </c>
      <c r="BE101" s="230">
        <f t="shared" si="77"/>
        <v>0</v>
      </c>
      <c r="BF101" s="230">
        <f t="shared" si="77"/>
        <v>0</v>
      </c>
      <c r="BG101" s="230">
        <f t="shared" si="77"/>
        <v>0</v>
      </c>
      <c r="BH101" s="230">
        <f t="shared" si="77"/>
        <v>0</v>
      </c>
      <c r="BI101" s="230">
        <f t="shared" si="77"/>
        <v>0</v>
      </c>
      <c r="BJ101" s="230">
        <f t="shared" si="77"/>
        <v>0</v>
      </c>
      <c r="BK101" s="230">
        <f t="shared" si="77"/>
        <v>0</v>
      </c>
      <c r="BL101" s="230">
        <f t="shared" si="77"/>
        <v>0</v>
      </c>
      <c r="BM101" s="230">
        <f t="shared" si="77"/>
        <v>0</v>
      </c>
      <c r="BN101" s="230">
        <f t="shared" si="77"/>
        <v>0</v>
      </c>
      <c r="BO101" s="230">
        <f t="shared" ref="BO101:DZ101" si="78">IF(AND(BO15&gt;0,BO96&lt;=500),BO96-ROUND((BO15*0.65),1),0)</f>
        <v>0</v>
      </c>
      <c r="BP101" s="230">
        <f t="shared" si="78"/>
        <v>0</v>
      </c>
      <c r="BQ101" s="230">
        <f t="shared" si="78"/>
        <v>0</v>
      </c>
      <c r="BR101" s="230">
        <f t="shared" si="78"/>
        <v>0</v>
      </c>
      <c r="BS101" s="230">
        <f t="shared" si="78"/>
        <v>0</v>
      </c>
      <c r="BT101" s="230">
        <f t="shared" si="78"/>
        <v>0</v>
      </c>
      <c r="BU101" s="230">
        <f t="shared" si="78"/>
        <v>0</v>
      </c>
      <c r="BV101" s="230">
        <f t="shared" si="78"/>
        <v>0</v>
      </c>
      <c r="BW101" s="230">
        <f t="shared" si="78"/>
        <v>0</v>
      </c>
      <c r="BX101" s="230">
        <f t="shared" si="78"/>
        <v>0</v>
      </c>
      <c r="BY101" s="230">
        <f t="shared" si="78"/>
        <v>0</v>
      </c>
      <c r="BZ101" s="230">
        <f t="shared" si="78"/>
        <v>0</v>
      </c>
      <c r="CA101" s="230">
        <f t="shared" si="78"/>
        <v>0</v>
      </c>
      <c r="CB101" s="230">
        <f t="shared" si="78"/>
        <v>0</v>
      </c>
      <c r="CC101" s="230">
        <f t="shared" si="78"/>
        <v>0</v>
      </c>
      <c r="CD101" s="230">
        <f t="shared" si="78"/>
        <v>0</v>
      </c>
      <c r="CE101" s="230">
        <f t="shared" si="78"/>
        <v>0</v>
      </c>
      <c r="CF101" s="230">
        <f t="shared" si="78"/>
        <v>0</v>
      </c>
      <c r="CG101" s="230">
        <f t="shared" si="78"/>
        <v>0</v>
      </c>
      <c r="CH101" s="230">
        <f t="shared" si="78"/>
        <v>0</v>
      </c>
      <c r="CI101" s="230">
        <f t="shared" si="78"/>
        <v>0</v>
      </c>
      <c r="CJ101" s="230">
        <f t="shared" si="78"/>
        <v>0</v>
      </c>
      <c r="CK101" s="230">
        <f t="shared" si="78"/>
        <v>0</v>
      </c>
      <c r="CL101" s="230">
        <f t="shared" si="78"/>
        <v>0</v>
      </c>
      <c r="CM101" s="230">
        <f t="shared" si="78"/>
        <v>0</v>
      </c>
      <c r="CN101" s="230">
        <f t="shared" si="78"/>
        <v>0</v>
      </c>
      <c r="CO101" s="230">
        <f t="shared" si="78"/>
        <v>0</v>
      </c>
      <c r="CP101" s="230">
        <f t="shared" si="78"/>
        <v>0</v>
      </c>
      <c r="CQ101" s="230">
        <f t="shared" si="78"/>
        <v>0</v>
      </c>
      <c r="CR101" s="230">
        <f t="shared" si="78"/>
        <v>0</v>
      </c>
      <c r="CS101" s="230">
        <f t="shared" si="78"/>
        <v>0</v>
      </c>
      <c r="CT101" s="230">
        <f t="shared" si="78"/>
        <v>0</v>
      </c>
      <c r="CU101" s="230">
        <f t="shared" si="78"/>
        <v>0</v>
      </c>
      <c r="CV101" s="230">
        <f t="shared" si="78"/>
        <v>0</v>
      </c>
      <c r="CW101" s="230">
        <f t="shared" si="78"/>
        <v>0</v>
      </c>
      <c r="CX101" s="230">
        <f t="shared" si="78"/>
        <v>0</v>
      </c>
      <c r="CY101" s="230">
        <f t="shared" si="78"/>
        <v>0</v>
      </c>
      <c r="CZ101" s="230">
        <f t="shared" si="78"/>
        <v>0</v>
      </c>
      <c r="DA101" s="230">
        <f t="shared" si="78"/>
        <v>0</v>
      </c>
      <c r="DB101" s="230">
        <f t="shared" si="78"/>
        <v>0</v>
      </c>
      <c r="DC101" s="230">
        <f t="shared" si="78"/>
        <v>0</v>
      </c>
      <c r="DD101" s="230">
        <f t="shared" si="78"/>
        <v>0</v>
      </c>
      <c r="DE101" s="230">
        <f t="shared" si="78"/>
        <v>0</v>
      </c>
      <c r="DF101" s="230">
        <f t="shared" si="78"/>
        <v>0</v>
      </c>
      <c r="DG101" s="230">
        <f t="shared" si="78"/>
        <v>0</v>
      </c>
      <c r="DH101" s="230">
        <f t="shared" si="78"/>
        <v>0</v>
      </c>
      <c r="DI101" s="230">
        <f t="shared" si="78"/>
        <v>0</v>
      </c>
      <c r="DJ101" s="230">
        <f t="shared" si="78"/>
        <v>0</v>
      </c>
      <c r="DK101" s="230">
        <f t="shared" si="78"/>
        <v>0</v>
      </c>
      <c r="DL101" s="230">
        <f t="shared" si="78"/>
        <v>0</v>
      </c>
      <c r="DM101" s="230">
        <f t="shared" si="78"/>
        <v>230.60000000000002</v>
      </c>
      <c r="DN101" s="230">
        <f t="shared" si="78"/>
        <v>0</v>
      </c>
      <c r="DO101" s="230">
        <f t="shared" si="78"/>
        <v>0</v>
      </c>
      <c r="DP101" s="230">
        <f t="shared" si="78"/>
        <v>0</v>
      </c>
      <c r="DQ101" s="230">
        <f t="shared" si="78"/>
        <v>0</v>
      </c>
      <c r="DR101" s="230">
        <f t="shared" si="78"/>
        <v>0</v>
      </c>
      <c r="DS101" s="230">
        <f t="shared" si="78"/>
        <v>0</v>
      </c>
      <c r="DT101" s="230">
        <f t="shared" si="78"/>
        <v>0</v>
      </c>
      <c r="DU101" s="230">
        <f t="shared" si="78"/>
        <v>0</v>
      </c>
      <c r="DV101" s="230">
        <f t="shared" si="78"/>
        <v>0</v>
      </c>
      <c r="DW101" s="230">
        <f t="shared" si="78"/>
        <v>0</v>
      </c>
      <c r="DX101" s="230">
        <f t="shared" si="78"/>
        <v>0</v>
      </c>
      <c r="DY101" s="230">
        <f t="shared" si="78"/>
        <v>0</v>
      </c>
      <c r="DZ101" s="230">
        <f t="shared" si="78"/>
        <v>0</v>
      </c>
      <c r="EA101" s="230">
        <f t="shared" ref="EA101:FX101" si="79">IF(AND(EA15&gt;0,EA96&lt;=500),EA96-ROUND((EA15*0.65),1),0)</f>
        <v>0</v>
      </c>
      <c r="EB101" s="230">
        <f t="shared" si="79"/>
        <v>0</v>
      </c>
      <c r="EC101" s="230">
        <f t="shared" si="79"/>
        <v>0</v>
      </c>
      <c r="ED101" s="230">
        <f t="shared" si="79"/>
        <v>0</v>
      </c>
      <c r="EE101" s="230">
        <f t="shared" si="79"/>
        <v>0</v>
      </c>
      <c r="EF101" s="230">
        <f t="shared" si="79"/>
        <v>0</v>
      </c>
      <c r="EG101" s="230">
        <f t="shared" si="79"/>
        <v>0</v>
      </c>
      <c r="EH101" s="230">
        <f t="shared" si="79"/>
        <v>0</v>
      </c>
      <c r="EI101" s="230">
        <f t="shared" si="79"/>
        <v>0</v>
      </c>
      <c r="EJ101" s="230">
        <f t="shared" si="79"/>
        <v>0</v>
      </c>
      <c r="EK101" s="230">
        <f t="shared" si="79"/>
        <v>0</v>
      </c>
      <c r="EL101" s="230">
        <f t="shared" si="79"/>
        <v>0</v>
      </c>
      <c r="EM101" s="230">
        <f t="shared" si="79"/>
        <v>0</v>
      </c>
      <c r="EN101" s="230">
        <f t="shared" si="79"/>
        <v>0</v>
      </c>
      <c r="EO101" s="230">
        <f t="shared" si="79"/>
        <v>0</v>
      </c>
      <c r="EP101" s="230">
        <f t="shared" si="79"/>
        <v>0</v>
      </c>
      <c r="EQ101" s="230">
        <f t="shared" si="79"/>
        <v>0</v>
      </c>
      <c r="ER101" s="230">
        <f t="shared" si="79"/>
        <v>0</v>
      </c>
      <c r="ES101" s="230">
        <f t="shared" si="79"/>
        <v>0</v>
      </c>
      <c r="ET101" s="230">
        <f t="shared" si="79"/>
        <v>166.5</v>
      </c>
      <c r="EU101" s="230">
        <f t="shared" si="79"/>
        <v>0</v>
      </c>
      <c r="EV101" s="230">
        <f t="shared" si="79"/>
        <v>0</v>
      </c>
      <c r="EW101" s="230">
        <f t="shared" si="79"/>
        <v>0</v>
      </c>
      <c r="EX101" s="230">
        <f t="shared" si="79"/>
        <v>0</v>
      </c>
      <c r="EY101" s="230">
        <f t="shared" si="79"/>
        <v>0</v>
      </c>
      <c r="EZ101" s="230">
        <f t="shared" si="79"/>
        <v>0</v>
      </c>
      <c r="FA101" s="230">
        <f t="shared" si="79"/>
        <v>0</v>
      </c>
      <c r="FB101" s="230">
        <f t="shared" si="79"/>
        <v>0</v>
      </c>
      <c r="FC101" s="230">
        <f t="shared" si="79"/>
        <v>0</v>
      </c>
      <c r="FD101" s="230">
        <f t="shared" si="79"/>
        <v>0</v>
      </c>
      <c r="FE101" s="230">
        <f t="shared" si="79"/>
        <v>0</v>
      </c>
      <c r="FF101" s="230">
        <f t="shared" si="79"/>
        <v>0</v>
      </c>
      <c r="FG101" s="230">
        <f t="shared" si="79"/>
        <v>0</v>
      </c>
      <c r="FH101" s="230">
        <f t="shared" si="79"/>
        <v>0</v>
      </c>
      <c r="FI101" s="230">
        <f t="shared" si="79"/>
        <v>0</v>
      </c>
      <c r="FJ101" s="230">
        <f t="shared" si="79"/>
        <v>0</v>
      </c>
      <c r="FK101" s="230">
        <f t="shared" si="79"/>
        <v>0</v>
      </c>
      <c r="FL101" s="230">
        <f t="shared" si="79"/>
        <v>0</v>
      </c>
      <c r="FM101" s="230">
        <f t="shared" si="79"/>
        <v>0</v>
      </c>
      <c r="FN101" s="230">
        <f t="shared" si="79"/>
        <v>0</v>
      </c>
      <c r="FO101" s="230">
        <f t="shared" si="79"/>
        <v>0</v>
      </c>
      <c r="FP101" s="230">
        <f t="shared" si="79"/>
        <v>0</v>
      </c>
      <c r="FQ101" s="230">
        <f t="shared" si="79"/>
        <v>0</v>
      </c>
      <c r="FR101" s="230">
        <f t="shared" si="79"/>
        <v>0</v>
      </c>
      <c r="FS101" s="230">
        <f t="shared" si="79"/>
        <v>0</v>
      </c>
      <c r="FT101" s="230">
        <f t="shared" si="79"/>
        <v>0</v>
      </c>
      <c r="FU101" s="230">
        <f t="shared" si="79"/>
        <v>0</v>
      </c>
      <c r="FV101" s="230">
        <f t="shared" si="79"/>
        <v>0</v>
      </c>
      <c r="FW101" s="230">
        <f t="shared" si="79"/>
        <v>0</v>
      </c>
      <c r="FX101" s="230">
        <f t="shared" si="79"/>
        <v>0</v>
      </c>
      <c r="FY101" s="166"/>
      <c r="FZ101" s="166"/>
      <c r="GA101" s="187"/>
      <c r="GB101" s="166"/>
      <c r="GC101" s="166"/>
      <c r="GD101" s="166"/>
      <c r="GE101" s="166"/>
    </row>
    <row r="102" spans="1:187" s="315" customFormat="1" x14ac:dyDescent="0.2">
      <c r="A102" s="186"/>
      <c r="B102" s="187" t="s">
        <v>618</v>
      </c>
      <c r="C102" s="231"/>
      <c r="D102" s="231"/>
      <c r="E102" s="231"/>
      <c r="F102" s="231"/>
      <c r="G102" s="231"/>
      <c r="H102" s="231"/>
      <c r="I102" s="231"/>
      <c r="J102" s="231"/>
      <c r="K102" s="231"/>
      <c r="L102" s="231"/>
      <c r="M102" s="231"/>
      <c r="N102" s="231"/>
      <c r="O102" s="231"/>
      <c r="P102" s="231"/>
      <c r="Q102" s="231"/>
      <c r="R102" s="231"/>
      <c r="S102" s="231"/>
      <c r="T102" s="231"/>
      <c r="U102" s="231"/>
      <c r="V102" s="231"/>
      <c r="W102" s="232"/>
      <c r="X102" s="231"/>
      <c r="Y102" s="231"/>
      <c r="Z102" s="231"/>
      <c r="AA102" s="231"/>
      <c r="AB102" s="231"/>
      <c r="AC102" s="231"/>
      <c r="AD102" s="231"/>
      <c r="AE102" s="231"/>
      <c r="AF102" s="231"/>
      <c r="AG102" s="231"/>
      <c r="AH102" s="231"/>
      <c r="AI102" s="231"/>
      <c r="AJ102" s="231"/>
      <c r="AK102" s="231"/>
      <c r="AL102" s="231"/>
      <c r="AM102" s="231"/>
      <c r="AN102" s="231"/>
      <c r="AO102" s="231"/>
      <c r="AP102" s="231"/>
      <c r="AQ102" s="231"/>
      <c r="AR102" s="231"/>
      <c r="AS102" s="231"/>
      <c r="AT102" s="231"/>
      <c r="AU102" s="231"/>
      <c r="AV102" s="231"/>
      <c r="AW102" s="231"/>
      <c r="AX102" s="231"/>
      <c r="AY102" s="231"/>
      <c r="AZ102" s="231"/>
      <c r="BA102" s="231"/>
      <c r="BB102" s="231"/>
      <c r="BC102" s="231"/>
      <c r="BD102" s="231"/>
      <c r="BE102" s="231"/>
      <c r="BF102" s="231"/>
      <c r="BG102" s="231"/>
      <c r="BH102" s="231"/>
      <c r="BI102" s="231"/>
      <c r="BJ102" s="231"/>
      <c r="BK102" s="231"/>
      <c r="BL102" s="231"/>
      <c r="BM102" s="231"/>
      <c r="BN102" s="231"/>
      <c r="BO102" s="231"/>
      <c r="BP102" s="231"/>
      <c r="BQ102" s="231"/>
      <c r="BR102" s="231"/>
      <c r="BS102" s="231"/>
      <c r="BT102" s="231"/>
      <c r="BU102" s="231"/>
      <c r="BV102" s="231"/>
      <c r="BW102" s="231"/>
      <c r="BX102" s="231"/>
      <c r="BY102" s="231"/>
      <c r="BZ102" s="231"/>
      <c r="CA102" s="231"/>
      <c r="CB102" s="231"/>
      <c r="CC102" s="231"/>
      <c r="CD102" s="231"/>
      <c r="CE102" s="231"/>
      <c r="CF102" s="231"/>
      <c r="CG102" s="231"/>
      <c r="CH102" s="231"/>
      <c r="CI102" s="231"/>
      <c r="CJ102" s="231"/>
      <c r="CK102" s="231"/>
      <c r="CL102" s="231"/>
      <c r="CM102" s="231"/>
      <c r="CN102" s="231"/>
      <c r="CO102" s="231"/>
      <c r="CP102" s="231"/>
      <c r="CQ102" s="231"/>
      <c r="CR102" s="231"/>
      <c r="CS102" s="231"/>
      <c r="CT102" s="231"/>
      <c r="CU102" s="231"/>
      <c r="CV102" s="231"/>
      <c r="CW102" s="231"/>
      <c r="CX102" s="231"/>
      <c r="CY102" s="231"/>
      <c r="CZ102" s="231"/>
      <c r="DA102" s="231"/>
      <c r="DB102" s="231"/>
      <c r="DC102" s="231"/>
      <c r="DD102" s="231"/>
      <c r="DE102" s="231"/>
      <c r="DF102" s="231"/>
      <c r="DG102" s="231"/>
      <c r="DH102" s="231"/>
      <c r="DI102" s="231"/>
      <c r="DJ102" s="231"/>
      <c r="DK102" s="231"/>
      <c r="DL102" s="231"/>
      <c r="DM102" s="231"/>
      <c r="DN102" s="231"/>
      <c r="DO102" s="231"/>
      <c r="DP102" s="231"/>
      <c r="DQ102" s="231"/>
      <c r="DR102" s="231"/>
      <c r="DS102" s="231"/>
      <c r="DT102" s="231"/>
      <c r="DU102" s="231"/>
      <c r="DV102" s="231"/>
      <c r="DW102" s="231"/>
      <c r="DX102" s="231"/>
      <c r="DY102" s="231"/>
      <c r="DZ102" s="231"/>
      <c r="EA102" s="231"/>
      <c r="EB102" s="231"/>
      <c r="EC102" s="231"/>
      <c r="ED102" s="231"/>
      <c r="EE102" s="231"/>
      <c r="EF102" s="231"/>
      <c r="EG102" s="231"/>
      <c r="EH102" s="231"/>
      <c r="EI102" s="231"/>
      <c r="EJ102" s="231"/>
      <c r="EK102" s="231"/>
      <c r="EL102" s="231"/>
      <c r="EM102" s="231"/>
      <c r="EN102" s="231"/>
      <c r="EO102" s="231"/>
      <c r="EP102" s="231"/>
      <c r="EQ102" s="231"/>
      <c r="ER102" s="231"/>
      <c r="ES102" s="231"/>
      <c r="ET102" s="230"/>
      <c r="EU102" s="231"/>
      <c r="EV102" s="231"/>
      <c r="EW102" s="231"/>
      <c r="EX102" s="231"/>
      <c r="EY102" s="231"/>
      <c r="EZ102" s="231"/>
      <c r="FA102" s="231"/>
      <c r="FB102" s="231"/>
      <c r="FC102" s="231"/>
      <c r="FD102" s="231"/>
      <c r="FE102" s="231"/>
      <c r="FF102" s="231"/>
      <c r="FG102" s="231"/>
      <c r="FH102" s="231"/>
      <c r="FI102" s="231"/>
      <c r="FJ102" s="231"/>
      <c r="FK102" s="231"/>
      <c r="FL102" s="231"/>
      <c r="FM102" s="231"/>
      <c r="FN102" s="231"/>
      <c r="FO102" s="231"/>
      <c r="FP102" s="231"/>
      <c r="FQ102" s="231"/>
      <c r="FR102" s="231"/>
      <c r="FS102" s="231"/>
      <c r="FT102" s="232"/>
      <c r="FU102" s="231"/>
      <c r="FV102" s="231"/>
      <c r="FW102" s="231"/>
      <c r="FX102" s="231"/>
      <c r="FY102" s="166"/>
      <c r="FZ102" s="166"/>
      <c r="GA102" s="187"/>
      <c r="GB102" s="166"/>
      <c r="GC102" s="166"/>
      <c r="GD102" s="166"/>
      <c r="GE102" s="166"/>
    </row>
    <row r="103" spans="1:187" s="315" customFormat="1" x14ac:dyDescent="0.2">
      <c r="A103" s="229" t="s">
        <v>272</v>
      </c>
      <c r="B103" s="184" t="s">
        <v>274</v>
      </c>
      <c r="C103" s="172">
        <f>IF(C101&gt;0,ROUND(IF(C101&lt;276,((276-C101)*0.00376159)+1.5457,IF(C101&lt;459,((459-C101)*0.00167869)+1.2385,IF(C101&lt;1027,((1027-C101)*0.00020599)+1.1215,0))),4),0)</f>
        <v>0</v>
      </c>
      <c r="D103" s="172">
        <f t="shared" ref="D103:BO103" si="80">IF(D101&gt;0,ROUND(IF(D101&lt;276,((276-D101)*0.00376159)+1.5457,IF(D101&lt;459,((459-D101)*0.00167869)+1.2385,IF(D101&lt;1027,((1027-D101)*0.00020599)+1.1215,0))),4),0)</f>
        <v>0</v>
      </c>
      <c r="E103" s="172">
        <f t="shared" si="80"/>
        <v>0</v>
      </c>
      <c r="F103" s="172">
        <f t="shared" si="80"/>
        <v>0</v>
      </c>
      <c r="G103" s="172">
        <f t="shared" si="80"/>
        <v>0</v>
      </c>
      <c r="H103" s="172">
        <f t="shared" si="80"/>
        <v>0</v>
      </c>
      <c r="I103" s="172">
        <f t="shared" si="80"/>
        <v>0</v>
      </c>
      <c r="J103" s="172">
        <f t="shared" si="80"/>
        <v>0</v>
      </c>
      <c r="K103" s="172">
        <f t="shared" si="80"/>
        <v>0</v>
      </c>
      <c r="L103" s="172">
        <f t="shared" si="80"/>
        <v>0</v>
      </c>
      <c r="M103" s="172">
        <f t="shared" si="80"/>
        <v>0</v>
      </c>
      <c r="N103" s="172">
        <f t="shared" si="80"/>
        <v>0</v>
      </c>
      <c r="O103" s="172">
        <f t="shared" si="80"/>
        <v>0</v>
      </c>
      <c r="P103" s="172">
        <f t="shared" si="80"/>
        <v>0</v>
      </c>
      <c r="Q103" s="172">
        <f t="shared" si="80"/>
        <v>0</v>
      </c>
      <c r="R103" s="172">
        <f t="shared" si="80"/>
        <v>0</v>
      </c>
      <c r="S103" s="172">
        <f t="shared" si="80"/>
        <v>0</v>
      </c>
      <c r="T103" s="172">
        <f t="shared" si="80"/>
        <v>0</v>
      </c>
      <c r="U103" s="172">
        <f t="shared" si="80"/>
        <v>0</v>
      </c>
      <c r="V103" s="172">
        <f t="shared" si="80"/>
        <v>0</v>
      </c>
      <c r="W103" s="203">
        <f t="shared" si="80"/>
        <v>0</v>
      </c>
      <c r="X103" s="172">
        <f t="shared" si="80"/>
        <v>0</v>
      </c>
      <c r="Y103" s="172">
        <f t="shared" si="80"/>
        <v>0</v>
      </c>
      <c r="Z103" s="172">
        <f t="shared" si="80"/>
        <v>0</v>
      </c>
      <c r="AA103" s="172">
        <f t="shared" si="80"/>
        <v>0</v>
      </c>
      <c r="AB103" s="172">
        <f t="shared" si="80"/>
        <v>0</v>
      </c>
      <c r="AC103" s="172">
        <f t="shared" si="80"/>
        <v>0</v>
      </c>
      <c r="AD103" s="172">
        <f t="shared" si="80"/>
        <v>0</v>
      </c>
      <c r="AE103" s="172">
        <f t="shared" si="80"/>
        <v>0</v>
      </c>
      <c r="AF103" s="172">
        <f t="shared" si="80"/>
        <v>0</v>
      </c>
      <c r="AG103" s="172">
        <f t="shared" si="80"/>
        <v>0</v>
      </c>
      <c r="AH103" s="172">
        <f t="shared" si="80"/>
        <v>0</v>
      </c>
      <c r="AI103" s="172">
        <f t="shared" si="80"/>
        <v>0</v>
      </c>
      <c r="AJ103" s="172">
        <f t="shared" si="80"/>
        <v>0</v>
      </c>
      <c r="AK103" s="172">
        <f t="shared" si="80"/>
        <v>0</v>
      </c>
      <c r="AL103" s="172">
        <f t="shared" si="80"/>
        <v>0</v>
      </c>
      <c r="AM103" s="172">
        <f t="shared" si="80"/>
        <v>0</v>
      </c>
      <c r="AN103" s="172">
        <f t="shared" si="80"/>
        <v>0</v>
      </c>
      <c r="AO103" s="172">
        <f t="shared" si="80"/>
        <v>0</v>
      </c>
      <c r="AP103" s="172">
        <f t="shared" si="80"/>
        <v>0</v>
      </c>
      <c r="AQ103" s="172">
        <f t="shared" si="80"/>
        <v>0</v>
      </c>
      <c r="AR103" s="172">
        <f t="shared" si="80"/>
        <v>0</v>
      </c>
      <c r="AS103" s="172">
        <f t="shared" si="80"/>
        <v>0</v>
      </c>
      <c r="AT103" s="172">
        <f t="shared" si="80"/>
        <v>0</v>
      </c>
      <c r="AU103" s="172">
        <f t="shared" si="80"/>
        <v>0</v>
      </c>
      <c r="AV103" s="172">
        <f t="shared" si="80"/>
        <v>0</v>
      </c>
      <c r="AW103" s="172">
        <f t="shared" si="80"/>
        <v>0</v>
      </c>
      <c r="AX103" s="172">
        <f t="shared" si="80"/>
        <v>0</v>
      </c>
      <c r="AY103" s="172">
        <f t="shared" si="80"/>
        <v>0</v>
      </c>
      <c r="AZ103" s="172">
        <f t="shared" si="80"/>
        <v>0</v>
      </c>
      <c r="BA103" s="172">
        <f t="shared" si="80"/>
        <v>0</v>
      </c>
      <c r="BB103" s="172">
        <f t="shared" si="80"/>
        <v>0</v>
      </c>
      <c r="BC103" s="172">
        <f t="shared" si="80"/>
        <v>0</v>
      </c>
      <c r="BD103" s="172">
        <f t="shared" si="80"/>
        <v>0</v>
      </c>
      <c r="BE103" s="172">
        <f t="shared" si="80"/>
        <v>0</v>
      </c>
      <c r="BF103" s="172">
        <f t="shared" si="80"/>
        <v>0</v>
      </c>
      <c r="BG103" s="172">
        <f t="shared" si="80"/>
        <v>0</v>
      </c>
      <c r="BH103" s="172">
        <f t="shared" si="80"/>
        <v>0</v>
      </c>
      <c r="BI103" s="172">
        <f t="shared" si="80"/>
        <v>0</v>
      </c>
      <c r="BJ103" s="172">
        <f t="shared" si="80"/>
        <v>0</v>
      </c>
      <c r="BK103" s="172">
        <f t="shared" si="80"/>
        <v>0</v>
      </c>
      <c r="BL103" s="172">
        <f t="shared" si="80"/>
        <v>0</v>
      </c>
      <c r="BM103" s="172">
        <f t="shared" si="80"/>
        <v>0</v>
      </c>
      <c r="BN103" s="172">
        <f t="shared" si="80"/>
        <v>0</v>
      </c>
      <c r="BO103" s="172">
        <f t="shared" si="80"/>
        <v>0</v>
      </c>
      <c r="BP103" s="172">
        <f t="shared" ref="BP103:EA103" si="81">IF(BP101&gt;0,ROUND(IF(BP101&lt;276,((276-BP101)*0.00376159)+1.5457,IF(BP101&lt;459,((459-BP101)*0.00167869)+1.2385,IF(BP101&lt;1027,((1027-BP101)*0.00020599)+1.1215,0))),4),0)</f>
        <v>0</v>
      </c>
      <c r="BQ103" s="172">
        <f t="shared" si="81"/>
        <v>0</v>
      </c>
      <c r="BR103" s="172">
        <f t="shared" si="81"/>
        <v>0</v>
      </c>
      <c r="BS103" s="172">
        <f t="shared" si="81"/>
        <v>0</v>
      </c>
      <c r="BT103" s="172">
        <f t="shared" si="81"/>
        <v>0</v>
      </c>
      <c r="BU103" s="172">
        <f t="shared" si="81"/>
        <v>0</v>
      </c>
      <c r="BV103" s="172">
        <f t="shared" si="81"/>
        <v>0</v>
      </c>
      <c r="BW103" s="172">
        <f t="shared" si="81"/>
        <v>0</v>
      </c>
      <c r="BX103" s="172">
        <f t="shared" si="81"/>
        <v>0</v>
      </c>
      <c r="BY103" s="172">
        <f t="shared" si="81"/>
        <v>0</v>
      </c>
      <c r="BZ103" s="172">
        <f t="shared" si="81"/>
        <v>0</v>
      </c>
      <c r="CA103" s="172">
        <f t="shared" si="81"/>
        <v>0</v>
      </c>
      <c r="CB103" s="172">
        <f t="shared" si="81"/>
        <v>0</v>
      </c>
      <c r="CC103" s="172">
        <f t="shared" si="81"/>
        <v>0</v>
      </c>
      <c r="CD103" s="172">
        <f t="shared" si="81"/>
        <v>0</v>
      </c>
      <c r="CE103" s="172">
        <f t="shared" si="81"/>
        <v>0</v>
      </c>
      <c r="CF103" s="172">
        <f t="shared" si="81"/>
        <v>0</v>
      </c>
      <c r="CG103" s="172">
        <f t="shared" si="81"/>
        <v>0</v>
      </c>
      <c r="CH103" s="172">
        <f t="shared" si="81"/>
        <v>0</v>
      </c>
      <c r="CI103" s="172">
        <f t="shared" si="81"/>
        <v>0</v>
      </c>
      <c r="CJ103" s="172">
        <f t="shared" si="81"/>
        <v>0</v>
      </c>
      <c r="CK103" s="172">
        <f t="shared" si="81"/>
        <v>0</v>
      </c>
      <c r="CL103" s="172">
        <f t="shared" si="81"/>
        <v>0</v>
      </c>
      <c r="CM103" s="172">
        <f t="shared" si="81"/>
        <v>0</v>
      </c>
      <c r="CN103" s="172">
        <f t="shared" si="81"/>
        <v>0</v>
      </c>
      <c r="CO103" s="172">
        <f t="shared" si="81"/>
        <v>0</v>
      </c>
      <c r="CP103" s="172">
        <f t="shared" si="81"/>
        <v>0</v>
      </c>
      <c r="CQ103" s="172">
        <f t="shared" si="81"/>
        <v>0</v>
      </c>
      <c r="CR103" s="172">
        <f t="shared" si="81"/>
        <v>0</v>
      </c>
      <c r="CS103" s="172">
        <f t="shared" si="81"/>
        <v>0</v>
      </c>
      <c r="CT103" s="172">
        <f t="shared" si="81"/>
        <v>0</v>
      </c>
      <c r="CU103" s="172">
        <f t="shared" si="81"/>
        <v>0</v>
      </c>
      <c r="CV103" s="172">
        <f t="shared" si="81"/>
        <v>0</v>
      </c>
      <c r="CW103" s="172">
        <f t="shared" si="81"/>
        <v>0</v>
      </c>
      <c r="CX103" s="172">
        <f t="shared" si="81"/>
        <v>0</v>
      </c>
      <c r="CY103" s="172">
        <f t="shared" si="81"/>
        <v>0</v>
      </c>
      <c r="CZ103" s="172">
        <f t="shared" si="81"/>
        <v>0</v>
      </c>
      <c r="DA103" s="172">
        <f t="shared" si="81"/>
        <v>0</v>
      </c>
      <c r="DB103" s="172">
        <f t="shared" si="81"/>
        <v>0</v>
      </c>
      <c r="DC103" s="172">
        <f t="shared" si="81"/>
        <v>0</v>
      </c>
      <c r="DD103" s="172">
        <f t="shared" si="81"/>
        <v>0</v>
      </c>
      <c r="DE103" s="172">
        <f t="shared" si="81"/>
        <v>0</v>
      </c>
      <c r="DF103" s="172">
        <f t="shared" si="81"/>
        <v>0</v>
      </c>
      <c r="DG103" s="172">
        <f t="shared" si="81"/>
        <v>0</v>
      </c>
      <c r="DH103" s="172">
        <f t="shared" si="81"/>
        <v>0</v>
      </c>
      <c r="DI103" s="172">
        <f t="shared" si="81"/>
        <v>0</v>
      </c>
      <c r="DJ103" s="172">
        <f t="shared" si="81"/>
        <v>0</v>
      </c>
      <c r="DK103" s="172">
        <f t="shared" si="81"/>
        <v>0</v>
      </c>
      <c r="DL103" s="172">
        <f t="shared" si="81"/>
        <v>0</v>
      </c>
      <c r="DM103" s="172">
        <f>IF(DM101&gt;0,ROUND(IF(DM101&lt;276,((276-DM101)*0.00376159)+1.5457,IF(DM101&lt;459,((459-DM101)*0.00167869)+1.2385,IF(DM101&lt;1027,((1027-DM101)*0.00020599)+1.1215,0))),4),0)</f>
        <v>1.7164999999999999</v>
      </c>
      <c r="DN103" s="172">
        <f t="shared" si="81"/>
        <v>0</v>
      </c>
      <c r="DO103" s="172">
        <f t="shared" si="81"/>
        <v>0</v>
      </c>
      <c r="DP103" s="172">
        <f t="shared" si="81"/>
        <v>0</v>
      </c>
      <c r="DQ103" s="172">
        <f t="shared" si="81"/>
        <v>0</v>
      </c>
      <c r="DR103" s="172">
        <f t="shared" si="81"/>
        <v>0</v>
      </c>
      <c r="DS103" s="172">
        <f t="shared" si="81"/>
        <v>0</v>
      </c>
      <c r="DT103" s="172">
        <f t="shared" si="81"/>
        <v>0</v>
      </c>
      <c r="DU103" s="172">
        <f t="shared" si="81"/>
        <v>0</v>
      </c>
      <c r="DV103" s="172">
        <f t="shared" si="81"/>
        <v>0</v>
      </c>
      <c r="DW103" s="172">
        <f t="shared" si="81"/>
        <v>0</v>
      </c>
      <c r="DX103" s="172">
        <f t="shared" si="81"/>
        <v>0</v>
      </c>
      <c r="DY103" s="172">
        <f t="shared" si="81"/>
        <v>0</v>
      </c>
      <c r="DZ103" s="172">
        <f t="shared" si="81"/>
        <v>0</v>
      </c>
      <c r="EA103" s="172">
        <f t="shared" si="81"/>
        <v>0</v>
      </c>
      <c r="EB103" s="172">
        <f t="shared" ref="EB103:FX103" si="82">IF(EB101&gt;0,ROUND(IF(EB101&lt;276,((276-EB101)*0.00376159)+1.5457,IF(EB101&lt;459,((459-EB101)*0.00167869)+1.2385,IF(EB101&lt;1027,((1027-EB101)*0.00020599)+1.1215,0))),4),0)</f>
        <v>0</v>
      </c>
      <c r="EC103" s="172">
        <f t="shared" si="82"/>
        <v>0</v>
      </c>
      <c r="ED103" s="172">
        <f t="shared" si="82"/>
        <v>0</v>
      </c>
      <c r="EE103" s="172">
        <f t="shared" si="82"/>
        <v>0</v>
      </c>
      <c r="EF103" s="172">
        <f t="shared" si="82"/>
        <v>0</v>
      </c>
      <c r="EG103" s="172">
        <f t="shared" si="82"/>
        <v>0</v>
      </c>
      <c r="EH103" s="172">
        <f t="shared" si="82"/>
        <v>0</v>
      </c>
      <c r="EI103" s="172">
        <f t="shared" si="82"/>
        <v>0</v>
      </c>
      <c r="EJ103" s="172">
        <f t="shared" si="82"/>
        <v>0</v>
      </c>
      <c r="EK103" s="172">
        <f t="shared" si="82"/>
        <v>0</v>
      </c>
      <c r="EL103" s="172">
        <f t="shared" si="82"/>
        <v>0</v>
      </c>
      <c r="EM103" s="172">
        <f t="shared" si="82"/>
        <v>0</v>
      </c>
      <c r="EN103" s="172">
        <f t="shared" si="82"/>
        <v>0</v>
      </c>
      <c r="EO103" s="172">
        <f t="shared" si="82"/>
        <v>0</v>
      </c>
      <c r="EP103" s="172">
        <f t="shared" si="82"/>
        <v>0</v>
      </c>
      <c r="EQ103" s="172">
        <f t="shared" si="82"/>
        <v>0</v>
      </c>
      <c r="ER103" s="172">
        <f t="shared" si="82"/>
        <v>0</v>
      </c>
      <c r="ES103" s="172">
        <f t="shared" si="82"/>
        <v>0</v>
      </c>
      <c r="ET103" s="172">
        <f>IF(ET101&gt;0,ROUND(IF(ET101&lt;276,((276-ET101)*0.00376159)+1.5457,IF(ET101&lt;459,((459-ET101)*0.00167869)+1.2385,IF(ET101&lt;1027,((1027-ET101)*0.00020599)+1.1215,0))),4),0)</f>
        <v>1.9576</v>
      </c>
      <c r="EU103" s="172">
        <f t="shared" si="82"/>
        <v>0</v>
      </c>
      <c r="EV103" s="172">
        <f t="shared" si="82"/>
        <v>0</v>
      </c>
      <c r="EW103" s="172">
        <f t="shared" si="82"/>
        <v>0</v>
      </c>
      <c r="EX103" s="172">
        <f t="shared" si="82"/>
        <v>0</v>
      </c>
      <c r="EY103" s="172">
        <f t="shared" si="82"/>
        <v>0</v>
      </c>
      <c r="EZ103" s="172">
        <f t="shared" si="82"/>
        <v>0</v>
      </c>
      <c r="FA103" s="172">
        <f t="shared" si="82"/>
        <v>0</v>
      </c>
      <c r="FB103" s="172">
        <f t="shared" si="82"/>
        <v>0</v>
      </c>
      <c r="FC103" s="172">
        <f t="shared" si="82"/>
        <v>0</v>
      </c>
      <c r="FD103" s="172">
        <f t="shared" si="82"/>
        <v>0</v>
      </c>
      <c r="FE103" s="172">
        <f t="shared" si="82"/>
        <v>0</v>
      </c>
      <c r="FF103" s="172">
        <f t="shared" si="82"/>
        <v>0</v>
      </c>
      <c r="FG103" s="172">
        <f t="shared" si="82"/>
        <v>0</v>
      </c>
      <c r="FH103" s="172">
        <f t="shared" si="82"/>
        <v>0</v>
      </c>
      <c r="FI103" s="172">
        <f t="shared" si="82"/>
        <v>0</v>
      </c>
      <c r="FJ103" s="172">
        <f t="shared" si="82"/>
        <v>0</v>
      </c>
      <c r="FK103" s="172">
        <f t="shared" si="82"/>
        <v>0</v>
      </c>
      <c r="FL103" s="172">
        <f t="shared" si="82"/>
        <v>0</v>
      </c>
      <c r="FM103" s="172">
        <f t="shared" si="82"/>
        <v>0</v>
      </c>
      <c r="FN103" s="172">
        <f t="shared" si="82"/>
        <v>0</v>
      </c>
      <c r="FO103" s="172">
        <f t="shared" si="82"/>
        <v>0</v>
      </c>
      <c r="FP103" s="172">
        <f t="shared" si="82"/>
        <v>0</v>
      </c>
      <c r="FQ103" s="172">
        <f t="shared" si="82"/>
        <v>0</v>
      </c>
      <c r="FR103" s="172">
        <f t="shared" si="82"/>
        <v>0</v>
      </c>
      <c r="FS103" s="172">
        <f t="shared" si="82"/>
        <v>0</v>
      </c>
      <c r="FT103" s="203">
        <f t="shared" si="82"/>
        <v>0</v>
      </c>
      <c r="FU103" s="172">
        <f t="shared" si="82"/>
        <v>0</v>
      </c>
      <c r="FV103" s="172">
        <f t="shared" si="82"/>
        <v>0</v>
      </c>
      <c r="FW103" s="172">
        <f t="shared" si="82"/>
        <v>0</v>
      </c>
      <c r="FX103" s="172">
        <f t="shared" si="82"/>
        <v>0</v>
      </c>
      <c r="FY103" s="166"/>
      <c r="FZ103" s="166"/>
      <c r="GA103" s="187"/>
      <c r="GB103" s="166"/>
      <c r="GC103" s="166"/>
      <c r="GD103" s="166"/>
      <c r="GE103" s="166"/>
    </row>
    <row r="104" spans="1:187" s="315" customFormat="1" x14ac:dyDescent="0.2">
      <c r="A104" s="192" t="s">
        <v>580</v>
      </c>
      <c r="B104" s="184" t="s">
        <v>275</v>
      </c>
      <c r="C104" s="172">
        <f t="shared" ref="C104:BN104" si="83">ROUND(IF(C96&lt;276,((276-C96)*0.00376159)+1.5457,IF(C96&lt;459,((459-C96)*0.00167869)+1.2385,IF(C96&lt;1027,((1027-C96)*0.00020599)+1.1215,IF(C96&lt;2293,((2293-C96)*0.00005387)+1.0533,IF(C96&lt;3500,((3500-C96)*0.00001367)+1.0368,IF(C96&lt;5000,((5000-C96)*0.00000473)+1.0297,IF(C96&gt;=5000,1.0297))))))),4)</f>
        <v>1.0297000000000001</v>
      </c>
      <c r="D104" s="172">
        <f t="shared" si="83"/>
        <v>1.0297000000000001</v>
      </c>
      <c r="E104" s="172">
        <f t="shared" si="83"/>
        <v>1.0297000000000001</v>
      </c>
      <c r="F104" s="172">
        <f t="shared" si="83"/>
        <v>1.0297000000000001</v>
      </c>
      <c r="G104" s="172">
        <f t="shared" si="83"/>
        <v>1.1204000000000001</v>
      </c>
      <c r="H104" s="172">
        <f t="shared" si="83"/>
        <v>1.1359999999999999</v>
      </c>
      <c r="I104" s="172">
        <f t="shared" si="83"/>
        <v>1.0297000000000001</v>
      </c>
      <c r="J104" s="172">
        <f t="shared" si="83"/>
        <v>1.0526</v>
      </c>
      <c r="K104" s="172">
        <f t="shared" si="83"/>
        <v>1.5098</v>
      </c>
      <c r="L104" s="172">
        <f t="shared" si="83"/>
        <v>1.0486</v>
      </c>
      <c r="M104" s="172">
        <f t="shared" si="83"/>
        <v>1.1036999999999999</v>
      </c>
      <c r="N104" s="172">
        <f t="shared" si="83"/>
        <v>1.0297000000000001</v>
      </c>
      <c r="O104" s="172">
        <f t="shared" si="83"/>
        <v>1.0297000000000001</v>
      </c>
      <c r="P104" s="172">
        <f t="shared" si="83"/>
        <v>1.9041999999999999</v>
      </c>
      <c r="Q104" s="172">
        <f t="shared" si="83"/>
        <v>1.0297000000000001</v>
      </c>
      <c r="R104" s="172">
        <f t="shared" si="83"/>
        <v>1.0475000000000001</v>
      </c>
      <c r="S104" s="172">
        <f t="shared" si="83"/>
        <v>1.0895999999999999</v>
      </c>
      <c r="T104" s="172">
        <f t="shared" si="83"/>
        <v>2.0467</v>
      </c>
      <c r="U104" s="172">
        <f t="shared" si="83"/>
        <v>2.3957999999999999</v>
      </c>
      <c r="V104" s="172">
        <f t="shared" si="83"/>
        <v>1.5044</v>
      </c>
      <c r="W104" s="172">
        <f t="shared" si="83"/>
        <v>2.3957999999999999</v>
      </c>
      <c r="X104" s="172">
        <f t="shared" si="83"/>
        <v>2.3957999999999999</v>
      </c>
      <c r="Y104" s="172">
        <f t="shared" si="83"/>
        <v>1.0860000000000001</v>
      </c>
      <c r="Z104" s="172">
        <f t="shared" si="83"/>
        <v>1.6637999999999999</v>
      </c>
      <c r="AA104" s="172">
        <f t="shared" si="83"/>
        <v>1.0297000000000001</v>
      </c>
      <c r="AB104" s="172">
        <f t="shared" si="83"/>
        <v>1.0297000000000001</v>
      </c>
      <c r="AC104" s="172">
        <f t="shared" si="83"/>
        <v>1.1344000000000001</v>
      </c>
      <c r="AD104" s="172">
        <f t="shared" si="83"/>
        <v>1.1079000000000001</v>
      </c>
      <c r="AE104" s="172">
        <f t="shared" si="83"/>
        <v>2.1656</v>
      </c>
      <c r="AF104" s="172">
        <f t="shared" si="83"/>
        <v>1.9478</v>
      </c>
      <c r="AG104" s="172">
        <f t="shared" si="83"/>
        <v>1.1684000000000001</v>
      </c>
      <c r="AH104" s="172">
        <f t="shared" si="83"/>
        <v>1.1211</v>
      </c>
      <c r="AI104" s="172">
        <f t="shared" si="83"/>
        <v>1.3918999999999999</v>
      </c>
      <c r="AJ104" s="172">
        <f t="shared" si="83"/>
        <v>1.8191999999999999</v>
      </c>
      <c r="AK104" s="172">
        <f t="shared" si="83"/>
        <v>1.7668999999999999</v>
      </c>
      <c r="AL104" s="172">
        <f t="shared" si="83"/>
        <v>1.5389999999999999</v>
      </c>
      <c r="AM104" s="172">
        <f t="shared" si="83"/>
        <v>1.2544</v>
      </c>
      <c r="AN104" s="172">
        <f t="shared" si="83"/>
        <v>1.4027000000000001</v>
      </c>
      <c r="AO104" s="172">
        <f t="shared" si="83"/>
        <v>1.0310999999999999</v>
      </c>
      <c r="AP104" s="172">
        <f t="shared" si="83"/>
        <v>1.0297000000000001</v>
      </c>
      <c r="AQ104" s="172">
        <f t="shared" si="83"/>
        <v>1.5323</v>
      </c>
      <c r="AR104" s="172">
        <f t="shared" si="83"/>
        <v>1.0297000000000001</v>
      </c>
      <c r="AS104" s="172">
        <f t="shared" si="83"/>
        <v>1.0297000000000001</v>
      </c>
      <c r="AT104" s="172">
        <f t="shared" si="83"/>
        <v>1.0527</v>
      </c>
      <c r="AU104" s="172">
        <f t="shared" si="83"/>
        <v>1.5927</v>
      </c>
      <c r="AV104" s="172">
        <f t="shared" si="83"/>
        <v>1.5019</v>
      </c>
      <c r="AW104" s="172">
        <f t="shared" si="83"/>
        <v>1.7867999999999999</v>
      </c>
      <c r="AX104" s="172">
        <f t="shared" si="83"/>
        <v>2.3957999999999999</v>
      </c>
      <c r="AY104" s="172">
        <f t="shared" si="83"/>
        <v>1.2354000000000001</v>
      </c>
      <c r="AZ104" s="172">
        <f t="shared" si="83"/>
        <v>1.0297000000000001</v>
      </c>
      <c r="BA104" s="172">
        <f t="shared" si="83"/>
        <v>1.0297000000000001</v>
      </c>
      <c r="BB104" s="172">
        <f t="shared" si="83"/>
        <v>1.0297000000000001</v>
      </c>
      <c r="BC104" s="172">
        <f t="shared" si="83"/>
        <v>1.0297000000000001</v>
      </c>
      <c r="BD104" s="172">
        <f t="shared" si="83"/>
        <v>1.03</v>
      </c>
      <c r="BE104" s="172">
        <f t="shared" si="83"/>
        <v>1.1011</v>
      </c>
      <c r="BF104" s="172">
        <f t="shared" si="83"/>
        <v>1.0297000000000001</v>
      </c>
      <c r="BG104" s="172">
        <f t="shared" si="83"/>
        <v>1.1318999999999999</v>
      </c>
      <c r="BH104" s="172">
        <f t="shared" si="83"/>
        <v>1.2019</v>
      </c>
      <c r="BI104" s="172">
        <f t="shared" si="83"/>
        <v>1.6164000000000001</v>
      </c>
      <c r="BJ104" s="172">
        <f t="shared" si="83"/>
        <v>1.0297000000000001</v>
      </c>
      <c r="BK104" s="172">
        <f t="shared" si="83"/>
        <v>1.0297000000000001</v>
      </c>
      <c r="BL104" s="172">
        <f t="shared" si="83"/>
        <v>1.8519000000000001</v>
      </c>
      <c r="BM104" s="172">
        <f t="shared" si="83"/>
        <v>1.5349999999999999</v>
      </c>
      <c r="BN104" s="172">
        <f t="shared" si="83"/>
        <v>1.036</v>
      </c>
      <c r="BO104" s="172">
        <f t="shared" ref="BO104:DZ104" si="84">ROUND(IF(BO96&lt;276,((276-BO96)*0.00376159)+1.5457,IF(BO96&lt;459,((459-BO96)*0.00167869)+1.2385,IF(BO96&lt;1027,((1027-BO96)*0.00020599)+1.1215,IF(BO96&lt;2293,((2293-BO96)*0.00005387)+1.0533,IF(BO96&lt;3500,((3500-BO96)*0.00001367)+1.0368,IF(BO96&lt;5000,((5000-BO96)*0.00000473)+1.0297,IF(BO96&gt;=5000,1.0297))))))),4)</f>
        <v>1.1037999999999999</v>
      </c>
      <c r="BP104" s="172">
        <f t="shared" si="84"/>
        <v>1.8320000000000001</v>
      </c>
      <c r="BQ104" s="172">
        <f t="shared" si="84"/>
        <v>1.0297000000000001</v>
      </c>
      <c r="BR104" s="172">
        <f t="shared" si="84"/>
        <v>1.0309999999999999</v>
      </c>
      <c r="BS104" s="172">
        <f t="shared" si="84"/>
        <v>1.1173999999999999</v>
      </c>
      <c r="BT104" s="172">
        <f t="shared" si="84"/>
        <v>1.2704</v>
      </c>
      <c r="BU104" s="172">
        <f t="shared" si="84"/>
        <v>1.2904</v>
      </c>
      <c r="BV104" s="172">
        <f t="shared" si="84"/>
        <v>1.1091</v>
      </c>
      <c r="BW104" s="172">
        <f t="shared" si="84"/>
        <v>1.0712999999999999</v>
      </c>
      <c r="BX104" s="172">
        <f t="shared" si="84"/>
        <v>2.2355999999999998</v>
      </c>
      <c r="BY104" s="172">
        <f t="shared" si="84"/>
        <v>1.2246999999999999</v>
      </c>
      <c r="BZ104" s="172">
        <f t="shared" si="84"/>
        <v>1.7782</v>
      </c>
      <c r="CA104" s="172">
        <f t="shared" si="84"/>
        <v>1.9256</v>
      </c>
      <c r="CB104" s="172">
        <f t="shared" si="84"/>
        <v>1.0297000000000001</v>
      </c>
      <c r="CC104" s="172">
        <f t="shared" si="84"/>
        <v>1.9486000000000001</v>
      </c>
      <c r="CD104" s="172">
        <f t="shared" si="84"/>
        <v>2.3601000000000001</v>
      </c>
      <c r="CE104" s="172">
        <f t="shared" si="84"/>
        <v>1.9557</v>
      </c>
      <c r="CF104" s="172">
        <f t="shared" si="84"/>
        <v>2.2061999999999999</v>
      </c>
      <c r="CG104" s="172">
        <f t="shared" si="84"/>
        <v>1.8222</v>
      </c>
      <c r="CH104" s="172">
        <f t="shared" si="84"/>
        <v>2.1663999999999999</v>
      </c>
      <c r="CI104" s="172">
        <f t="shared" si="84"/>
        <v>1.1849000000000001</v>
      </c>
      <c r="CJ104" s="172">
        <f t="shared" si="84"/>
        <v>1.1326000000000001</v>
      </c>
      <c r="CK104" s="172">
        <f t="shared" si="84"/>
        <v>1.0297000000000001</v>
      </c>
      <c r="CL104" s="172">
        <f t="shared" si="84"/>
        <v>1.1054999999999999</v>
      </c>
      <c r="CM104" s="172">
        <f t="shared" si="84"/>
        <v>1.1634</v>
      </c>
      <c r="CN104" s="172">
        <f t="shared" si="84"/>
        <v>1.0297000000000001</v>
      </c>
      <c r="CO104" s="172">
        <f t="shared" si="84"/>
        <v>1.0297000000000001</v>
      </c>
      <c r="CP104" s="172">
        <f t="shared" si="84"/>
        <v>1.1191</v>
      </c>
      <c r="CQ104" s="172">
        <f t="shared" si="84"/>
        <v>1.1206</v>
      </c>
      <c r="CR104" s="172">
        <f t="shared" si="84"/>
        <v>1.9012</v>
      </c>
      <c r="CS104" s="172">
        <f t="shared" si="84"/>
        <v>1.4158999999999999</v>
      </c>
      <c r="CT104" s="172">
        <f t="shared" si="84"/>
        <v>2.1617999999999999</v>
      </c>
      <c r="CU104" s="172">
        <f t="shared" si="84"/>
        <v>1.2563</v>
      </c>
      <c r="CV104" s="172">
        <f t="shared" si="84"/>
        <v>2.3894000000000002</v>
      </c>
      <c r="CW104" s="172">
        <f t="shared" si="84"/>
        <v>1.9595</v>
      </c>
      <c r="CX104" s="172">
        <f t="shared" si="84"/>
        <v>1.2331000000000001</v>
      </c>
      <c r="CY104" s="172">
        <f t="shared" si="84"/>
        <v>2.3957999999999999</v>
      </c>
      <c r="CZ104" s="172">
        <f t="shared" si="84"/>
        <v>1.0623</v>
      </c>
      <c r="DA104" s="172">
        <f t="shared" si="84"/>
        <v>1.8933</v>
      </c>
      <c r="DB104" s="172">
        <f t="shared" si="84"/>
        <v>1.4950000000000001</v>
      </c>
      <c r="DC104" s="172">
        <f t="shared" si="84"/>
        <v>1.9786999999999999</v>
      </c>
      <c r="DD104" s="172">
        <f t="shared" si="84"/>
        <v>1.9744999999999999</v>
      </c>
      <c r="DE104" s="172">
        <f t="shared" si="84"/>
        <v>1.2649999999999999</v>
      </c>
      <c r="DF104" s="172">
        <f t="shared" si="84"/>
        <v>1.0297000000000001</v>
      </c>
      <c r="DG104" s="172">
        <f t="shared" si="84"/>
        <v>2.2806999999999999</v>
      </c>
      <c r="DH104" s="172">
        <f t="shared" si="84"/>
        <v>1.0652999999999999</v>
      </c>
      <c r="DI104" s="172">
        <f t="shared" si="84"/>
        <v>1.0477000000000001</v>
      </c>
      <c r="DJ104" s="172">
        <f t="shared" si="84"/>
        <v>1.1897</v>
      </c>
      <c r="DK104" s="172">
        <f t="shared" si="84"/>
        <v>1.2378</v>
      </c>
      <c r="DL104" s="172">
        <f t="shared" si="84"/>
        <v>1.0297000000000001</v>
      </c>
      <c r="DM104" s="172">
        <f t="shared" si="84"/>
        <v>1.5387999999999999</v>
      </c>
      <c r="DN104" s="172">
        <f t="shared" si="84"/>
        <v>1.0975999999999999</v>
      </c>
      <c r="DO104" s="172">
        <f t="shared" si="84"/>
        <v>1.0421</v>
      </c>
      <c r="DP104" s="172">
        <f t="shared" si="84"/>
        <v>1.7788999999999999</v>
      </c>
      <c r="DQ104" s="172">
        <f t="shared" si="84"/>
        <v>1.2148000000000001</v>
      </c>
      <c r="DR104" s="172">
        <f t="shared" si="84"/>
        <v>1.0998000000000001</v>
      </c>
      <c r="DS104" s="172">
        <f t="shared" si="84"/>
        <v>1.1682999999999999</v>
      </c>
      <c r="DT104" s="172">
        <f t="shared" si="84"/>
        <v>2.0829</v>
      </c>
      <c r="DU104" s="172">
        <f t="shared" si="84"/>
        <v>1.3475999999999999</v>
      </c>
      <c r="DV104" s="172">
        <f t="shared" si="84"/>
        <v>1.8361000000000001</v>
      </c>
      <c r="DW104" s="172">
        <f t="shared" si="84"/>
        <v>1.4021999999999999</v>
      </c>
      <c r="DX104" s="172">
        <f t="shared" si="84"/>
        <v>1.9407000000000001</v>
      </c>
      <c r="DY104" s="172">
        <f t="shared" si="84"/>
        <v>1.4634</v>
      </c>
      <c r="DZ104" s="172">
        <f t="shared" si="84"/>
        <v>1.1428</v>
      </c>
      <c r="EA104" s="172">
        <f t="shared" ref="EA104:FX104" si="85">ROUND(IF(EA96&lt;276,((276-EA96)*0.00376159)+1.5457,IF(EA96&lt;459,((459-EA96)*0.00167869)+1.2385,IF(EA96&lt;1027,((1027-EA96)*0.00020599)+1.1215,IF(EA96&lt;2293,((2293-EA96)*0.00005387)+1.0533,IF(EA96&lt;3500,((3500-EA96)*0.00001367)+1.0368,IF(EA96&lt;5000,((5000-EA96)*0.00000473)+1.0297,IF(EA96&gt;=5000,1.0297))))))),4)</f>
        <v>1.1961999999999999</v>
      </c>
      <c r="EB104" s="172">
        <f t="shared" si="85"/>
        <v>1.2121</v>
      </c>
      <c r="EC104" s="172">
        <f t="shared" si="85"/>
        <v>1.4869000000000001</v>
      </c>
      <c r="ED104" s="172">
        <f t="shared" si="85"/>
        <v>1.0874999999999999</v>
      </c>
      <c r="EE104" s="172">
        <f t="shared" si="85"/>
        <v>1.8564000000000001</v>
      </c>
      <c r="EF104" s="172">
        <f t="shared" si="85"/>
        <v>1.0969</v>
      </c>
      <c r="EG104" s="172">
        <f t="shared" si="85"/>
        <v>1.5259</v>
      </c>
      <c r="EH104" s="172">
        <f t="shared" si="85"/>
        <v>1.6900999999999999</v>
      </c>
      <c r="EI104" s="172">
        <f t="shared" si="85"/>
        <v>1.0297000000000001</v>
      </c>
      <c r="EJ104" s="172">
        <f t="shared" si="85"/>
        <v>1.0297000000000001</v>
      </c>
      <c r="EK104" s="172">
        <f t="shared" si="85"/>
        <v>1.1907000000000001</v>
      </c>
      <c r="EL104" s="172">
        <f t="shared" si="85"/>
        <v>1.2324999999999999</v>
      </c>
      <c r="EM104" s="172">
        <f t="shared" si="85"/>
        <v>1.2722</v>
      </c>
      <c r="EN104" s="172">
        <f t="shared" si="85"/>
        <v>1.1168</v>
      </c>
      <c r="EO104" s="172">
        <f t="shared" si="85"/>
        <v>1.3261000000000001</v>
      </c>
      <c r="EP104" s="172">
        <f t="shared" si="85"/>
        <v>1.3345</v>
      </c>
      <c r="EQ104" s="172">
        <f t="shared" si="85"/>
        <v>1.0476000000000001</v>
      </c>
      <c r="ER104" s="172">
        <f t="shared" si="85"/>
        <v>1.4351</v>
      </c>
      <c r="ES104" s="172">
        <f t="shared" si="85"/>
        <v>2.1208</v>
      </c>
      <c r="ET104" s="172">
        <f t="shared" si="85"/>
        <v>1.7566999999999999</v>
      </c>
      <c r="EU104" s="172">
        <f t="shared" si="85"/>
        <v>1.1998</v>
      </c>
      <c r="EV104" s="172">
        <f t="shared" si="85"/>
        <v>2.3304</v>
      </c>
      <c r="EW104" s="172">
        <f t="shared" si="85"/>
        <v>1.1476</v>
      </c>
      <c r="EX104" s="172">
        <f t="shared" si="85"/>
        <v>1.6637999999999999</v>
      </c>
      <c r="EY104" s="172">
        <f t="shared" si="85"/>
        <v>1.2303999999999999</v>
      </c>
      <c r="EZ104" s="172">
        <f t="shared" si="85"/>
        <v>2.1034999999999999</v>
      </c>
      <c r="FA104" s="172">
        <f t="shared" si="85"/>
        <v>1.0382</v>
      </c>
      <c r="FB104" s="172">
        <f t="shared" si="85"/>
        <v>1.4272</v>
      </c>
      <c r="FC104" s="172">
        <f t="shared" si="85"/>
        <v>1.0526</v>
      </c>
      <c r="FD104" s="172">
        <f t="shared" si="85"/>
        <v>1.4133</v>
      </c>
      <c r="FE104" s="172">
        <f t="shared" si="85"/>
        <v>2.2050999999999998</v>
      </c>
      <c r="FF104" s="172">
        <f t="shared" si="85"/>
        <v>1.7122999999999999</v>
      </c>
      <c r="FG104" s="172">
        <f t="shared" si="85"/>
        <v>2.1434000000000002</v>
      </c>
      <c r="FH104" s="172">
        <f t="shared" si="85"/>
        <v>2.2292000000000001</v>
      </c>
      <c r="FI104" s="172">
        <f t="shared" si="85"/>
        <v>1.0764</v>
      </c>
      <c r="FJ104" s="172">
        <f t="shared" si="85"/>
        <v>1.0744</v>
      </c>
      <c r="FK104" s="172">
        <f t="shared" si="85"/>
        <v>1.0538000000000001</v>
      </c>
      <c r="FL104" s="172">
        <f t="shared" si="85"/>
        <v>1.0297000000000001</v>
      </c>
      <c r="FM104" s="172">
        <f t="shared" si="85"/>
        <v>1.0358000000000001</v>
      </c>
      <c r="FN104" s="172">
        <f t="shared" si="85"/>
        <v>1.0297000000000001</v>
      </c>
      <c r="FO104" s="172">
        <f t="shared" si="85"/>
        <v>1.1164000000000001</v>
      </c>
      <c r="FP104" s="172">
        <f t="shared" si="85"/>
        <v>1.0550999999999999</v>
      </c>
      <c r="FQ104" s="172">
        <f t="shared" si="85"/>
        <v>1.1471</v>
      </c>
      <c r="FR104" s="172">
        <f t="shared" si="85"/>
        <v>1.9595</v>
      </c>
      <c r="FS104" s="172">
        <f t="shared" si="85"/>
        <v>1.8406</v>
      </c>
      <c r="FT104" s="172">
        <f t="shared" si="85"/>
        <v>2.2806999999999999</v>
      </c>
      <c r="FU104" s="172">
        <f t="shared" si="85"/>
        <v>1.1742999999999999</v>
      </c>
      <c r="FV104" s="172">
        <f t="shared" si="85"/>
        <v>1.1951000000000001</v>
      </c>
      <c r="FW104" s="172">
        <f t="shared" si="85"/>
        <v>1.8172999999999999</v>
      </c>
      <c r="FX104" s="172">
        <f t="shared" si="85"/>
        <v>2.3405</v>
      </c>
      <c r="FY104" s="228"/>
      <c r="FZ104" s="166"/>
      <c r="GA104" s="203"/>
      <c r="GB104" s="228"/>
      <c r="GC104" s="228"/>
      <c r="GD104" s="228"/>
      <c r="GE104" s="228"/>
    </row>
    <row r="105" spans="1:187" x14ac:dyDescent="0.2">
      <c r="A105" s="192" t="s">
        <v>578</v>
      </c>
      <c r="B105" s="184" t="s">
        <v>579</v>
      </c>
      <c r="C105" s="172">
        <f>MAX(C103,C104)</f>
        <v>1.0297000000000001</v>
      </c>
      <c r="D105" s="172">
        <f t="shared" ref="D105:BO105" si="86">MAX(D103,D104)</f>
        <v>1.0297000000000001</v>
      </c>
      <c r="E105" s="172">
        <f t="shared" si="86"/>
        <v>1.0297000000000001</v>
      </c>
      <c r="F105" s="172">
        <f t="shared" si="86"/>
        <v>1.0297000000000001</v>
      </c>
      <c r="G105" s="172">
        <f t="shared" si="86"/>
        <v>1.1204000000000001</v>
      </c>
      <c r="H105" s="172">
        <f t="shared" si="86"/>
        <v>1.1359999999999999</v>
      </c>
      <c r="I105" s="172">
        <f t="shared" si="86"/>
        <v>1.0297000000000001</v>
      </c>
      <c r="J105" s="172">
        <f t="shared" si="86"/>
        <v>1.0526</v>
      </c>
      <c r="K105" s="172">
        <f t="shared" si="86"/>
        <v>1.5098</v>
      </c>
      <c r="L105" s="172">
        <f t="shared" si="86"/>
        <v>1.0486</v>
      </c>
      <c r="M105" s="172">
        <f t="shared" si="86"/>
        <v>1.1036999999999999</v>
      </c>
      <c r="N105" s="172">
        <f t="shared" si="86"/>
        <v>1.0297000000000001</v>
      </c>
      <c r="O105" s="172">
        <f t="shared" si="86"/>
        <v>1.0297000000000001</v>
      </c>
      <c r="P105" s="172">
        <f t="shared" si="86"/>
        <v>1.9041999999999999</v>
      </c>
      <c r="Q105" s="172">
        <f t="shared" si="86"/>
        <v>1.0297000000000001</v>
      </c>
      <c r="R105" s="172">
        <f t="shared" si="86"/>
        <v>1.0475000000000001</v>
      </c>
      <c r="S105" s="172">
        <f t="shared" si="86"/>
        <v>1.0895999999999999</v>
      </c>
      <c r="T105" s="172">
        <f t="shared" si="86"/>
        <v>2.0467</v>
      </c>
      <c r="U105" s="172">
        <f t="shared" si="86"/>
        <v>2.3957999999999999</v>
      </c>
      <c r="V105" s="172">
        <f t="shared" si="86"/>
        <v>1.5044</v>
      </c>
      <c r="W105" s="203">
        <f t="shared" si="86"/>
        <v>2.3957999999999999</v>
      </c>
      <c r="X105" s="172">
        <f t="shared" si="86"/>
        <v>2.3957999999999999</v>
      </c>
      <c r="Y105" s="172">
        <f t="shared" si="86"/>
        <v>1.0860000000000001</v>
      </c>
      <c r="Z105" s="172">
        <f t="shared" si="86"/>
        <v>1.6637999999999999</v>
      </c>
      <c r="AA105" s="172">
        <f t="shared" si="86"/>
        <v>1.0297000000000001</v>
      </c>
      <c r="AB105" s="172">
        <f t="shared" si="86"/>
        <v>1.0297000000000001</v>
      </c>
      <c r="AC105" s="172">
        <f t="shared" si="86"/>
        <v>1.1344000000000001</v>
      </c>
      <c r="AD105" s="172">
        <f t="shared" si="86"/>
        <v>1.1079000000000001</v>
      </c>
      <c r="AE105" s="172">
        <f t="shared" si="86"/>
        <v>2.1656</v>
      </c>
      <c r="AF105" s="172">
        <f t="shared" si="86"/>
        <v>1.9478</v>
      </c>
      <c r="AG105" s="172">
        <f t="shared" si="86"/>
        <v>1.1684000000000001</v>
      </c>
      <c r="AH105" s="172">
        <f t="shared" si="86"/>
        <v>1.1211</v>
      </c>
      <c r="AI105" s="172">
        <f t="shared" si="86"/>
        <v>1.3918999999999999</v>
      </c>
      <c r="AJ105" s="172">
        <f t="shared" si="86"/>
        <v>1.8191999999999999</v>
      </c>
      <c r="AK105" s="172">
        <f t="shared" si="86"/>
        <v>1.7668999999999999</v>
      </c>
      <c r="AL105" s="172">
        <f t="shared" si="86"/>
        <v>1.5389999999999999</v>
      </c>
      <c r="AM105" s="172">
        <f t="shared" si="86"/>
        <v>1.2544</v>
      </c>
      <c r="AN105" s="172">
        <f t="shared" si="86"/>
        <v>1.4027000000000001</v>
      </c>
      <c r="AO105" s="172">
        <f t="shared" si="86"/>
        <v>1.0310999999999999</v>
      </c>
      <c r="AP105" s="172">
        <f t="shared" si="86"/>
        <v>1.0297000000000001</v>
      </c>
      <c r="AQ105" s="172">
        <f t="shared" si="86"/>
        <v>1.5323</v>
      </c>
      <c r="AR105" s="172">
        <f t="shared" si="86"/>
        <v>1.0297000000000001</v>
      </c>
      <c r="AS105" s="172">
        <f t="shared" si="86"/>
        <v>1.0297000000000001</v>
      </c>
      <c r="AT105" s="172">
        <f t="shared" si="86"/>
        <v>1.0527</v>
      </c>
      <c r="AU105" s="172">
        <f t="shared" si="86"/>
        <v>1.5927</v>
      </c>
      <c r="AV105" s="172">
        <f t="shared" si="86"/>
        <v>1.5019</v>
      </c>
      <c r="AW105" s="172">
        <f t="shared" si="86"/>
        <v>1.7867999999999999</v>
      </c>
      <c r="AX105" s="172">
        <f t="shared" si="86"/>
        <v>2.3957999999999999</v>
      </c>
      <c r="AY105" s="172">
        <f t="shared" si="86"/>
        <v>1.2354000000000001</v>
      </c>
      <c r="AZ105" s="172">
        <f t="shared" si="86"/>
        <v>1.0297000000000001</v>
      </c>
      <c r="BA105" s="172">
        <f t="shared" si="86"/>
        <v>1.0297000000000001</v>
      </c>
      <c r="BB105" s="172">
        <f t="shared" si="86"/>
        <v>1.0297000000000001</v>
      </c>
      <c r="BC105" s="172">
        <f t="shared" si="86"/>
        <v>1.0297000000000001</v>
      </c>
      <c r="BD105" s="172">
        <f t="shared" si="86"/>
        <v>1.03</v>
      </c>
      <c r="BE105" s="172">
        <f t="shared" si="86"/>
        <v>1.1011</v>
      </c>
      <c r="BF105" s="172">
        <f t="shared" si="86"/>
        <v>1.0297000000000001</v>
      </c>
      <c r="BG105" s="172">
        <f t="shared" si="86"/>
        <v>1.1318999999999999</v>
      </c>
      <c r="BH105" s="172">
        <f t="shared" si="86"/>
        <v>1.2019</v>
      </c>
      <c r="BI105" s="172">
        <f t="shared" si="86"/>
        <v>1.6164000000000001</v>
      </c>
      <c r="BJ105" s="172">
        <f t="shared" si="86"/>
        <v>1.0297000000000001</v>
      </c>
      <c r="BK105" s="172">
        <f t="shared" si="86"/>
        <v>1.0297000000000001</v>
      </c>
      <c r="BL105" s="172">
        <f t="shared" si="86"/>
        <v>1.8519000000000001</v>
      </c>
      <c r="BM105" s="172">
        <f t="shared" si="86"/>
        <v>1.5349999999999999</v>
      </c>
      <c r="BN105" s="172">
        <f t="shared" si="86"/>
        <v>1.036</v>
      </c>
      <c r="BO105" s="172">
        <f t="shared" si="86"/>
        <v>1.1037999999999999</v>
      </c>
      <c r="BP105" s="172">
        <f t="shared" ref="BP105:EA105" si="87">MAX(BP103,BP104)</f>
        <v>1.8320000000000001</v>
      </c>
      <c r="BQ105" s="172">
        <f t="shared" si="87"/>
        <v>1.0297000000000001</v>
      </c>
      <c r="BR105" s="172">
        <f t="shared" si="87"/>
        <v>1.0309999999999999</v>
      </c>
      <c r="BS105" s="172">
        <f t="shared" si="87"/>
        <v>1.1173999999999999</v>
      </c>
      <c r="BT105" s="172">
        <f t="shared" si="87"/>
        <v>1.2704</v>
      </c>
      <c r="BU105" s="172">
        <f t="shared" si="87"/>
        <v>1.2904</v>
      </c>
      <c r="BV105" s="172">
        <f t="shared" si="87"/>
        <v>1.1091</v>
      </c>
      <c r="BW105" s="172">
        <f t="shared" si="87"/>
        <v>1.0712999999999999</v>
      </c>
      <c r="BX105" s="172">
        <f t="shared" si="87"/>
        <v>2.2355999999999998</v>
      </c>
      <c r="BY105" s="172">
        <f t="shared" si="87"/>
        <v>1.2246999999999999</v>
      </c>
      <c r="BZ105" s="172">
        <f t="shared" si="87"/>
        <v>1.7782</v>
      </c>
      <c r="CA105" s="172">
        <f t="shared" si="87"/>
        <v>1.9256</v>
      </c>
      <c r="CB105" s="172">
        <f t="shared" si="87"/>
        <v>1.0297000000000001</v>
      </c>
      <c r="CC105" s="172">
        <f t="shared" si="87"/>
        <v>1.9486000000000001</v>
      </c>
      <c r="CD105" s="172">
        <f t="shared" si="87"/>
        <v>2.3601000000000001</v>
      </c>
      <c r="CE105" s="172">
        <f t="shared" si="87"/>
        <v>1.9557</v>
      </c>
      <c r="CF105" s="172">
        <f t="shared" si="87"/>
        <v>2.2061999999999999</v>
      </c>
      <c r="CG105" s="172">
        <f t="shared" si="87"/>
        <v>1.8222</v>
      </c>
      <c r="CH105" s="172">
        <f t="shared" si="87"/>
        <v>2.1663999999999999</v>
      </c>
      <c r="CI105" s="172">
        <f t="shared" si="87"/>
        <v>1.1849000000000001</v>
      </c>
      <c r="CJ105" s="172">
        <f t="shared" si="87"/>
        <v>1.1326000000000001</v>
      </c>
      <c r="CK105" s="172">
        <f t="shared" si="87"/>
        <v>1.0297000000000001</v>
      </c>
      <c r="CL105" s="172">
        <f t="shared" si="87"/>
        <v>1.1054999999999999</v>
      </c>
      <c r="CM105" s="172">
        <f t="shared" si="87"/>
        <v>1.1634</v>
      </c>
      <c r="CN105" s="172">
        <f t="shared" si="87"/>
        <v>1.0297000000000001</v>
      </c>
      <c r="CO105" s="172">
        <f t="shared" si="87"/>
        <v>1.0297000000000001</v>
      </c>
      <c r="CP105" s="172">
        <f t="shared" si="87"/>
        <v>1.1191</v>
      </c>
      <c r="CQ105" s="172">
        <f t="shared" si="87"/>
        <v>1.1206</v>
      </c>
      <c r="CR105" s="172">
        <f t="shared" si="87"/>
        <v>1.9012</v>
      </c>
      <c r="CS105" s="172">
        <f t="shared" si="87"/>
        <v>1.4158999999999999</v>
      </c>
      <c r="CT105" s="172">
        <f t="shared" si="87"/>
        <v>2.1617999999999999</v>
      </c>
      <c r="CU105" s="172">
        <f t="shared" si="87"/>
        <v>1.2563</v>
      </c>
      <c r="CV105" s="172">
        <f t="shared" si="87"/>
        <v>2.3894000000000002</v>
      </c>
      <c r="CW105" s="172">
        <f t="shared" si="87"/>
        <v>1.9595</v>
      </c>
      <c r="CX105" s="172">
        <f t="shared" si="87"/>
        <v>1.2331000000000001</v>
      </c>
      <c r="CY105" s="172">
        <f t="shared" si="87"/>
        <v>2.3957999999999999</v>
      </c>
      <c r="CZ105" s="172">
        <f t="shared" si="87"/>
        <v>1.0623</v>
      </c>
      <c r="DA105" s="172">
        <f t="shared" si="87"/>
        <v>1.8933</v>
      </c>
      <c r="DB105" s="172">
        <f t="shared" si="87"/>
        <v>1.4950000000000001</v>
      </c>
      <c r="DC105" s="172">
        <f t="shared" si="87"/>
        <v>1.9786999999999999</v>
      </c>
      <c r="DD105" s="172">
        <f t="shared" si="87"/>
        <v>1.9744999999999999</v>
      </c>
      <c r="DE105" s="172">
        <f t="shared" si="87"/>
        <v>1.2649999999999999</v>
      </c>
      <c r="DF105" s="172">
        <f t="shared" si="87"/>
        <v>1.0297000000000001</v>
      </c>
      <c r="DG105" s="172">
        <f t="shared" si="87"/>
        <v>2.2806999999999999</v>
      </c>
      <c r="DH105" s="172">
        <f t="shared" si="87"/>
        <v>1.0652999999999999</v>
      </c>
      <c r="DI105" s="172">
        <f t="shared" si="87"/>
        <v>1.0477000000000001</v>
      </c>
      <c r="DJ105" s="172">
        <f t="shared" si="87"/>
        <v>1.1897</v>
      </c>
      <c r="DK105" s="172">
        <f t="shared" si="87"/>
        <v>1.2378</v>
      </c>
      <c r="DL105" s="172">
        <f t="shared" si="87"/>
        <v>1.0297000000000001</v>
      </c>
      <c r="DM105" s="172">
        <f>MAX(DM103,DM104)</f>
        <v>1.7164999999999999</v>
      </c>
      <c r="DN105" s="172">
        <f t="shared" si="87"/>
        <v>1.0975999999999999</v>
      </c>
      <c r="DO105" s="172">
        <f t="shared" si="87"/>
        <v>1.0421</v>
      </c>
      <c r="DP105" s="172">
        <f t="shared" si="87"/>
        <v>1.7788999999999999</v>
      </c>
      <c r="DQ105" s="172">
        <f t="shared" si="87"/>
        <v>1.2148000000000001</v>
      </c>
      <c r="DR105" s="172">
        <f t="shared" si="87"/>
        <v>1.0998000000000001</v>
      </c>
      <c r="DS105" s="172">
        <f t="shared" si="87"/>
        <v>1.1682999999999999</v>
      </c>
      <c r="DT105" s="172">
        <f t="shared" si="87"/>
        <v>2.0829</v>
      </c>
      <c r="DU105" s="172">
        <f t="shared" si="87"/>
        <v>1.3475999999999999</v>
      </c>
      <c r="DV105" s="172">
        <f t="shared" si="87"/>
        <v>1.8361000000000001</v>
      </c>
      <c r="DW105" s="172">
        <f t="shared" si="87"/>
        <v>1.4021999999999999</v>
      </c>
      <c r="DX105" s="172">
        <f t="shared" si="87"/>
        <v>1.9407000000000001</v>
      </c>
      <c r="DY105" s="172">
        <f t="shared" si="87"/>
        <v>1.4634</v>
      </c>
      <c r="DZ105" s="172">
        <f t="shared" si="87"/>
        <v>1.1428</v>
      </c>
      <c r="EA105" s="172">
        <f t="shared" si="87"/>
        <v>1.1961999999999999</v>
      </c>
      <c r="EB105" s="172">
        <f t="shared" ref="EB105:FX105" si="88">MAX(EB103,EB104)</f>
        <v>1.2121</v>
      </c>
      <c r="EC105" s="172">
        <f t="shared" si="88"/>
        <v>1.4869000000000001</v>
      </c>
      <c r="ED105" s="172">
        <f t="shared" si="88"/>
        <v>1.0874999999999999</v>
      </c>
      <c r="EE105" s="172">
        <f t="shared" si="88"/>
        <v>1.8564000000000001</v>
      </c>
      <c r="EF105" s="172">
        <f t="shared" si="88"/>
        <v>1.0969</v>
      </c>
      <c r="EG105" s="172">
        <f t="shared" si="88"/>
        <v>1.5259</v>
      </c>
      <c r="EH105" s="172">
        <f t="shared" si="88"/>
        <v>1.6900999999999999</v>
      </c>
      <c r="EI105" s="172">
        <f t="shared" si="88"/>
        <v>1.0297000000000001</v>
      </c>
      <c r="EJ105" s="172">
        <f t="shared" si="88"/>
        <v>1.0297000000000001</v>
      </c>
      <c r="EK105" s="172">
        <f t="shared" si="88"/>
        <v>1.1907000000000001</v>
      </c>
      <c r="EL105" s="172">
        <f t="shared" si="88"/>
        <v>1.2324999999999999</v>
      </c>
      <c r="EM105" s="172">
        <f t="shared" si="88"/>
        <v>1.2722</v>
      </c>
      <c r="EN105" s="172">
        <f t="shared" si="88"/>
        <v>1.1168</v>
      </c>
      <c r="EO105" s="172">
        <f t="shared" si="88"/>
        <v>1.3261000000000001</v>
      </c>
      <c r="EP105" s="172">
        <f t="shared" si="88"/>
        <v>1.3345</v>
      </c>
      <c r="EQ105" s="172">
        <f t="shared" si="88"/>
        <v>1.0476000000000001</v>
      </c>
      <c r="ER105" s="172">
        <f t="shared" si="88"/>
        <v>1.4351</v>
      </c>
      <c r="ES105" s="172">
        <f t="shared" si="88"/>
        <v>2.1208</v>
      </c>
      <c r="ET105" s="172">
        <f t="shared" si="88"/>
        <v>1.9576</v>
      </c>
      <c r="EU105" s="172">
        <f t="shared" si="88"/>
        <v>1.1998</v>
      </c>
      <c r="EV105" s="172">
        <f t="shared" si="88"/>
        <v>2.3304</v>
      </c>
      <c r="EW105" s="172">
        <f t="shared" si="88"/>
        <v>1.1476</v>
      </c>
      <c r="EX105" s="172">
        <f t="shared" si="88"/>
        <v>1.6637999999999999</v>
      </c>
      <c r="EY105" s="172">
        <f t="shared" si="88"/>
        <v>1.2303999999999999</v>
      </c>
      <c r="EZ105" s="172">
        <f t="shared" si="88"/>
        <v>2.1034999999999999</v>
      </c>
      <c r="FA105" s="172">
        <f t="shared" si="88"/>
        <v>1.0382</v>
      </c>
      <c r="FB105" s="172">
        <f t="shared" si="88"/>
        <v>1.4272</v>
      </c>
      <c r="FC105" s="172">
        <f t="shared" si="88"/>
        <v>1.0526</v>
      </c>
      <c r="FD105" s="172">
        <f t="shared" si="88"/>
        <v>1.4133</v>
      </c>
      <c r="FE105" s="172">
        <f t="shared" si="88"/>
        <v>2.2050999999999998</v>
      </c>
      <c r="FF105" s="172">
        <f t="shared" si="88"/>
        <v>1.7122999999999999</v>
      </c>
      <c r="FG105" s="172">
        <f t="shared" si="88"/>
        <v>2.1434000000000002</v>
      </c>
      <c r="FH105" s="172">
        <f t="shared" si="88"/>
        <v>2.2292000000000001</v>
      </c>
      <c r="FI105" s="172">
        <f t="shared" si="88"/>
        <v>1.0764</v>
      </c>
      <c r="FJ105" s="172">
        <f t="shared" si="88"/>
        <v>1.0744</v>
      </c>
      <c r="FK105" s="172">
        <f t="shared" si="88"/>
        <v>1.0538000000000001</v>
      </c>
      <c r="FL105" s="172">
        <f t="shared" si="88"/>
        <v>1.0297000000000001</v>
      </c>
      <c r="FM105" s="172">
        <f t="shared" si="88"/>
        <v>1.0358000000000001</v>
      </c>
      <c r="FN105" s="172">
        <f t="shared" si="88"/>
        <v>1.0297000000000001</v>
      </c>
      <c r="FO105" s="172">
        <f t="shared" si="88"/>
        <v>1.1164000000000001</v>
      </c>
      <c r="FP105" s="172">
        <f t="shared" si="88"/>
        <v>1.0550999999999999</v>
      </c>
      <c r="FQ105" s="172">
        <f t="shared" si="88"/>
        <v>1.1471</v>
      </c>
      <c r="FR105" s="172">
        <f t="shared" si="88"/>
        <v>1.9595</v>
      </c>
      <c r="FS105" s="172">
        <f t="shared" si="88"/>
        <v>1.8406</v>
      </c>
      <c r="FT105" s="203">
        <f t="shared" si="88"/>
        <v>2.2806999999999999</v>
      </c>
      <c r="FU105" s="172">
        <f t="shared" si="88"/>
        <v>1.1742999999999999</v>
      </c>
      <c r="FV105" s="172">
        <f t="shared" si="88"/>
        <v>1.1951000000000001</v>
      </c>
      <c r="FW105" s="172">
        <f t="shared" si="88"/>
        <v>1.8172999999999999</v>
      </c>
      <c r="FX105" s="172">
        <f t="shared" si="88"/>
        <v>2.3405</v>
      </c>
      <c r="FY105" s="160"/>
      <c r="FZ105" s="166"/>
      <c r="GA105" s="172"/>
      <c r="GB105" s="166"/>
      <c r="GC105" s="166"/>
      <c r="GD105" s="165"/>
      <c r="GE105" s="165"/>
    </row>
    <row r="106" spans="1:187" s="327" customFormat="1" x14ac:dyDescent="0.2">
      <c r="A106" s="186"/>
      <c r="B106" s="184" t="s">
        <v>277</v>
      </c>
      <c r="C106" s="186"/>
      <c r="D106" s="186"/>
      <c r="E106" s="186"/>
      <c r="F106" s="186"/>
      <c r="G106" s="186"/>
      <c r="H106" s="186"/>
      <c r="I106" s="186"/>
      <c r="J106" s="186"/>
      <c r="K106" s="186"/>
      <c r="L106" s="186"/>
      <c r="M106" s="186"/>
      <c r="N106" s="186"/>
      <c r="O106" s="186"/>
      <c r="P106" s="186"/>
      <c r="Q106" s="186"/>
      <c r="R106" s="186"/>
      <c r="S106" s="186"/>
      <c r="T106" s="186"/>
      <c r="U106" s="186"/>
      <c r="V106" s="186"/>
      <c r="W106" s="187"/>
      <c r="X106" s="186"/>
      <c r="Y106" s="186"/>
      <c r="Z106" s="186"/>
      <c r="AA106" s="186"/>
      <c r="AB106" s="186"/>
      <c r="AC106" s="186"/>
      <c r="AD106" s="186"/>
      <c r="AE106" s="186"/>
      <c r="AF106" s="186"/>
      <c r="AG106" s="186"/>
      <c r="AH106" s="186"/>
      <c r="AI106" s="186"/>
      <c r="AJ106" s="186"/>
      <c r="AK106" s="186"/>
      <c r="AL106" s="186"/>
      <c r="AM106" s="186"/>
      <c r="AN106" s="186"/>
      <c r="AO106" s="186"/>
      <c r="AP106" s="186"/>
      <c r="AQ106" s="186"/>
      <c r="AR106" s="186"/>
      <c r="AS106" s="186"/>
      <c r="AT106" s="186"/>
      <c r="AU106" s="186"/>
      <c r="AV106" s="186"/>
      <c r="AW106" s="186"/>
      <c r="AX106" s="186"/>
      <c r="AY106" s="186"/>
      <c r="AZ106" s="186"/>
      <c r="BA106" s="186"/>
      <c r="BB106" s="186"/>
      <c r="BC106" s="186"/>
      <c r="BD106" s="186"/>
      <c r="BE106" s="186"/>
      <c r="BF106" s="186"/>
      <c r="BG106" s="186"/>
      <c r="BH106" s="186"/>
      <c r="BI106" s="186"/>
      <c r="BJ106" s="186"/>
      <c r="BK106" s="186"/>
      <c r="BL106" s="186"/>
      <c r="BM106" s="186"/>
      <c r="BN106" s="186"/>
      <c r="BO106" s="186"/>
      <c r="BP106" s="186"/>
      <c r="BQ106" s="186"/>
      <c r="BR106" s="186"/>
      <c r="BS106" s="186"/>
      <c r="BT106" s="186"/>
      <c r="BU106" s="186"/>
      <c r="BV106" s="186"/>
      <c r="BW106" s="186"/>
      <c r="BX106" s="186"/>
      <c r="BY106" s="186"/>
      <c r="BZ106" s="186"/>
      <c r="CA106" s="186"/>
      <c r="CB106" s="186"/>
      <c r="CC106" s="186"/>
      <c r="CD106" s="186"/>
      <c r="CE106" s="186"/>
      <c r="CF106" s="186"/>
      <c r="CG106" s="186"/>
      <c r="CH106" s="186"/>
      <c r="CI106" s="186"/>
      <c r="CJ106" s="186"/>
      <c r="CK106" s="186"/>
      <c r="CL106" s="186"/>
      <c r="CM106" s="186"/>
      <c r="CN106" s="186"/>
      <c r="CO106" s="186"/>
      <c r="CP106" s="186"/>
      <c r="CQ106" s="186"/>
      <c r="CR106" s="186"/>
      <c r="CS106" s="186"/>
      <c r="CT106" s="186"/>
      <c r="CU106" s="186"/>
      <c r="CV106" s="186"/>
      <c r="CW106" s="186"/>
      <c r="CX106" s="186"/>
      <c r="CY106" s="186"/>
      <c r="CZ106" s="186"/>
      <c r="DA106" s="186"/>
      <c r="DB106" s="186"/>
      <c r="DC106" s="186"/>
      <c r="DD106" s="186"/>
      <c r="DE106" s="186"/>
      <c r="DF106" s="186"/>
      <c r="DG106" s="186"/>
      <c r="DH106" s="186"/>
      <c r="DI106" s="186"/>
      <c r="DJ106" s="186"/>
      <c r="DK106" s="186"/>
      <c r="DL106" s="186"/>
      <c r="DM106" s="186"/>
      <c r="DN106" s="186"/>
      <c r="DO106" s="186"/>
      <c r="DP106" s="186"/>
      <c r="DQ106" s="186"/>
      <c r="DR106" s="186"/>
      <c r="DS106" s="186"/>
      <c r="DT106" s="186"/>
      <c r="DU106" s="186"/>
      <c r="DV106" s="186"/>
      <c r="DW106" s="186"/>
      <c r="DX106" s="186"/>
      <c r="DY106" s="186"/>
      <c r="DZ106" s="186"/>
      <c r="EA106" s="186"/>
      <c r="EB106" s="186"/>
      <c r="EC106" s="186"/>
      <c r="ED106" s="186"/>
      <c r="EE106" s="186"/>
      <c r="EF106" s="186"/>
      <c r="EG106" s="186"/>
      <c r="EH106" s="186"/>
      <c r="EI106" s="186"/>
      <c r="EJ106" s="186"/>
      <c r="EK106" s="186"/>
      <c r="EL106" s="186"/>
      <c r="EM106" s="186"/>
      <c r="EN106" s="186"/>
      <c r="EO106" s="186"/>
      <c r="EP106" s="186"/>
      <c r="EQ106" s="186"/>
      <c r="ER106" s="186"/>
      <c r="ES106" s="186"/>
      <c r="ET106" s="186"/>
      <c r="EU106" s="186"/>
      <c r="EV106" s="186"/>
      <c r="EW106" s="186"/>
      <c r="EX106" s="186"/>
      <c r="EY106" s="186"/>
      <c r="EZ106" s="186"/>
      <c r="FA106" s="186"/>
      <c r="FB106" s="186"/>
      <c r="FC106" s="186"/>
      <c r="FD106" s="186"/>
      <c r="FE106" s="186"/>
      <c r="FF106" s="186"/>
      <c r="FG106" s="186"/>
      <c r="FH106" s="186"/>
      <c r="FI106" s="186"/>
      <c r="FJ106" s="186"/>
      <c r="FK106" s="186"/>
      <c r="FL106" s="186"/>
      <c r="FM106" s="186"/>
      <c r="FN106" s="186"/>
      <c r="FO106" s="186"/>
      <c r="FP106" s="186"/>
      <c r="FQ106" s="186"/>
      <c r="FR106" s="186"/>
      <c r="FS106" s="186"/>
      <c r="FT106" s="187"/>
      <c r="FU106" s="186"/>
      <c r="FV106" s="186"/>
      <c r="FW106" s="186"/>
      <c r="FX106" s="186"/>
      <c r="FY106" s="160"/>
      <c r="FZ106" s="165"/>
      <c r="GA106" s="172"/>
      <c r="GB106" s="166"/>
      <c r="GC106" s="166"/>
      <c r="GD106" s="165"/>
      <c r="GE106" s="165"/>
    </row>
    <row r="107" spans="1:187" ht="15.75" x14ac:dyDescent="0.25">
      <c r="A107" s="192" t="s">
        <v>278</v>
      </c>
      <c r="B107" s="207" t="s">
        <v>279</v>
      </c>
      <c r="C107" s="172">
        <f t="shared" ref="C107:BN107" si="89">ROUND(IF(C96&lt;453.5,0.825-(0.0000639*(453.5-C96)),IF(C96&lt;1567.5,0.8595-(0.000031*(1567.5-C96)),IF(C96&lt;6682,0.885-(0.000005*(6682-C96)),IF(C96&lt;30000,0.905-(0.0000009*(30000-C96)),0.905)))),4)</f>
        <v>0.88560000000000005</v>
      </c>
      <c r="D107" s="172">
        <f t="shared" si="89"/>
        <v>0.90500000000000003</v>
      </c>
      <c r="E107" s="172">
        <f t="shared" si="89"/>
        <v>0.88519999999999999</v>
      </c>
      <c r="F107" s="172">
        <f t="shared" si="89"/>
        <v>0.89400000000000002</v>
      </c>
      <c r="G107" s="172">
        <f t="shared" si="89"/>
        <v>0.84340000000000004</v>
      </c>
      <c r="H107" s="172">
        <f t="shared" si="89"/>
        <v>0.84060000000000001</v>
      </c>
      <c r="I107" s="172">
        <f t="shared" si="89"/>
        <v>0.88739999999999997</v>
      </c>
      <c r="J107" s="172">
        <f t="shared" si="89"/>
        <v>0.86329999999999996</v>
      </c>
      <c r="K107" s="172">
        <f t="shared" si="89"/>
        <v>0.81499999999999995</v>
      </c>
      <c r="L107" s="172">
        <f t="shared" si="89"/>
        <v>0.86480000000000001</v>
      </c>
      <c r="M107" s="172">
        <f t="shared" si="89"/>
        <v>0.85299999999999998</v>
      </c>
      <c r="N107" s="172">
        <f t="shared" si="89"/>
        <v>0.90500000000000003</v>
      </c>
      <c r="O107" s="172">
        <f t="shared" si="89"/>
        <v>0.89119999999999999</v>
      </c>
      <c r="P107" s="172">
        <f t="shared" si="89"/>
        <v>0.80759999999999998</v>
      </c>
      <c r="Q107" s="172">
        <f t="shared" si="89"/>
        <v>0.90500000000000003</v>
      </c>
      <c r="R107" s="172">
        <f t="shared" si="89"/>
        <v>0.86519999999999997</v>
      </c>
      <c r="S107" s="172">
        <f t="shared" si="89"/>
        <v>0.85970000000000002</v>
      </c>
      <c r="T107" s="172">
        <f t="shared" si="89"/>
        <v>0.80510000000000004</v>
      </c>
      <c r="U107" s="172">
        <f t="shared" si="89"/>
        <v>0.79920000000000002</v>
      </c>
      <c r="V107" s="172">
        <f t="shared" si="89"/>
        <v>0.81520000000000004</v>
      </c>
      <c r="W107" s="203">
        <f t="shared" si="89"/>
        <v>0.79920000000000002</v>
      </c>
      <c r="X107" s="172">
        <f t="shared" si="89"/>
        <v>0.79920000000000002</v>
      </c>
      <c r="Y107" s="172">
        <f t="shared" si="89"/>
        <v>0.86</v>
      </c>
      <c r="Z107" s="172">
        <f t="shared" si="89"/>
        <v>0.81169999999999998</v>
      </c>
      <c r="AA107" s="172">
        <f t="shared" si="89"/>
        <v>0.90500000000000003</v>
      </c>
      <c r="AB107" s="172">
        <f t="shared" si="89"/>
        <v>0.90480000000000005</v>
      </c>
      <c r="AC107" s="172">
        <f t="shared" si="89"/>
        <v>0.84079999999999999</v>
      </c>
      <c r="AD107" s="172">
        <f t="shared" si="89"/>
        <v>0.85060000000000002</v>
      </c>
      <c r="AE107" s="172">
        <f t="shared" si="89"/>
        <v>0.80310000000000004</v>
      </c>
      <c r="AF107" s="172">
        <f t="shared" si="89"/>
        <v>0.80679999999999996</v>
      </c>
      <c r="AG107" s="172">
        <f t="shared" si="89"/>
        <v>0.8357</v>
      </c>
      <c r="AH107" s="172">
        <f t="shared" si="89"/>
        <v>0.84299999999999997</v>
      </c>
      <c r="AI107" s="172">
        <f t="shared" si="89"/>
        <v>0.81950000000000001</v>
      </c>
      <c r="AJ107" s="172">
        <f t="shared" si="89"/>
        <v>0.80900000000000005</v>
      </c>
      <c r="AK107" s="172">
        <f t="shared" si="89"/>
        <v>0.80989999999999995</v>
      </c>
      <c r="AL107" s="172">
        <f t="shared" si="89"/>
        <v>0.81389999999999996</v>
      </c>
      <c r="AM107" s="172">
        <f t="shared" si="89"/>
        <v>0.82469999999999999</v>
      </c>
      <c r="AN107" s="172">
        <f t="shared" si="89"/>
        <v>0.81910000000000005</v>
      </c>
      <c r="AO107" s="172">
        <f t="shared" si="89"/>
        <v>0.87509999999999999</v>
      </c>
      <c r="AP107" s="172">
        <f t="shared" si="89"/>
        <v>0.90500000000000003</v>
      </c>
      <c r="AQ107" s="172">
        <f t="shared" si="89"/>
        <v>0.81420000000000003</v>
      </c>
      <c r="AR107" s="172">
        <f t="shared" si="89"/>
        <v>0.90500000000000003</v>
      </c>
      <c r="AS107" s="172">
        <f t="shared" si="89"/>
        <v>0.88419999999999999</v>
      </c>
      <c r="AT107" s="172">
        <f t="shared" si="89"/>
        <v>0.86329999999999996</v>
      </c>
      <c r="AU107" s="172">
        <f t="shared" si="89"/>
        <v>0.81289999999999996</v>
      </c>
      <c r="AV107" s="172">
        <f t="shared" si="89"/>
        <v>0.81530000000000002</v>
      </c>
      <c r="AW107" s="172">
        <f t="shared" si="89"/>
        <v>0.80959999999999999</v>
      </c>
      <c r="AX107" s="172">
        <f t="shared" si="89"/>
        <v>0.79920000000000002</v>
      </c>
      <c r="AY107" s="172">
        <f t="shared" si="89"/>
        <v>0.8256</v>
      </c>
      <c r="AZ107" s="172">
        <f t="shared" si="89"/>
        <v>0.88829999999999998</v>
      </c>
      <c r="BA107" s="172">
        <f t="shared" si="89"/>
        <v>0.8861</v>
      </c>
      <c r="BB107" s="172">
        <f t="shared" si="89"/>
        <v>0.88500000000000001</v>
      </c>
      <c r="BC107" s="172">
        <f t="shared" si="89"/>
        <v>0.90500000000000003</v>
      </c>
      <c r="BD107" s="172">
        <f t="shared" si="89"/>
        <v>0.87629999999999997</v>
      </c>
      <c r="BE107" s="172">
        <f t="shared" si="89"/>
        <v>0.85450000000000004</v>
      </c>
      <c r="BF107" s="172">
        <f t="shared" si="89"/>
        <v>0.89990000000000003</v>
      </c>
      <c r="BG107" s="172">
        <f t="shared" si="89"/>
        <v>0.84119999999999995</v>
      </c>
      <c r="BH107" s="172">
        <f t="shared" si="89"/>
        <v>0.8306</v>
      </c>
      <c r="BI107" s="172">
        <f t="shared" si="89"/>
        <v>0.8125</v>
      </c>
      <c r="BJ107" s="172">
        <f t="shared" si="89"/>
        <v>0.8831</v>
      </c>
      <c r="BK107" s="172">
        <f t="shared" si="89"/>
        <v>0.89829999999999999</v>
      </c>
      <c r="BL107" s="172">
        <f t="shared" si="89"/>
        <v>0.8085</v>
      </c>
      <c r="BM107" s="172">
        <f t="shared" si="89"/>
        <v>0.81410000000000005</v>
      </c>
      <c r="BN107" s="172">
        <f t="shared" si="89"/>
        <v>0.86990000000000001</v>
      </c>
      <c r="BO107" s="172">
        <f t="shared" ref="BO107:DZ107" si="90">ROUND(IF(BO96&lt;453.5,0.825-(0.0000639*(453.5-BO96)),IF(BO96&lt;1567.5,0.8595-(0.000031*(1567.5-BO96)),IF(BO96&lt;6682,0.885-(0.000005*(6682-BO96)),IF(BO96&lt;30000,0.905-(0.0000009*(30000-BO96)),0.905)))),4)</f>
        <v>0.85289999999999999</v>
      </c>
      <c r="BP107" s="172">
        <f t="shared" si="90"/>
        <v>0.80879999999999996</v>
      </c>
      <c r="BQ107" s="172">
        <f t="shared" si="90"/>
        <v>0.88190000000000002</v>
      </c>
      <c r="BR107" s="172">
        <f t="shared" si="90"/>
        <v>0.87519999999999998</v>
      </c>
      <c r="BS107" s="172">
        <f t="shared" si="90"/>
        <v>0.84509999999999996</v>
      </c>
      <c r="BT107" s="172">
        <f t="shared" si="90"/>
        <v>0.82410000000000005</v>
      </c>
      <c r="BU107" s="172">
        <f t="shared" si="90"/>
        <v>0.82340000000000002</v>
      </c>
      <c r="BV107" s="172">
        <f t="shared" si="90"/>
        <v>0.84989999999999999</v>
      </c>
      <c r="BW107" s="172">
        <f t="shared" si="90"/>
        <v>0.86140000000000005</v>
      </c>
      <c r="BX107" s="172">
        <f t="shared" si="90"/>
        <v>0.80189999999999995</v>
      </c>
      <c r="BY107" s="172">
        <f t="shared" si="90"/>
        <v>0.82720000000000005</v>
      </c>
      <c r="BZ107" s="172">
        <f t="shared" si="90"/>
        <v>0.80969999999999998</v>
      </c>
      <c r="CA107" s="172">
        <f t="shared" si="90"/>
        <v>0.80720000000000003</v>
      </c>
      <c r="CB107" s="172">
        <f t="shared" si="90"/>
        <v>0.90500000000000003</v>
      </c>
      <c r="CC107" s="172">
        <f t="shared" si="90"/>
        <v>0.80679999999999996</v>
      </c>
      <c r="CD107" s="172">
        <f t="shared" si="90"/>
        <v>0.79979999999999996</v>
      </c>
      <c r="CE107" s="172">
        <f t="shared" si="90"/>
        <v>0.80669999999999997</v>
      </c>
      <c r="CF107" s="172">
        <f t="shared" si="90"/>
        <v>0.8024</v>
      </c>
      <c r="CG107" s="172">
        <f t="shared" si="90"/>
        <v>0.80900000000000005</v>
      </c>
      <c r="CH107" s="172">
        <f t="shared" si="90"/>
        <v>0.80310000000000004</v>
      </c>
      <c r="CI107" s="172">
        <f t="shared" si="90"/>
        <v>0.83320000000000005</v>
      </c>
      <c r="CJ107" s="172">
        <f t="shared" si="90"/>
        <v>0.84109999999999996</v>
      </c>
      <c r="CK107" s="172">
        <f t="shared" si="90"/>
        <v>0.87909999999999999</v>
      </c>
      <c r="CL107" s="172">
        <f t="shared" si="90"/>
        <v>0.85189999999999999</v>
      </c>
      <c r="CM107" s="172">
        <f t="shared" si="90"/>
        <v>0.83640000000000003</v>
      </c>
      <c r="CN107" s="172">
        <f t="shared" si="90"/>
        <v>0.90490000000000004</v>
      </c>
      <c r="CO107" s="172">
        <f t="shared" si="90"/>
        <v>0.89170000000000005</v>
      </c>
      <c r="CP107" s="172">
        <f t="shared" si="90"/>
        <v>0.84409999999999996</v>
      </c>
      <c r="CQ107" s="172">
        <f t="shared" si="90"/>
        <v>0.84330000000000005</v>
      </c>
      <c r="CR107" s="172">
        <f t="shared" si="90"/>
        <v>0.80759999999999998</v>
      </c>
      <c r="CS107" s="172">
        <f t="shared" si="90"/>
        <v>0.81859999999999999</v>
      </c>
      <c r="CT107" s="172">
        <f t="shared" si="90"/>
        <v>0.80320000000000003</v>
      </c>
      <c r="CU107" s="172">
        <f t="shared" si="90"/>
        <v>0.82469999999999999</v>
      </c>
      <c r="CV107" s="172">
        <f t="shared" si="90"/>
        <v>0.79930000000000001</v>
      </c>
      <c r="CW107" s="172">
        <f t="shared" si="90"/>
        <v>0.80659999999999998</v>
      </c>
      <c r="CX107" s="172">
        <f t="shared" si="90"/>
        <v>0.82589999999999997</v>
      </c>
      <c r="CY107" s="172">
        <f t="shared" si="90"/>
        <v>0.79920000000000002</v>
      </c>
      <c r="CZ107" s="172">
        <f t="shared" si="90"/>
        <v>0.86219999999999997</v>
      </c>
      <c r="DA107" s="172">
        <f t="shared" si="90"/>
        <v>0.80779999999999996</v>
      </c>
      <c r="DB107" s="172">
        <f t="shared" si="90"/>
        <v>0.81559999999999999</v>
      </c>
      <c r="DC107" s="172">
        <f t="shared" si="90"/>
        <v>0.80630000000000002</v>
      </c>
      <c r="DD107" s="172">
        <f t="shared" si="90"/>
        <v>0.80640000000000001</v>
      </c>
      <c r="DE107" s="172">
        <f t="shared" si="90"/>
        <v>0.82430000000000003</v>
      </c>
      <c r="DF107" s="172">
        <f t="shared" si="90"/>
        <v>0.89770000000000005</v>
      </c>
      <c r="DG107" s="172">
        <f t="shared" si="90"/>
        <v>0.80120000000000002</v>
      </c>
      <c r="DH107" s="172">
        <f t="shared" si="90"/>
        <v>0.8619</v>
      </c>
      <c r="DI107" s="172">
        <f t="shared" si="90"/>
        <v>0.86509999999999998</v>
      </c>
      <c r="DJ107" s="172">
        <f t="shared" si="90"/>
        <v>0.83250000000000002</v>
      </c>
      <c r="DK107" s="172">
        <f t="shared" si="90"/>
        <v>0.82520000000000004</v>
      </c>
      <c r="DL107" s="172">
        <f t="shared" si="90"/>
        <v>0.88090000000000002</v>
      </c>
      <c r="DM107" s="172">
        <f t="shared" si="90"/>
        <v>0.81389999999999996</v>
      </c>
      <c r="DN107" s="172">
        <f t="shared" si="90"/>
        <v>0.85650000000000004</v>
      </c>
      <c r="DO107" s="172">
        <f t="shared" si="90"/>
        <v>0.86719999999999997</v>
      </c>
      <c r="DP107" s="172">
        <f t="shared" si="90"/>
        <v>0.80969999999999998</v>
      </c>
      <c r="DQ107" s="172">
        <f t="shared" si="90"/>
        <v>0.82869999999999999</v>
      </c>
      <c r="DR107" s="172">
        <f t="shared" si="90"/>
        <v>0.85519999999999996</v>
      </c>
      <c r="DS107" s="172">
        <f t="shared" si="90"/>
        <v>0.8357</v>
      </c>
      <c r="DT107" s="172">
        <f t="shared" si="90"/>
        <v>0.80449999999999999</v>
      </c>
      <c r="DU107" s="172">
        <f t="shared" si="90"/>
        <v>0.82120000000000004</v>
      </c>
      <c r="DV107" s="172">
        <f t="shared" si="90"/>
        <v>0.80869999999999997</v>
      </c>
      <c r="DW107" s="172">
        <f t="shared" si="90"/>
        <v>0.81910000000000005</v>
      </c>
      <c r="DX107" s="172">
        <f t="shared" si="90"/>
        <v>0.80689999999999995</v>
      </c>
      <c r="DY107" s="172">
        <f t="shared" si="90"/>
        <v>0.81679999999999997</v>
      </c>
      <c r="DZ107" s="172">
        <f t="shared" si="90"/>
        <v>0.83950000000000002</v>
      </c>
      <c r="EA107" s="172">
        <f t="shared" ref="EA107:FX107" si="91">ROUND(IF(EA96&lt;453.5,0.825-(0.0000639*(453.5-EA96)),IF(EA96&lt;1567.5,0.8595-(0.000031*(1567.5-EA96)),IF(EA96&lt;6682,0.885-(0.000005*(6682-EA96)),IF(EA96&lt;30000,0.905-(0.0000009*(30000-EA96)),0.905)))),4)</f>
        <v>0.83150000000000002</v>
      </c>
      <c r="EB107" s="172">
        <f t="shared" si="91"/>
        <v>0.82909999999999995</v>
      </c>
      <c r="EC107" s="172">
        <f t="shared" si="91"/>
        <v>0.81589999999999996</v>
      </c>
      <c r="ED107" s="172">
        <f t="shared" si="91"/>
        <v>0.8599</v>
      </c>
      <c r="EE107" s="172">
        <f t="shared" si="91"/>
        <v>0.80840000000000001</v>
      </c>
      <c r="EF107" s="172">
        <f t="shared" si="91"/>
        <v>0.8569</v>
      </c>
      <c r="EG107" s="172">
        <f t="shared" si="91"/>
        <v>0.81440000000000001</v>
      </c>
      <c r="EH107" s="172">
        <f t="shared" si="91"/>
        <v>0.81120000000000003</v>
      </c>
      <c r="EI107" s="172">
        <f t="shared" si="91"/>
        <v>0.8931</v>
      </c>
      <c r="EJ107" s="172">
        <f t="shared" si="91"/>
        <v>0.88649999999999995</v>
      </c>
      <c r="EK107" s="172">
        <f t="shared" si="91"/>
        <v>0.83230000000000004</v>
      </c>
      <c r="EL107" s="172">
        <f t="shared" si="91"/>
        <v>0.82599999999999996</v>
      </c>
      <c r="EM107" s="172">
        <f t="shared" si="91"/>
        <v>0.82410000000000005</v>
      </c>
      <c r="EN107" s="172">
        <f t="shared" si="91"/>
        <v>0.84540000000000004</v>
      </c>
      <c r="EO107" s="172">
        <f t="shared" si="91"/>
        <v>0.82199999999999995</v>
      </c>
      <c r="EP107" s="172">
        <f t="shared" si="91"/>
        <v>0.82169999999999999</v>
      </c>
      <c r="EQ107" s="172">
        <f t="shared" si="91"/>
        <v>0.86519999999999997</v>
      </c>
      <c r="ER107" s="172">
        <f t="shared" si="91"/>
        <v>0.81789999999999996</v>
      </c>
      <c r="ES107" s="172">
        <f t="shared" si="91"/>
        <v>0.80389999999999995</v>
      </c>
      <c r="ET107" s="172">
        <f t="shared" si="91"/>
        <v>0.81010000000000004</v>
      </c>
      <c r="EU107" s="172">
        <f t="shared" si="91"/>
        <v>0.83099999999999996</v>
      </c>
      <c r="EV107" s="172">
        <f t="shared" si="91"/>
        <v>0.80030000000000001</v>
      </c>
      <c r="EW107" s="172">
        <f t="shared" si="91"/>
        <v>0.83879999999999999</v>
      </c>
      <c r="EX107" s="172">
        <f t="shared" si="91"/>
        <v>0.81169999999999998</v>
      </c>
      <c r="EY107" s="172">
        <f t="shared" si="91"/>
        <v>0.82640000000000002</v>
      </c>
      <c r="EZ107" s="172">
        <f t="shared" si="91"/>
        <v>0.80420000000000003</v>
      </c>
      <c r="FA107" s="172">
        <f t="shared" si="91"/>
        <v>0.86860000000000004</v>
      </c>
      <c r="FB107" s="172">
        <f t="shared" si="91"/>
        <v>0.81820000000000004</v>
      </c>
      <c r="FC107" s="172">
        <f t="shared" si="91"/>
        <v>0.86329999999999996</v>
      </c>
      <c r="FD107" s="172">
        <f t="shared" si="91"/>
        <v>0.81869999999999998</v>
      </c>
      <c r="FE107" s="172">
        <f t="shared" si="91"/>
        <v>0.80249999999999999</v>
      </c>
      <c r="FF107" s="172">
        <f t="shared" si="91"/>
        <v>0.81079999999999997</v>
      </c>
      <c r="FG107" s="172">
        <f t="shared" si="91"/>
        <v>0.80349999999999999</v>
      </c>
      <c r="FH107" s="172">
        <f t="shared" si="91"/>
        <v>0.80200000000000005</v>
      </c>
      <c r="FI107" s="172">
        <f t="shared" si="91"/>
        <v>0.8609</v>
      </c>
      <c r="FJ107" s="172">
        <f t="shared" si="91"/>
        <v>0.86109999999999998</v>
      </c>
      <c r="FK107" s="172">
        <f t="shared" si="91"/>
        <v>0.86299999999999999</v>
      </c>
      <c r="FL107" s="172">
        <f t="shared" si="91"/>
        <v>0.88139999999999996</v>
      </c>
      <c r="FM107" s="172">
        <f t="shared" si="91"/>
        <v>0.87009999999999998</v>
      </c>
      <c r="FN107" s="172">
        <f t="shared" si="91"/>
        <v>0.89749999999999996</v>
      </c>
      <c r="FO107" s="172">
        <f t="shared" si="91"/>
        <v>0.84570000000000001</v>
      </c>
      <c r="FP107" s="172">
        <f t="shared" si="91"/>
        <v>0.8629</v>
      </c>
      <c r="FQ107" s="172">
        <f t="shared" si="91"/>
        <v>0.83889999999999998</v>
      </c>
      <c r="FR107" s="172">
        <f t="shared" si="91"/>
        <v>0.80659999999999998</v>
      </c>
      <c r="FS107" s="172">
        <f t="shared" si="91"/>
        <v>0.80859999999999999</v>
      </c>
      <c r="FT107" s="203">
        <f t="shared" si="91"/>
        <v>0.80120000000000002</v>
      </c>
      <c r="FU107" s="172">
        <f t="shared" si="91"/>
        <v>0.83479999999999999</v>
      </c>
      <c r="FV107" s="172">
        <f t="shared" si="91"/>
        <v>0.83169999999999999</v>
      </c>
      <c r="FW107" s="172">
        <f t="shared" si="91"/>
        <v>0.80900000000000005</v>
      </c>
      <c r="FX107" s="172">
        <f t="shared" si="91"/>
        <v>0.80020000000000002</v>
      </c>
      <c r="FY107" s="233"/>
      <c r="FZ107" s="186"/>
      <c r="GA107" s="186"/>
      <c r="GB107" s="166"/>
      <c r="GC107" s="166"/>
      <c r="GD107" s="165"/>
      <c r="GE107" s="165"/>
    </row>
    <row r="108" spans="1:187" x14ac:dyDescent="0.2">
      <c r="A108" s="186"/>
      <c r="B108" s="184" t="s">
        <v>277</v>
      </c>
      <c r="C108" s="186"/>
      <c r="D108" s="186"/>
      <c r="E108" s="186"/>
      <c r="F108" s="186"/>
      <c r="G108" s="186"/>
      <c r="H108" s="186"/>
      <c r="I108" s="186"/>
      <c r="J108" s="186"/>
      <c r="K108" s="186"/>
      <c r="L108" s="186"/>
      <c r="M108" s="186"/>
      <c r="N108" s="186"/>
      <c r="O108" s="186"/>
      <c r="P108" s="186"/>
      <c r="Q108" s="186"/>
      <c r="R108" s="186"/>
      <c r="S108" s="186"/>
      <c r="T108" s="186"/>
      <c r="U108" s="186"/>
      <c r="V108" s="186"/>
      <c r="W108" s="187"/>
      <c r="X108" s="186"/>
      <c r="Y108" s="186"/>
      <c r="Z108" s="186"/>
      <c r="AA108" s="186"/>
      <c r="AB108" s="186"/>
      <c r="AC108" s="186"/>
      <c r="AD108" s="186"/>
      <c r="AE108" s="186"/>
      <c r="AF108" s="186"/>
      <c r="AG108" s="186"/>
      <c r="AH108" s="186"/>
      <c r="AI108" s="186"/>
      <c r="AJ108" s="186"/>
      <c r="AK108" s="186"/>
      <c r="AL108" s="186"/>
      <c r="AM108" s="186"/>
      <c r="AN108" s="186"/>
      <c r="AO108" s="186"/>
      <c r="AP108" s="186"/>
      <c r="AQ108" s="186"/>
      <c r="AR108" s="186"/>
      <c r="AS108" s="186"/>
      <c r="AT108" s="186"/>
      <c r="AU108" s="186"/>
      <c r="AV108" s="186"/>
      <c r="AW108" s="186"/>
      <c r="AX108" s="186"/>
      <c r="AY108" s="186"/>
      <c r="AZ108" s="186"/>
      <c r="BA108" s="186"/>
      <c r="BB108" s="186"/>
      <c r="BC108" s="186"/>
      <c r="BD108" s="186"/>
      <c r="BE108" s="186"/>
      <c r="BF108" s="186"/>
      <c r="BG108" s="186"/>
      <c r="BH108" s="186"/>
      <c r="BI108" s="186"/>
      <c r="BJ108" s="186"/>
      <c r="BK108" s="186"/>
      <c r="BL108" s="186"/>
      <c r="BM108" s="186"/>
      <c r="BN108" s="186"/>
      <c r="BO108" s="186"/>
      <c r="BP108" s="186"/>
      <c r="BQ108" s="186"/>
      <c r="BR108" s="186"/>
      <c r="BS108" s="186"/>
      <c r="BT108" s="186"/>
      <c r="BU108" s="186"/>
      <c r="BV108" s="186"/>
      <c r="BW108" s="186"/>
      <c r="BX108" s="186"/>
      <c r="BY108" s="186"/>
      <c r="BZ108" s="186"/>
      <c r="CA108" s="186"/>
      <c r="CB108" s="186"/>
      <c r="CC108" s="186"/>
      <c r="CD108" s="186"/>
      <c r="CE108" s="186"/>
      <c r="CF108" s="186"/>
      <c r="CG108" s="186"/>
      <c r="CH108" s="186"/>
      <c r="CI108" s="186"/>
      <c r="CJ108" s="186"/>
      <c r="CK108" s="186"/>
      <c r="CL108" s="186"/>
      <c r="CM108" s="186"/>
      <c r="CN108" s="186"/>
      <c r="CO108" s="186"/>
      <c r="CP108" s="186"/>
      <c r="CQ108" s="186"/>
      <c r="CR108" s="186"/>
      <c r="CS108" s="186"/>
      <c r="CT108" s="186"/>
      <c r="CU108" s="186"/>
      <c r="CV108" s="186"/>
      <c r="CW108" s="186"/>
      <c r="CX108" s="186"/>
      <c r="CY108" s="186"/>
      <c r="CZ108" s="186"/>
      <c r="DA108" s="186"/>
      <c r="DB108" s="186"/>
      <c r="DC108" s="186"/>
      <c r="DD108" s="186"/>
      <c r="DE108" s="186"/>
      <c r="DF108" s="186"/>
      <c r="DG108" s="186"/>
      <c r="DH108" s="186"/>
      <c r="DI108" s="186"/>
      <c r="DJ108" s="186"/>
      <c r="DK108" s="186"/>
      <c r="DL108" s="186"/>
      <c r="DM108" s="186"/>
      <c r="DN108" s="186"/>
      <c r="DO108" s="186"/>
      <c r="DP108" s="186"/>
      <c r="DQ108" s="186"/>
      <c r="DR108" s="186"/>
      <c r="DS108" s="186"/>
      <c r="DT108" s="186"/>
      <c r="DU108" s="186"/>
      <c r="DV108" s="186"/>
      <c r="DW108" s="186"/>
      <c r="DX108" s="186"/>
      <c r="DY108" s="186"/>
      <c r="DZ108" s="186"/>
      <c r="EA108" s="186"/>
      <c r="EB108" s="186"/>
      <c r="EC108" s="186"/>
      <c r="ED108" s="186"/>
      <c r="EE108" s="186"/>
      <c r="EF108" s="186"/>
      <c r="EG108" s="186"/>
      <c r="EH108" s="186"/>
      <c r="EI108" s="186"/>
      <c r="EJ108" s="186"/>
      <c r="EK108" s="186"/>
      <c r="EL108" s="186"/>
      <c r="EM108" s="186"/>
      <c r="EN108" s="186"/>
      <c r="EO108" s="186"/>
      <c r="EP108" s="186"/>
      <c r="EQ108" s="186"/>
      <c r="ER108" s="186"/>
      <c r="ES108" s="186"/>
      <c r="ET108" s="186"/>
      <c r="EU108" s="186"/>
      <c r="EV108" s="186"/>
      <c r="EW108" s="186"/>
      <c r="EX108" s="186"/>
      <c r="EY108" s="186"/>
      <c r="EZ108" s="186"/>
      <c r="FA108" s="186"/>
      <c r="FB108" s="186"/>
      <c r="FC108" s="186"/>
      <c r="FD108" s="186"/>
      <c r="FE108" s="186"/>
      <c r="FF108" s="186"/>
      <c r="FG108" s="186"/>
      <c r="FH108" s="186"/>
      <c r="FI108" s="186"/>
      <c r="FJ108" s="186"/>
      <c r="FK108" s="186"/>
      <c r="FL108" s="186"/>
      <c r="FM108" s="186"/>
      <c r="FN108" s="186"/>
      <c r="FO108" s="186"/>
      <c r="FP108" s="186"/>
      <c r="FQ108" s="186"/>
      <c r="FR108" s="186"/>
      <c r="FS108" s="186"/>
      <c r="FT108" s="187"/>
      <c r="FU108" s="186"/>
      <c r="FV108" s="186"/>
      <c r="FW108" s="186"/>
      <c r="FX108" s="186"/>
      <c r="FY108" s="230"/>
      <c r="FZ108" s="186"/>
      <c r="GA108" s="147"/>
      <c r="GB108" s="165"/>
      <c r="GC108" s="165"/>
      <c r="GD108" s="169"/>
      <c r="GE108" s="169"/>
    </row>
    <row r="109" spans="1:187" ht="15.75" x14ac:dyDescent="0.25">
      <c r="A109" s="192" t="s">
        <v>277</v>
      </c>
      <c r="B109" s="207" t="s">
        <v>280</v>
      </c>
      <c r="C109" s="231"/>
      <c r="D109" s="231"/>
      <c r="E109" s="231"/>
      <c r="F109" s="231"/>
      <c r="G109" s="231"/>
      <c r="H109" s="231"/>
      <c r="I109" s="231"/>
      <c r="J109" s="231"/>
      <c r="K109" s="231"/>
      <c r="L109" s="231"/>
      <c r="M109" s="231"/>
      <c r="N109" s="231"/>
      <c r="O109" s="231"/>
      <c r="P109" s="231"/>
      <c r="Q109" s="231"/>
      <c r="R109" s="231"/>
      <c r="S109" s="231"/>
      <c r="T109" s="231"/>
      <c r="U109" s="231"/>
      <c r="V109" s="231"/>
      <c r="W109" s="232"/>
      <c r="X109" s="231"/>
      <c r="Y109" s="231"/>
      <c r="Z109" s="231"/>
      <c r="AA109" s="231"/>
      <c r="AB109" s="231"/>
      <c r="AC109" s="231"/>
      <c r="AD109" s="231"/>
      <c r="AE109" s="231"/>
      <c r="AF109" s="231"/>
      <c r="AG109" s="231"/>
      <c r="AH109" s="231"/>
      <c r="AI109" s="231"/>
      <c r="AJ109" s="231"/>
      <c r="AK109" s="231"/>
      <c r="AL109" s="231"/>
      <c r="AM109" s="231"/>
      <c r="AN109" s="231"/>
      <c r="AO109" s="231"/>
      <c r="AP109" s="231"/>
      <c r="AQ109" s="231"/>
      <c r="AR109" s="231"/>
      <c r="AS109" s="231"/>
      <c r="AT109" s="231"/>
      <c r="AU109" s="231"/>
      <c r="AV109" s="231"/>
      <c r="AW109" s="231"/>
      <c r="AX109" s="231"/>
      <c r="AY109" s="231"/>
      <c r="AZ109" s="231"/>
      <c r="BA109" s="231"/>
      <c r="BB109" s="231"/>
      <c r="BC109" s="231"/>
      <c r="BD109" s="231"/>
      <c r="BE109" s="231"/>
      <c r="BF109" s="231"/>
      <c r="BG109" s="231"/>
      <c r="BH109" s="231"/>
      <c r="BI109" s="231"/>
      <c r="BJ109" s="231"/>
      <c r="BK109" s="231"/>
      <c r="BL109" s="231"/>
      <c r="BM109" s="231"/>
      <c r="BN109" s="231"/>
      <c r="BO109" s="231"/>
      <c r="BP109" s="231"/>
      <c r="BQ109" s="231"/>
      <c r="BR109" s="231"/>
      <c r="BS109" s="231"/>
      <c r="BT109" s="231"/>
      <c r="BU109" s="231"/>
      <c r="BV109" s="231"/>
      <c r="BW109" s="231"/>
      <c r="BX109" s="231"/>
      <c r="BY109" s="231"/>
      <c r="BZ109" s="231"/>
      <c r="CA109" s="231"/>
      <c r="CB109" s="231"/>
      <c r="CC109" s="231"/>
      <c r="CD109" s="231"/>
      <c r="CE109" s="231"/>
      <c r="CF109" s="231"/>
      <c r="CG109" s="231"/>
      <c r="CH109" s="231"/>
      <c r="CI109" s="231"/>
      <c r="CJ109" s="231"/>
      <c r="CK109" s="231"/>
      <c r="CL109" s="231"/>
      <c r="CM109" s="231"/>
      <c r="CN109" s="231"/>
      <c r="CO109" s="231"/>
      <c r="CP109" s="231"/>
      <c r="CQ109" s="231"/>
      <c r="CR109" s="231"/>
      <c r="CS109" s="231"/>
      <c r="CT109" s="231"/>
      <c r="CU109" s="231"/>
      <c r="CV109" s="231"/>
      <c r="CW109" s="231"/>
      <c r="CX109" s="231"/>
      <c r="CY109" s="231"/>
      <c r="CZ109" s="231"/>
      <c r="DA109" s="231"/>
      <c r="DB109" s="231"/>
      <c r="DC109" s="231"/>
      <c r="DD109" s="231"/>
      <c r="DE109" s="231"/>
      <c r="DF109" s="231"/>
      <c r="DG109" s="231"/>
      <c r="DH109" s="231"/>
      <c r="DI109" s="231"/>
      <c r="DJ109" s="231"/>
      <c r="DK109" s="231"/>
      <c r="DL109" s="231"/>
      <c r="DM109" s="231"/>
      <c r="DN109" s="231"/>
      <c r="DO109" s="231"/>
      <c r="DP109" s="231"/>
      <c r="DQ109" s="231"/>
      <c r="DR109" s="231"/>
      <c r="DS109" s="231"/>
      <c r="DT109" s="231"/>
      <c r="DU109" s="231"/>
      <c r="DV109" s="231"/>
      <c r="DW109" s="231"/>
      <c r="DX109" s="231"/>
      <c r="DY109" s="231"/>
      <c r="DZ109" s="231"/>
      <c r="EA109" s="231"/>
      <c r="EB109" s="231"/>
      <c r="EC109" s="231"/>
      <c r="ED109" s="231"/>
      <c r="EE109" s="231"/>
      <c r="EF109" s="231"/>
      <c r="EG109" s="231"/>
      <c r="EH109" s="231"/>
      <c r="EI109" s="231"/>
      <c r="EJ109" s="231"/>
      <c r="EK109" s="231"/>
      <c r="EL109" s="231"/>
      <c r="EM109" s="231"/>
      <c r="EN109" s="231"/>
      <c r="EO109" s="231"/>
      <c r="EP109" s="231"/>
      <c r="EQ109" s="231"/>
      <c r="ER109" s="231"/>
      <c r="ES109" s="231"/>
      <c r="ET109" s="231"/>
      <c r="EU109" s="231"/>
      <c r="EV109" s="231"/>
      <c r="EW109" s="231"/>
      <c r="EX109" s="231"/>
      <c r="EY109" s="231"/>
      <c r="EZ109" s="231"/>
      <c r="FA109" s="231"/>
      <c r="FB109" s="231"/>
      <c r="FC109" s="231"/>
      <c r="FD109" s="231"/>
      <c r="FE109" s="231"/>
      <c r="FF109" s="231"/>
      <c r="FG109" s="231"/>
      <c r="FH109" s="231"/>
      <c r="FI109" s="231"/>
      <c r="FJ109" s="231"/>
      <c r="FK109" s="231"/>
      <c r="FL109" s="231"/>
      <c r="FM109" s="231"/>
      <c r="FN109" s="231"/>
      <c r="FO109" s="231"/>
      <c r="FP109" s="231"/>
      <c r="FQ109" s="231"/>
      <c r="FR109" s="231"/>
      <c r="FS109" s="231"/>
      <c r="FT109" s="232"/>
      <c r="FU109" s="231"/>
      <c r="FV109" s="231"/>
      <c r="FW109" s="231"/>
      <c r="FX109" s="231"/>
      <c r="FY109" s="231"/>
      <c r="FZ109" s="172"/>
      <c r="GA109" s="147"/>
      <c r="GB109" s="165"/>
      <c r="GC109" s="165"/>
      <c r="GD109" s="169"/>
      <c r="GE109" s="169"/>
    </row>
    <row r="110" spans="1:187" x14ac:dyDescent="0.2">
      <c r="A110" s="192" t="s">
        <v>281</v>
      </c>
      <c r="B110" s="187" t="s">
        <v>564</v>
      </c>
      <c r="C110" s="147">
        <f t="shared" ref="C110:BN110" si="92">+C31</f>
        <v>6546.2</v>
      </c>
      <c r="D110" s="147">
        <f t="shared" si="92"/>
        <v>6546.2</v>
      </c>
      <c r="E110" s="147">
        <f t="shared" si="92"/>
        <v>6546.2</v>
      </c>
      <c r="F110" s="147">
        <f t="shared" si="92"/>
        <v>6546.2</v>
      </c>
      <c r="G110" s="147">
        <f t="shared" si="92"/>
        <v>6546.2</v>
      </c>
      <c r="H110" s="147">
        <f t="shared" si="92"/>
        <v>6546.2</v>
      </c>
      <c r="I110" s="147">
        <f t="shared" si="92"/>
        <v>6546.2</v>
      </c>
      <c r="J110" s="147">
        <f t="shared" si="92"/>
        <v>6546.2</v>
      </c>
      <c r="K110" s="147">
        <f t="shared" si="92"/>
        <v>6546.2</v>
      </c>
      <c r="L110" s="147">
        <f t="shared" si="92"/>
        <v>6546.2</v>
      </c>
      <c r="M110" s="147">
        <f t="shared" si="92"/>
        <v>6546.2</v>
      </c>
      <c r="N110" s="147">
        <f t="shared" si="92"/>
        <v>6546.2</v>
      </c>
      <c r="O110" s="147">
        <f t="shared" si="92"/>
        <v>6546.2</v>
      </c>
      <c r="P110" s="147">
        <f t="shared" si="92"/>
        <v>6546.2</v>
      </c>
      <c r="Q110" s="147">
        <f t="shared" si="92"/>
        <v>6546.2</v>
      </c>
      <c r="R110" s="147">
        <f t="shared" si="92"/>
        <v>6546.2</v>
      </c>
      <c r="S110" s="147">
        <f t="shared" si="92"/>
        <v>6546.2</v>
      </c>
      <c r="T110" s="147">
        <f t="shared" si="92"/>
        <v>6546.2</v>
      </c>
      <c r="U110" s="147">
        <f t="shared" si="92"/>
        <v>6546.2</v>
      </c>
      <c r="V110" s="147">
        <f t="shared" si="92"/>
        <v>6546.2</v>
      </c>
      <c r="W110" s="181">
        <f t="shared" si="92"/>
        <v>6546.2</v>
      </c>
      <c r="X110" s="147">
        <f t="shared" si="92"/>
        <v>6546.2</v>
      </c>
      <c r="Y110" s="147">
        <f t="shared" si="92"/>
        <v>6546.2</v>
      </c>
      <c r="Z110" s="147">
        <f t="shared" si="92"/>
        <v>6546.2</v>
      </c>
      <c r="AA110" s="147">
        <f t="shared" si="92"/>
        <v>6546.2</v>
      </c>
      <c r="AB110" s="147">
        <f t="shared" si="92"/>
        <v>6546.2</v>
      </c>
      <c r="AC110" s="147">
        <f t="shared" si="92"/>
        <v>6546.2</v>
      </c>
      <c r="AD110" s="147">
        <f t="shared" si="92"/>
        <v>6546.2</v>
      </c>
      <c r="AE110" s="147">
        <f t="shared" si="92"/>
        <v>6546.2</v>
      </c>
      <c r="AF110" s="147">
        <f t="shared" si="92"/>
        <v>6546.2</v>
      </c>
      <c r="AG110" s="147">
        <f t="shared" si="92"/>
        <v>6546.2</v>
      </c>
      <c r="AH110" s="147">
        <f t="shared" si="92"/>
        <v>6546.2</v>
      </c>
      <c r="AI110" s="147">
        <f t="shared" si="92"/>
        <v>6546.2</v>
      </c>
      <c r="AJ110" s="147">
        <f t="shared" si="92"/>
        <v>6546.2</v>
      </c>
      <c r="AK110" s="147">
        <f t="shared" si="92"/>
        <v>6546.2</v>
      </c>
      <c r="AL110" s="147">
        <f t="shared" si="92"/>
        <v>6546.2</v>
      </c>
      <c r="AM110" s="147">
        <f t="shared" si="92"/>
        <v>6546.2</v>
      </c>
      <c r="AN110" s="147">
        <f t="shared" si="92"/>
        <v>6546.2</v>
      </c>
      <c r="AO110" s="147">
        <f t="shared" si="92"/>
        <v>6546.2</v>
      </c>
      <c r="AP110" s="147">
        <f t="shared" si="92"/>
        <v>6546.2</v>
      </c>
      <c r="AQ110" s="147">
        <f t="shared" si="92"/>
        <v>6546.2</v>
      </c>
      <c r="AR110" s="147">
        <f t="shared" si="92"/>
        <v>6546.2</v>
      </c>
      <c r="AS110" s="147">
        <f t="shared" si="92"/>
        <v>6546.2</v>
      </c>
      <c r="AT110" s="147">
        <f t="shared" si="92"/>
        <v>6546.2</v>
      </c>
      <c r="AU110" s="147">
        <f t="shared" si="92"/>
        <v>6546.2</v>
      </c>
      <c r="AV110" s="147">
        <f t="shared" si="92"/>
        <v>6546.2</v>
      </c>
      <c r="AW110" s="147">
        <f t="shared" si="92"/>
        <v>6546.2</v>
      </c>
      <c r="AX110" s="147">
        <f t="shared" si="92"/>
        <v>6546.2</v>
      </c>
      <c r="AY110" s="147">
        <f t="shared" si="92"/>
        <v>6546.2</v>
      </c>
      <c r="AZ110" s="147">
        <f t="shared" si="92"/>
        <v>6546.2</v>
      </c>
      <c r="BA110" s="147">
        <f t="shared" si="92"/>
        <v>6546.2</v>
      </c>
      <c r="BB110" s="147">
        <f t="shared" si="92"/>
        <v>6546.2</v>
      </c>
      <c r="BC110" s="147">
        <f t="shared" si="92"/>
        <v>6546.2</v>
      </c>
      <c r="BD110" s="147">
        <f t="shared" si="92"/>
        <v>6546.2</v>
      </c>
      <c r="BE110" s="147">
        <f t="shared" si="92"/>
        <v>6546.2</v>
      </c>
      <c r="BF110" s="147">
        <f t="shared" si="92"/>
        <v>6546.2</v>
      </c>
      <c r="BG110" s="147">
        <f t="shared" si="92"/>
        <v>6546.2</v>
      </c>
      <c r="BH110" s="147">
        <f t="shared" si="92"/>
        <v>6546.2</v>
      </c>
      <c r="BI110" s="147">
        <f t="shared" si="92"/>
        <v>6546.2</v>
      </c>
      <c r="BJ110" s="147">
        <f t="shared" si="92"/>
        <v>6546.2</v>
      </c>
      <c r="BK110" s="147">
        <f t="shared" si="92"/>
        <v>6546.2</v>
      </c>
      <c r="BL110" s="147">
        <f t="shared" si="92"/>
        <v>6546.2</v>
      </c>
      <c r="BM110" s="147">
        <f t="shared" si="92"/>
        <v>6546.2</v>
      </c>
      <c r="BN110" s="147">
        <f t="shared" si="92"/>
        <v>6546.2</v>
      </c>
      <c r="BO110" s="147">
        <f t="shared" ref="BO110:DZ110" si="93">+BO31</f>
        <v>6546.2</v>
      </c>
      <c r="BP110" s="147">
        <f t="shared" si="93"/>
        <v>6546.2</v>
      </c>
      <c r="BQ110" s="147">
        <f t="shared" si="93"/>
        <v>6546.2</v>
      </c>
      <c r="BR110" s="147">
        <f t="shared" si="93"/>
        <v>6546.2</v>
      </c>
      <c r="BS110" s="147">
        <f t="shared" si="93"/>
        <v>6546.2</v>
      </c>
      <c r="BT110" s="147">
        <f t="shared" si="93"/>
        <v>6546.2</v>
      </c>
      <c r="BU110" s="147">
        <f t="shared" si="93"/>
        <v>6546.2</v>
      </c>
      <c r="BV110" s="147">
        <f t="shared" si="93"/>
        <v>6546.2</v>
      </c>
      <c r="BW110" s="147">
        <f t="shared" si="93"/>
        <v>6546.2</v>
      </c>
      <c r="BX110" s="147">
        <f t="shared" si="93"/>
        <v>6546.2</v>
      </c>
      <c r="BY110" s="147">
        <f t="shared" si="93"/>
        <v>6546.2</v>
      </c>
      <c r="BZ110" s="147">
        <f t="shared" si="93"/>
        <v>6546.2</v>
      </c>
      <c r="CA110" s="147">
        <f t="shared" si="93"/>
        <v>6546.2</v>
      </c>
      <c r="CB110" s="147">
        <f t="shared" si="93"/>
        <v>6546.2</v>
      </c>
      <c r="CC110" s="147">
        <f t="shared" si="93"/>
        <v>6546.2</v>
      </c>
      <c r="CD110" s="147">
        <f t="shared" si="93"/>
        <v>6546.2</v>
      </c>
      <c r="CE110" s="147">
        <f t="shared" si="93"/>
        <v>6546.2</v>
      </c>
      <c r="CF110" s="147">
        <f t="shared" si="93"/>
        <v>6546.2</v>
      </c>
      <c r="CG110" s="147">
        <f t="shared" si="93"/>
        <v>6546.2</v>
      </c>
      <c r="CH110" s="147">
        <f t="shared" si="93"/>
        <v>6546.2</v>
      </c>
      <c r="CI110" s="147">
        <f t="shared" si="93"/>
        <v>6546.2</v>
      </c>
      <c r="CJ110" s="147">
        <f t="shared" si="93"/>
        <v>6546.2</v>
      </c>
      <c r="CK110" s="147">
        <f t="shared" si="93"/>
        <v>6546.2</v>
      </c>
      <c r="CL110" s="147">
        <f t="shared" si="93"/>
        <v>6546.2</v>
      </c>
      <c r="CM110" s="147">
        <f t="shared" si="93"/>
        <v>6546.2</v>
      </c>
      <c r="CN110" s="147">
        <f t="shared" si="93"/>
        <v>6546.2</v>
      </c>
      <c r="CO110" s="147">
        <f t="shared" si="93"/>
        <v>6546.2</v>
      </c>
      <c r="CP110" s="147">
        <f t="shared" si="93"/>
        <v>6546.2</v>
      </c>
      <c r="CQ110" s="147">
        <f t="shared" si="93"/>
        <v>6546.2</v>
      </c>
      <c r="CR110" s="147">
        <f t="shared" si="93"/>
        <v>6546.2</v>
      </c>
      <c r="CS110" s="147">
        <f t="shared" si="93"/>
        <v>6546.2</v>
      </c>
      <c r="CT110" s="147">
        <f t="shared" si="93"/>
        <v>6546.2</v>
      </c>
      <c r="CU110" s="147">
        <f t="shared" si="93"/>
        <v>6546.2</v>
      </c>
      <c r="CV110" s="147">
        <f t="shared" si="93"/>
        <v>6546.2</v>
      </c>
      <c r="CW110" s="147">
        <f t="shared" si="93"/>
        <v>6546.2</v>
      </c>
      <c r="CX110" s="147">
        <f t="shared" si="93"/>
        <v>6546.2</v>
      </c>
      <c r="CY110" s="147">
        <f t="shared" si="93"/>
        <v>6546.2</v>
      </c>
      <c r="CZ110" s="147">
        <f t="shared" si="93"/>
        <v>6546.2</v>
      </c>
      <c r="DA110" s="147">
        <f t="shared" si="93"/>
        <v>6546.2</v>
      </c>
      <c r="DB110" s="147">
        <f t="shared" si="93"/>
        <v>6546.2</v>
      </c>
      <c r="DC110" s="147">
        <f t="shared" si="93"/>
        <v>6546.2</v>
      </c>
      <c r="DD110" s="147">
        <f t="shared" si="93"/>
        <v>6546.2</v>
      </c>
      <c r="DE110" s="147">
        <f t="shared" si="93"/>
        <v>6546.2</v>
      </c>
      <c r="DF110" s="147">
        <f t="shared" si="93"/>
        <v>6546.2</v>
      </c>
      <c r="DG110" s="147">
        <f t="shared" si="93"/>
        <v>6546.2</v>
      </c>
      <c r="DH110" s="147">
        <f t="shared" si="93"/>
        <v>6546.2</v>
      </c>
      <c r="DI110" s="147">
        <f t="shared" si="93"/>
        <v>6546.2</v>
      </c>
      <c r="DJ110" s="147">
        <f t="shared" si="93"/>
        <v>6546.2</v>
      </c>
      <c r="DK110" s="147">
        <f t="shared" si="93"/>
        <v>6546.2</v>
      </c>
      <c r="DL110" s="147">
        <f t="shared" si="93"/>
        <v>6546.2</v>
      </c>
      <c r="DM110" s="147">
        <f t="shared" si="93"/>
        <v>6546.2</v>
      </c>
      <c r="DN110" s="147">
        <f t="shared" si="93"/>
        <v>6546.2</v>
      </c>
      <c r="DO110" s="147">
        <f t="shared" si="93"/>
        <v>6546.2</v>
      </c>
      <c r="DP110" s="147">
        <f t="shared" si="93"/>
        <v>6546.2</v>
      </c>
      <c r="DQ110" s="147">
        <f t="shared" si="93"/>
        <v>6546.2</v>
      </c>
      <c r="DR110" s="147">
        <f t="shared" si="93"/>
        <v>6546.2</v>
      </c>
      <c r="DS110" s="147">
        <f t="shared" si="93"/>
        <v>6546.2</v>
      </c>
      <c r="DT110" s="147">
        <f t="shared" si="93"/>
        <v>6546.2</v>
      </c>
      <c r="DU110" s="147">
        <f t="shared" si="93"/>
        <v>6546.2</v>
      </c>
      <c r="DV110" s="147">
        <f t="shared" si="93"/>
        <v>6546.2</v>
      </c>
      <c r="DW110" s="147">
        <f t="shared" si="93"/>
        <v>6546.2</v>
      </c>
      <c r="DX110" s="147">
        <f t="shared" si="93"/>
        <v>6546.2</v>
      </c>
      <c r="DY110" s="147">
        <f t="shared" si="93"/>
        <v>6546.2</v>
      </c>
      <c r="DZ110" s="147">
        <f t="shared" si="93"/>
        <v>6546.2</v>
      </c>
      <c r="EA110" s="147">
        <f t="shared" ref="EA110:FX110" si="94">+EA31</f>
        <v>6546.2</v>
      </c>
      <c r="EB110" s="147">
        <f t="shared" si="94"/>
        <v>6546.2</v>
      </c>
      <c r="EC110" s="147">
        <f t="shared" si="94"/>
        <v>6546.2</v>
      </c>
      <c r="ED110" s="147">
        <f t="shared" si="94"/>
        <v>6546.2</v>
      </c>
      <c r="EE110" s="147">
        <f t="shared" si="94"/>
        <v>6546.2</v>
      </c>
      <c r="EF110" s="147">
        <f t="shared" si="94"/>
        <v>6546.2</v>
      </c>
      <c r="EG110" s="147">
        <f t="shared" si="94"/>
        <v>6546.2</v>
      </c>
      <c r="EH110" s="147">
        <f t="shared" si="94"/>
        <v>6546.2</v>
      </c>
      <c r="EI110" s="147">
        <f t="shared" si="94"/>
        <v>6546.2</v>
      </c>
      <c r="EJ110" s="147">
        <f t="shared" si="94"/>
        <v>6546.2</v>
      </c>
      <c r="EK110" s="147">
        <f t="shared" si="94"/>
        <v>6546.2</v>
      </c>
      <c r="EL110" s="147">
        <f t="shared" si="94"/>
        <v>6546.2</v>
      </c>
      <c r="EM110" s="147">
        <f t="shared" si="94"/>
        <v>6546.2</v>
      </c>
      <c r="EN110" s="147">
        <f t="shared" si="94"/>
        <v>6546.2</v>
      </c>
      <c r="EO110" s="147">
        <f t="shared" si="94"/>
        <v>6546.2</v>
      </c>
      <c r="EP110" s="147">
        <f t="shared" si="94"/>
        <v>6546.2</v>
      </c>
      <c r="EQ110" s="147">
        <f t="shared" si="94"/>
        <v>6546.2</v>
      </c>
      <c r="ER110" s="147">
        <f t="shared" si="94"/>
        <v>6546.2</v>
      </c>
      <c r="ES110" s="147">
        <f t="shared" si="94"/>
        <v>6546.2</v>
      </c>
      <c r="ET110" s="147">
        <f t="shared" si="94"/>
        <v>6546.2</v>
      </c>
      <c r="EU110" s="147">
        <f t="shared" si="94"/>
        <v>6546.2</v>
      </c>
      <c r="EV110" s="147">
        <f t="shared" si="94"/>
        <v>6546.2</v>
      </c>
      <c r="EW110" s="147">
        <f t="shared" si="94"/>
        <v>6546.2</v>
      </c>
      <c r="EX110" s="147">
        <f t="shared" si="94"/>
        <v>6546.2</v>
      </c>
      <c r="EY110" s="147">
        <f t="shared" si="94"/>
        <v>6546.2</v>
      </c>
      <c r="EZ110" s="147">
        <f t="shared" si="94"/>
        <v>6546.2</v>
      </c>
      <c r="FA110" s="147">
        <f t="shared" si="94"/>
        <v>6546.2</v>
      </c>
      <c r="FB110" s="147">
        <f t="shared" si="94"/>
        <v>6546.2</v>
      </c>
      <c r="FC110" s="147">
        <f t="shared" si="94"/>
        <v>6546.2</v>
      </c>
      <c r="FD110" s="147">
        <f t="shared" si="94"/>
        <v>6546.2</v>
      </c>
      <c r="FE110" s="147">
        <f t="shared" si="94"/>
        <v>6546.2</v>
      </c>
      <c r="FF110" s="147">
        <f t="shared" si="94"/>
        <v>6546.2</v>
      </c>
      <c r="FG110" s="147">
        <f t="shared" si="94"/>
        <v>6546.2</v>
      </c>
      <c r="FH110" s="147">
        <f t="shared" si="94"/>
        <v>6546.2</v>
      </c>
      <c r="FI110" s="147">
        <f t="shared" si="94"/>
        <v>6546.2</v>
      </c>
      <c r="FJ110" s="147">
        <f t="shared" si="94"/>
        <v>6546.2</v>
      </c>
      <c r="FK110" s="147">
        <f t="shared" si="94"/>
        <v>6546.2</v>
      </c>
      <c r="FL110" s="147">
        <f t="shared" si="94"/>
        <v>6546.2</v>
      </c>
      <c r="FM110" s="147">
        <f t="shared" si="94"/>
        <v>6546.2</v>
      </c>
      <c r="FN110" s="147">
        <f t="shared" si="94"/>
        <v>6546.2</v>
      </c>
      <c r="FO110" s="147">
        <f t="shared" si="94"/>
        <v>6546.2</v>
      </c>
      <c r="FP110" s="147">
        <f t="shared" si="94"/>
        <v>6546.2</v>
      </c>
      <c r="FQ110" s="147">
        <f t="shared" si="94"/>
        <v>6546.2</v>
      </c>
      <c r="FR110" s="147">
        <f t="shared" si="94"/>
        <v>6546.2</v>
      </c>
      <c r="FS110" s="147">
        <f t="shared" si="94"/>
        <v>6546.2</v>
      </c>
      <c r="FT110" s="181">
        <f t="shared" si="94"/>
        <v>6546.2</v>
      </c>
      <c r="FU110" s="147">
        <f t="shared" si="94"/>
        <v>6546.2</v>
      </c>
      <c r="FV110" s="147">
        <f t="shared" si="94"/>
        <v>6546.2</v>
      </c>
      <c r="FW110" s="147">
        <f t="shared" si="94"/>
        <v>6546.2</v>
      </c>
      <c r="FX110" s="147">
        <f t="shared" si="94"/>
        <v>6546.2</v>
      </c>
      <c r="FY110" s="172"/>
      <c r="FZ110" s="172"/>
      <c r="GA110" s="147"/>
      <c r="GB110" s="186"/>
      <c r="GC110" s="186"/>
      <c r="GD110" s="186"/>
      <c r="GE110" s="186"/>
    </row>
    <row r="111" spans="1:187" x14ac:dyDescent="0.2">
      <c r="A111" s="192" t="s">
        <v>282</v>
      </c>
      <c r="B111" s="187" t="s">
        <v>283</v>
      </c>
      <c r="C111" s="172">
        <f t="shared" ref="C111:BN111" si="95">+C107</f>
        <v>0.88560000000000005</v>
      </c>
      <c r="D111" s="172">
        <f t="shared" si="95"/>
        <v>0.90500000000000003</v>
      </c>
      <c r="E111" s="172">
        <f t="shared" si="95"/>
        <v>0.88519999999999999</v>
      </c>
      <c r="F111" s="172">
        <f t="shared" si="95"/>
        <v>0.89400000000000002</v>
      </c>
      <c r="G111" s="172">
        <f t="shared" si="95"/>
        <v>0.84340000000000004</v>
      </c>
      <c r="H111" s="172">
        <f t="shared" si="95"/>
        <v>0.84060000000000001</v>
      </c>
      <c r="I111" s="172">
        <f t="shared" si="95"/>
        <v>0.88739999999999997</v>
      </c>
      <c r="J111" s="172">
        <f t="shared" si="95"/>
        <v>0.86329999999999996</v>
      </c>
      <c r="K111" s="172">
        <f t="shared" si="95"/>
        <v>0.81499999999999995</v>
      </c>
      <c r="L111" s="172">
        <f t="shared" si="95"/>
        <v>0.86480000000000001</v>
      </c>
      <c r="M111" s="172">
        <f t="shared" si="95"/>
        <v>0.85299999999999998</v>
      </c>
      <c r="N111" s="172">
        <f t="shared" si="95"/>
        <v>0.90500000000000003</v>
      </c>
      <c r="O111" s="172">
        <f t="shared" si="95"/>
        <v>0.89119999999999999</v>
      </c>
      <c r="P111" s="172">
        <f t="shared" si="95"/>
        <v>0.80759999999999998</v>
      </c>
      <c r="Q111" s="172">
        <f t="shared" si="95"/>
        <v>0.90500000000000003</v>
      </c>
      <c r="R111" s="172">
        <f t="shared" si="95"/>
        <v>0.86519999999999997</v>
      </c>
      <c r="S111" s="172">
        <f t="shared" si="95"/>
        <v>0.85970000000000002</v>
      </c>
      <c r="T111" s="172">
        <f t="shared" si="95"/>
        <v>0.80510000000000004</v>
      </c>
      <c r="U111" s="172">
        <f t="shared" si="95"/>
        <v>0.79920000000000002</v>
      </c>
      <c r="V111" s="172">
        <f t="shared" si="95"/>
        <v>0.81520000000000004</v>
      </c>
      <c r="W111" s="203">
        <f t="shared" si="95"/>
        <v>0.79920000000000002</v>
      </c>
      <c r="X111" s="172">
        <f t="shared" si="95"/>
        <v>0.79920000000000002</v>
      </c>
      <c r="Y111" s="172">
        <f t="shared" si="95"/>
        <v>0.86</v>
      </c>
      <c r="Z111" s="172">
        <f t="shared" si="95"/>
        <v>0.81169999999999998</v>
      </c>
      <c r="AA111" s="172">
        <f t="shared" si="95"/>
        <v>0.90500000000000003</v>
      </c>
      <c r="AB111" s="172">
        <f t="shared" si="95"/>
        <v>0.90480000000000005</v>
      </c>
      <c r="AC111" s="172">
        <f t="shared" si="95"/>
        <v>0.84079999999999999</v>
      </c>
      <c r="AD111" s="172">
        <f t="shared" si="95"/>
        <v>0.85060000000000002</v>
      </c>
      <c r="AE111" s="172">
        <f t="shared" si="95"/>
        <v>0.80310000000000004</v>
      </c>
      <c r="AF111" s="172">
        <f t="shared" si="95"/>
        <v>0.80679999999999996</v>
      </c>
      <c r="AG111" s="172">
        <f t="shared" si="95"/>
        <v>0.8357</v>
      </c>
      <c r="AH111" s="172">
        <f t="shared" si="95"/>
        <v>0.84299999999999997</v>
      </c>
      <c r="AI111" s="172">
        <f t="shared" si="95"/>
        <v>0.81950000000000001</v>
      </c>
      <c r="AJ111" s="172">
        <f t="shared" si="95"/>
        <v>0.80900000000000005</v>
      </c>
      <c r="AK111" s="172">
        <f t="shared" si="95"/>
        <v>0.80989999999999995</v>
      </c>
      <c r="AL111" s="172">
        <f t="shared" si="95"/>
        <v>0.81389999999999996</v>
      </c>
      <c r="AM111" s="172">
        <f t="shared" si="95"/>
        <v>0.82469999999999999</v>
      </c>
      <c r="AN111" s="172">
        <f t="shared" si="95"/>
        <v>0.81910000000000005</v>
      </c>
      <c r="AO111" s="172">
        <f t="shared" si="95"/>
        <v>0.87509999999999999</v>
      </c>
      <c r="AP111" s="172">
        <f t="shared" si="95"/>
        <v>0.90500000000000003</v>
      </c>
      <c r="AQ111" s="172">
        <f t="shared" si="95"/>
        <v>0.81420000000000003</v>
      </c>
      <c r="AR111" s="172">
        <f t="shared" si="95"/>
        <v>0.90500000000000003</v>
      </c>
      <c r="AS111" s="172">
        <f t="shared" si="95"/>
        <v>0.88419999999999999</v>
      </c>
      <c r="AT111" s="172">
        <f t="shared" si="95"/>
        <v>0.86329999999999996</v>
      </c>
      <c r="AU111" s="172">
        <f t="shared" si="95"/>
        <v>0.81289999999999996</v>
      </c>
      <c r="AV111" s="172">
        <f t="shared" si="95"/>
        <v>0.81530000000000002</v>
      </c>
      <c r="AW111" s="172">
        <f t="shared" si="95"/>
        <v>0.80959999999999999</v>
      </c>
      <c r="AX111" s="172">
        <f t="shared" si="95"/>
        <v>0.79920000000000002</v>
      </c>
      <c r="AY111" s="172">
        <f t="shared" si="95"/>
        <v>0.8256</v>
      </c>
      <c r="AZ111" s="172">
        <f t="shared" si="95"/>
        <v>0.88829999999999998</v>
      </c>
      <c r="BA111" s="172">
        <f t="shared" si="95"/>
        <v>0.8861</v>
      </c>
      <c r="BB111" s="172">
        <f t="shared" si="95"/>
        <v>0.88500000000000001</v>
      </c>
      <c r="BC111" s="172">
        <f t="shared" si="95"/>
        <v>0.90500000000000003</v>
      </c>
      <c r="BD111" s="172">
        <f t="shared" si="95"/>
        <v>0.87629999999999997</v>
      </c>
      <c r="BE111" s="172">
        <f t="shared" si="95"/>
        <v>0.85450000000000004</v>
      </c>
      <c r="BF111" s="172">
        <f t="shared" si="95"/>
        <v>0.89990000000000003</v>
      </c>
      <c r="BG111" s="172">
        <f t="shared" si="95"/>
        <v>0.84119999999999995</v>
      </c>
      <c r="BH111" s="172">
        <f t="shared" si="95"/>
        <v>0.8306</v>
      </c>
      <c r="BI111" s="172">
        <f t="shared" si="95"/>
        <v>0.8125</v>
      </c>
      <c r="BJ111" s="172">
        <f t="shared" si="95"/>
        <v>0.8831</v>
      </c>
      <c r="BK111" s="172">
        <f t="shared" si="95"/>
        <v>0.89829999999999999</v>
      </c>
      <c r="BL111" s="172">
        <f t="shared" si="95"/>
        <v>0.8085</v>
      </c>
      <c r="BM111" s="172">
        <f t="shared" si="95"/>
        <v>0.81410000000000005</v>
      </c>
      <c r="BN111" s="172">
        <f t="shared" si="95"/>
        <v>0.86990000000000001</v>
      </c>
      <c r="BO111" s="172">
        <f t="shared" ref="BO111:DZ111" si="96">+BO107</f>
        <v>0.85289999999999999</v>
      </c>
      <c r="BP111" s="172">
        <f t="shared" si="96"/>
        <v>0.80879999999999996</v>
      </c>
      <c r="BQ111" s="172">
        <f t="shared" si="96"/>
        <v>0.88190000000000002</v>
      </c>
      <c r="BR111" s="172">
        <f t="shared" si="96"/>
        <v>0.87519999999999998</v>
      </c>
      <c r="BS111" s="172">
        <f t="shared" si="96"/>
        <v>0.84509999999999996</v>
      </c>
      <c r="BT111" s="172">
        <f t="shared" si="96"/>
        <v>0.82410000000000005</v>
      </c>
      <c r="BU111" s="172">
        <f t="shared" si="96"/>
        <v>0.82340000000000002</v>
      </c>
      <c r="BV111" s="172">
        <f t="shared" si="96"/>
        <v>0.84989999999999999</v>
      </c>
      <c r="BW111" s="172">
        <f t="shared" si="96"/>
        <v>0.86140000000000005</v>
      </c>
      <c r="BX111" s="172">
        <f t="shared" si="96"/>
        <v>0.80189999999999995</v>
      </c>
      <c r="BY111" s="172">
        <f t="shared" si="96"/>
        <v>0.82720000000000005</v>
      </c>
      <c r="BZ111" s="172">
        <f t="shared" si="96"/>
        <v>0.80969999999999998</v>
      </c>
      <c r="CA111" s="172">
        <f t="shared" si="96"/>
        <v>0.80720000000000003</v>
      </c>
      <c r="CB111" s="172">
        <f t="shared" si="96"/>
        <v>0.90500000000000003</v>
      </c>
      <c r="CC111" s="172">
        <f t="shared" si="96"/>
        <v>0.80679999999999996</v>
      </c>
      <c r="CD111" s="172">
        <f t="shared" si="96"/>
        <v>0.79979999999999996</v>
      </c>
      <c r="CE111" s="172">
        <f t="shared" si="96"/>
        <v>0.80669999999999997</v>
      </c>
      <c r="CF111" s="172">
        <f t="shared" si="96"/>
        <v>0.8024</v>
      </c>
      <c r="CG111" s="172">
        <f t="shared" si="96"/>
        <v>0.80900000000000005</v>
      </c>
      <c r="CH111" s="172">
        <f t="shared" si="96"/>
        <v>0.80310000000000004</v>
      </c>
      <c r="CI111" s="172">
        <f t="shared" si="96"/>
        <v>0.83320000000000005</v>
      </c>
      <c r="CJ111" s="172">
        <f t="shared" si="96"/>
        <v>0.84109999999999996</v>
      </c>
      <c r="CK111" s="172">
        <f t="shared" si="96"/>
        <v>0.87909999999999999</v>
      </c>
      <c r="CL111" s="172">
        <f t="shared" si="96"/>
        <v>0.85189999999999999</v>
      </c>
      <c r="CM111" s="172">
        <f t="shared" si="96"/>
        <v>0.83640000000000003</v>
      </c>
      <c r="CN111" s="172">
        <f t="shared" si="96"/>
        <v>0.90490000000000004</v>
      </c>
      <c r="CO111" s="172">
        <f t="shared" si="96"/>
        <v>0.89170000000000005</v>
      </c>
      <c r="CP111" s="172">
        <f t="shared" si="96"/>
        <v>0.84409999999999996</v>
      </c>
      <c r="CQ111" s="172">
        <f t="shared" si="96"/>
        <v>0.84330000000000005</v>
      </c>
      <c r="CR111" s="172">
        <f t="shared" si="96"/>
        <v>0.80759999999999998</v>
      </c>
      <c r="CS111" s="172">
        <f t="shared" si="96"/>
        <v>0.81859999999999999</v>
      </c>
      <c r="CT111" s="172">
        <f t="shared" si="96"/>
        <v>0.80320000000000003</v>
      </c>
      <c r="CU111" s="172">
        <f t="shared" si="96"/>
        <v>0.82469999999999999</v>
      </c>
      <c r="CV111" s="172">
        <f t="shared" si="96"/>
        <v>0.79930000000000001</v>
      </c>
      <c r="CW111" s="172">
        <f t="shared" si="96"/>
        <v>0.80659999999999998</v>
      </c>
      <c r="CX111" s="172">
        <f t="shared" si="96"/>
        <v>0.82589999999999997</v>
      </c>
      <c r="CY111" s="172">
        <f t="shared" si="96"/>
        <v>0.79920000000000002</v>
      </c>
      <c r="CZ111" s="172">
        <f t="shared" si="96"/>
        <v>0.86219999999999997</v>
      </c>
      <c r="DA111" s="172">
        <f t="shared" si="96"/>
        <v>0.80779999999999996</v>
      </c>
      <c r="DB111" s="172">
        <f t="shared" si="96"/>
        <v>0.81559999999999999</v>
      </c>
      <c r="DC111" s="172">
        <f t="shared" si="96"/>
        <v>0.80630000000000002</v>
      </c>
      <c r="DD111" s="172">
        <f t="shared" si="96"/>
        <v>0.80640000000000001</v>
      </c>
      <c r="DE111" s="172">
        <f t="shared" si="96"/>
        <v>0.82430000000000003</v>
      </c>
      <c r="DF111" s="172">
        <f t="shared" si="96"/>
        <v>0.89770000000000005</v>
      </c>
      <c r="DG111" s="172">
        <f t="shared" si="96"/>
        <v>0.80120000000000002</v>
      </c>
      <c r="DH111" s="172">
        <f t="shared" si="96"/>
        <v>0.8619</v>
      </c>
      <c r="DI111" s="172">
        <f t="shared" si="96"/>
        <v>0.86509999999999998</v>
      </c>
      <c r="DJ111" s="172">
        <f t="shared" si="96"/>
        <v>0.83250000000000002</v>
      </c>
      <c r="DK111" s="172">
        <f t="shared" si="96"/>
        <v>0.82520000000000004</v>
      </c>
      <c r="DL111" s="172">
        <f t="shared" si="96"/>
        <v>0.88090000000000002</v>
      </c>
      <c r="DM111" s="172">
        <f t="shared" si="96"/>
        <v>0.81389999999999996</v>
      </c>
      <c r="DN111" s="172">
        <f t="shared" si="96"/>
        <v>0.85650000000000004</v>
      </c>
      <c r="DO111" s="172">
        <f t="shared" si="96"/>
        <v>0.86719999999999997</v>
      </c>
      <c r="DP111" s="172">
        <f t="shared" si="96"/>
        <v>0.80969999999999998</v>
      </c>
      <c r="DQ111" s="172">
        <f t="shared" si="96"/>
        <v>0.82869999999999999</v>
      </c>
      <c r="DR111" s="172">
        <f t="shared" si="96"/>
        <v>0.85519999999999996</v>
      </c>
      <c r="DS111" s="172">
        <f t="shared" si="96"/>
        <v>0.8357</v>
      </c>
      <c r="DT111" s="172">
        <f t="shared" si="96"/>
        <v>0.80449999999999999</v>
      </c>
      <c r="DU111" s="172">
        <f t="shared" si="96"/>
        <v>0.82120000000000004</v>
      </c>
      <c r="DV111" s="172">
        <f t="shared" si="96"/>
        <v>0.80869999999999997</v>
      </c>
      <c r="DW111" s="172">
        <f t="shared" si="96"/>
        <v>0.81910000000000005</v>
      </c>
      <c r="DX111" s="172">
        <f t="shared" si="96"/>
        <v>0.80689999999999995</v>
      </c>
      <c r="DY111" s="172">
        <f t="shared" si="96"/>
        <v>0.81679999999999997</v>
      </c>
      <c r="DZ111" s="172">
        <f t="shared" si="96"/>
        <v>0.83950000000000002</v>
      </c>
      <c r="EA111" s="172">
        <f t="shared" ref="EA111:FX111" si="97">+EA107</f>
        <v>0.83150000000000002</v>
      </c>
      <c r="EB111" s="172">
        <f t="shared" si="97"/>
        <v>0.82909999999999995</v>
      </c>
      <c r="EC111" s="172">
        <f t="shared" si="97"/>
        <v>0.81589999999999996</v>
      </c>
      <c r="ED111" s="172">
        <f t="shared" si="97"/>
        <v>0.8599</v>
      </c>
      <c r="EE111" s="172">
        <f t="shared" si="97"/>
        <v>0.80840000000000001</v>
      </c>
      <c r="EF111" s="172">
        <f t="shared" si="97"/>
        <v>0.8569</v>
      </c>
      <c r="EG111" s="172">
        <f t="shared" si="97"/>
        <v>0.81440000000000001</v>
      </c>
      <c r="EH111" s="172">
        <f t="shared" si="97"/>
        <v>0.81120000000000003</v>
      </c>
      <c r="EI111" s="172">
        <f t="shared" si="97"/>
        <v>0.8931</v>
      </c>
      <c r="EJ111" s="172">
        <f t="shared" si="97"/>
        <v>0.88649999999999995</v>
      </c>
      <c r="EK111" s="172">
        <f t="shared" si="97"/>
        <v>0.83230000000000004</v>
      </c>
      <c r="EL111" s="172">
        <f t="shared" si="97"/>
        <v>0.82599999999999996</v>
      </c>
      <c r="EM111" s="172">
        <f t="shared" si="97"/>
        <v>0.82410000000000005</v>
      </c>
      <c r="EN111" s="172">
        <f t="shared" si="97"/>
        <v>0.84540000000000004</v>
      </c>
      <c r="EO111" s="172">
        <f t="shared" si="97"/>
        <v>0.82199999999999995</v>
      </c>
      <c r="EP111" s="172">
        <f t="shared" si="97"/>
        <v>0.82169999999999999</v>
      </c>
      <c r="EQ111" s="172">
        <f t="shared" si="97"/>
        <v>0.86519999999999997</v>
      </c>
      <c r="ER111" s="172">
        <f t="shared" si="97"/>
        <v>0.81789999999999996</v>
      </c>
      <c r="ES111" s="172">
        <f t="shared" si="97"/>
        <v>0.80389999999999995</v>
      </c>
      <c r="ET111" s="172">
        <f t="shared" si="97"/>
        <v>0.81010000000000004</v>
      </c>
      <c r="EU111" s="172">
        <f t="shared" si="97"/>
        <v>0.83099999999999996</v>
      </c>
      <c r="EV111" s="172">
        <f t="shared" si="97"/>
        <v>0.80030000000000001</v>
      </c>
      <c r="EW111" s="172">
        <f t="shared" si="97"/>
        <v>0.83879999999999999</v>
      </c>
      <c r="EX111" s="172">
        <f t="shared" si="97"/>
        <v>0.81169999999999998</v>
      </c>
      <c r="EY111" s="172">
        <f t="shared" si="97"/>
        <v>0.82640000000000002</v>
      </c>
      <c r="EZ111" s="172">
        <f t="shared" si="97"/>
        <v>0.80420000000000003</v>
      </c>
      <c r="FA111" s="172">
        <f t="shared" si="97"/>
        <v>0.86860000000000004</v>
      </c>
      <c r="FB111" s="172">
        <f t="shared" si="97"/>
        <v>0.81820000000000004</v>
      </c>
      <c r="FC111" s="172">
        <f t="shared" si="97"/>
        <v>0.86329999999999996</v>
      </c>
      <c r="FD111" s="172">
        <f t="shared" si="97"/>
        <v>0.81869999999999998</v>
      </c>
      <c r="FE111" s="172">
        <f t="shared" si="97"/>
        <v>0.80249999999999999</v>
      </c>
      <c r="FF111" s="172">
        <f t="shared" si="97"/>
        <v>0.81079999999999997</v>
      </c>
      <c r="FG111" s="172">
        <f t="shared" si="97"/>
        <v>0.80349999999999999</v>
      </c>
      <c r="FH111" s="172">
        <f t="shared" si="97"/>
        <v>0.80200000000000005</v>
      </c>
      <c r="FI111" s="172">
        <f t="shared" si="97"/>
        <v>0.8609</v>
      </c>
      <c r="FJ111" s="172">
        <f t="shared" si="97"/>
        <v>0.86109999999999998</v>
      </c>
      <c r="FK111" s="172">
        <f t="shared" si="97"/>
        <v>0.86299999999999999</v>
      </c>
      <c r="FL111" s="172">
        <f t="shared" si="97"/>
        <v>0.88139999999999996</v>
      </c>
      <c r="FM111" s="172">
        <f t="shared" si="97"/>
        <v>0.87009999999999998</v>
      </c>
      <c r="FN111" s="172">
        <f t="shared" si="97"/>
        <v>0.89749999999999996</v>
      </c>
      <c r="FO111" s="172">
        <f t="shared" si="97"/>
        <v>0.84570000000000001</v>
      </c>
      <c r="FP111" s="172">
        <f t="shared" si="97"/>
        <v>0.8629</v>
      </c>
      <c r="FQ111" s="172">
        <f t="shared" si="97"/>
        <v>0.83889999999999998</v>
      </c>
      <c r="FR111" s="172">
        <f t="shared" si="97"/>
        <v>0.80659999999999998</v>
      </c>
      <c r="FS111" s="172">
        <f t="shared" si="97"/>
        <v>0.80859999999999999</v>
      </c>
      <c r="FT111" s="203">
        <f t="shared" si="97"/>
        <v>0.80120000000000002</v>
      </c>
      <c r="FU111" s="172">
        <f t="shared" si="97"/>
        <v>0.83479999999999999</v>
      </c>
      <c r="FV111" s="172">
        <f t="shared" si="97"/>
        <v>0.83169999999999999</v>
      </c>
      <c r="FW111" s="172">
        <f t="shared" si="97"/>
        <v>0.80900000000000005</v>
      </c>
      <c r="FX111" s="172">
        <f t="shared" si="97"/>
        <v>0.80020000000000002</v>
      </c>
      <c r="FY111" s="172"/>
      <c r="FZ111" s="172" t="s">
        <v>468</v>
      </c>
      <c r="GA111" s="172"/>
      <c r="GB111" s="186"/>
      <c r="GC111" s="186"/>
      <c r="GD111" s="186"/>
      <c r="GE111" s="186"/>
    </row>
    <row r="112" spans="1:187" x14ac:dyDescent="0.2">
      <c r="A112" s="192" t="s">
        <v>284</v>
      </c>
      <c r="B112" s="187" t="s">
        <v>565</v>
      </c>
      <c r="C112" s="234">
        <f t="shared" ref="C112:BN112" si="98">+C34</f>
        <v>1.224</v>
      </c>
      <c r="D112" s="234">
        <f t="shared" si="98"/>
        <v>1.2230000000000001</v>
      </c>
      <c r="E112" s="234">
        <f t="shared" si="98"/>
        <v>1.2130000000000001</v>
      </c>
      <c r="F112" s="234">
        <f t="shared" si="98"/>
        <v>1.2130000000000001</v>
      </c>
      <c r="G112" s="234">
        <f t="shared" si="98"/>
        <v>1.214</v>
      </c>
      <c r="H112" s="234">
        <f t="shared" si="98"/>
        <v>1.2050000000000001</v>
      </c>
      <c r="I112" s="234">
        <f t="shared" si="98"/>
        <v>1.214</v>
      </c>
      <c r="J112" s="234">
        <f t="shared" si="98"/>
        <v>1.131</v>
      </c>
      <c r="K112" s="234">
        <f t="shared" si="98"/>
        <v>1.111</v>
      </c>
      <c r="L112" s="234">
        <f t="shared" si="98"/>
        <v>1.242</v>
      </c>
      <c r="M112" s="234">
        <f t="shared" si="98"/>
        <v>1.2410000000000001</v>
      </c>
      <c r="N112" s="234">
        <f t="shared" si="98"/>
        <v>1.262</v>
      </c>
      <c r="O112" s="234">
        <f t="shared" si="98"/>
        <v>1.2330000000000001</v>
      </c>
      <c r="P112" s="234">
        <f t="shared" si="98"/>
        <v>1.212</v>
      </c>
      <c r="Q112" s="234">
        <f t="shared" si="98"/>
        <v>1.242</v>
      </c>
      <c r="R112" s="234">
        <f t="shared" si="98"/>
        <v>1.2130000000000001</v>
      </c>
      <c r="S112" s="234">
        <f t="shared" si="98"/>
        <v>1.1839999999999999</v>
      </c>
      <c r="T112" s="234">
        <f t="shared" si="98"/>
        <v>1.0820000000000001</v>
      </c>
      <c r="U112" s="234">
        <f t="shared" si="98"/>
        <v>1.073</v>
      </c>
      <c r="V112" s="234">
        <f t="shared" si="98"/>
        <v>1.081</v>
      </c>
      <c r="W112" s="235">
        <f t="shared" si="98"/>
        <v>1.073</v>
      </c>
      <c r="X112" s="234">
        <f t="shared" si="98"/>
        <v>1.0720000000000001</v>
      </c>
      <c r="Y112" s="234">
        <f t="shared" si="98"/>
        <v>1.071</v>
      </c>
      <c r="Z112" s="234">
        <f t="shared" si="98"/>
        <v>1.0529999999999999</v>
      </c>
      <c r="AA112" s="234">
        <f t="shared" si="98"/>
        <v>1.2350000000000001</v>
      </c>
      <c r="AB112" s="234">
        <f t="shared" si="98"/>
        <v>1.2649999999999999</v>
      </c>
      <c r="AC112" s="234">
        <f t="shared" si="98"/>
        <v>1.1759999999999999</v>
      </c>
      <c r="AD112" s="234">
        <f t="shared" si="98"/>
        <v>1.1559999999999999</v>
      </c>
      <c r="AE112" s="234">
        <f t="shared" si="98"/>
        <v>1.0649999999999999</v>
      </c>
      <c r="AF112" s="234">
        <f t="shared" si="98"/>
        <v>1.1200000000000001</v>
      </c>
      <c r="AG112" s="234">
        <f t="shared" si="98"/>
        <v>1.214</v>
      </c>
      <c r="AH112" s="234">
        <f t="shared" si="98"/>
        <v>1.1100000000000001</v>
      </c>
      <c r="AI112" s="234">
        <f t="shared" si="98"/>
        <v>1.101</v>
      </c>
      <c r="AJ112" s="234">
        <f t="shared" si="98"/>
        <v>1.113</v>
      </c>
      <c r="AK112" s="234">
        <f t="shared" si="98"/>
        <v>1.0900000000000001</v>
      </c>
      <c r="AL112" s="234">
        <f t="shared" si="98"/>
        <v>1.101</v>
      </c>
      <c r="AM112" s="234">
        <f t="shared" si="98"/>
        <v>1.111</v>
      </c>
      <c r="AN112" s="234">
        <f t="shared" si="98"/>
        <v>1.145</v>
      </c>
      <c r="AO112" s="234">
        <f t="shared" si="98"/>
        <v>1.1930000000000001</v>
      </c>
      <c r="AP112" s="234">
        <f t="shared" si="98"/>
        <v>1.2430000000000001</v>
      </c>
      <c r="AQ112" s="234">
        <f t="shared" si="98"/>
        <v>1.167</v>
      </c>
      <c r="AR112" s="234">
        <f t="shared" si="98"/>
        <v>1.244</v>
      </c>
      <c r="AS112" s="234">
        <f t="shared" si="98"/>
        <v>1.319</v>
      </c>
      <c r="AT112" s="234">
        <f t="shared" si="98"/>
        <v>1.246</v>
      </c>
      <c r="AU112" s="234">
        <f t="shared" si="98"/>
        <v>1.214</v>
      </c>
      <c r="AV112" s="234">
        <f t="shared" si="98"/>
        <v>1.1990000000000001</v>
      </c>
      <c r="AW112" s="234">
        <f t="shared" si="98"/>
        <v>1.2030000000000001</v>
      </c>
      <c r="AX112" s="234">
        <f t="shared" si="98"/>
        <v>1.17</v>
      </c>
      <c r="AY112" s="234">
        <f t="shared" si="98"/>
        <v>1.2010000000000001</v>
      </c>
      <c r="AZ112" s="234">
        <f t="shared" si="98"/>
        <v>1.206</v>
      </c>
      <c r="BA112" s="234">
        <f t="shared" si="98"/>
        <v>1.1759999999999999</v>
      </c>
      <c r="BB112" s="234">
        <f t="shared" si="98"/>
        <v>1.1859999999999999</v>
      </c>
      <c r="BC112" s="234">
        <f t="shared" si="98"/>
        <v>1.2050000000000001</v>
      </c>
      <c r="BD112" s="234">
        <f t="shared" si="98"/>
        <v>1.2070000000000001</v>
      </c>
      <c r="BE112" s="234">
        <f t="shared" si="98"/>
        <v>1.2070000000000001</v>
      </c>
      <c r="BF112" s="234">
        <f t="shared" si="98"/>
        <v>1.2150000000000001</v>
      </c>
      <c r="BG112" s="234">
        <f t="shared" si="98"/>
        <v>1.1919999999999999</v>
      </c>
      <c r="BH112" s="234">
        <f t="shared" si="98"/>
        <v>1.2030000000000001</v>
      </c>
      <c r="BI112" s="234">
        <f t="shared" si="98"/>
        <v>1.175</v>
      </c>
      <c r="BJ112" s="234">
        <f t="shared" si="98"/>
        <v>1.226</v>
      </c>
      <c r="BK112" s="234">
        <f t="shared" si="98"/>
        <v>1.206</v>
      </c>
      <c r="BL112" s="234">
        <f t="shared" si="98"/>
        <v>1.1619999999999999</v>
      </c>
      <c r="BM112" s="234">
        <f t="shared" si="98"/>
        <v>1.163</v>
      </c>
      <c r="BN112" s="234">
        <f t="shared" si="98"/>
        <v>1.1539999999999999</v>
      </c>
      <c r="BO112" s="234">
        <f t="shared" ref="BO112:DZ112" si="99">+BO34</f>
        <v>1.1359999999999999</v>
      </c>
      <c r="BP112" s="234">
        <f t="shared" si="99"/>
        <v>1.125</v>
      </c>
      <c r="BQ112" s="234">
        <f t="shared" si="99"/>
        <v>1.3080000000000001</v>
      </c>
      <c r="BR112" s="234">
        <f t="shared" si="99"/>
        <v>1.2050000000000001</v>
      </c>
      <c r="BS112" s="234">
        <f t="shared" si="99"/>
        <v>1.2130000000000001</v>
      </c>
      <c r="BT112" s="234">
        <f t="shared" si="99"/>
        <v>1.2350000000000001</v>
      </c>
      <c r="BU112" s="234">
        <f t="shared" si="99"/>
        <v>1.2350000000000001</v>
      </c>
      <c r="BV112" s="234">
        <f t="shared" si="99"/>
        <v>1.1890000000000001</v>
      </c>
      <c r="BW112" s="234">
        <f t="shared" si="99"/>
        <v>1.218</v>
      </c>
      <c r="BX112" s="234">
        <f t="shared" si="99"/>
        <v>1.2170000000000001</v>
      </c>
      <c r="BY112" s="234">
        <f t="shared" si="99"/>
        <v>1.0840000000000001</v>
      </c>
      <c r="BZ112" s="234">
        <f t="shared" si="99"/>
        <v>1.0660000000000001</v>
      </c>
      <c r="CA112" s="234">
        <f t="shared" si="99"/>
        <v>1.1619999999999999</v>
      </c>
      <c r="CB112" s="234">
        <f t="shared" si="99"/>
        <v>1.232</v>
      </c>
      <c r="CC112" s="234">
        <f t="shared" si="99"/>
        <v>1.0629999999999999</v>
      </c>
      <c r="CD112" s="234">
        <f t="shared" si="99"/>
        <v>1.044</v>
      </c>
      <c r="CE112" s="234">
        <f t="shared" si="99"/>
        <v>1.075</v>
      </c>
      <c r="CF112" s="234">
        <f t="shared" si="99"/>
        <v>1.036</v>
      </c>
      <c r="CG112" s="234">
        <f t="shared" si="99"/>
        <v>1.075</v>
      </c>
      <c r="CH112" s="234">
        <f t="shared" si="99"/>
        <v>1.075</v>
      </c>
      <c r="CI112" s="234">
        <f t="shared" si="99"/>
        <v>1.0760000000000001</v>
      </c>
      <c r="CJ112" s="234">
        <f t="shared" si="99"/>
        <v>1.1859999999999999</v>
      </c>
      <c r="CK112" s="234">
        <f t="shared" si="99"/>
        <v>1.256</v>
      </c>
      <c r="CL112" s="234">
        <f t="shared" si="99"/>
        <v>1.2350000000000001</v>
      </c>
      <c r="CM112" s="234">
        <f t="shared" si="99"/>
        <v>1.2230000000000001</v>
      </c>
      <c r="CN112" s="234">
        <f t="shared" si="99"/>
        <v>1.1839999999999999</v>
      </c>
      <c r="CO112" s="234">
        <f t="shared" si="99"/>
        <v>1.1839999999999999</v>
      </c>
      <c r="CP112" s="234">
        <f t="shared" si="99"/>
        <v>1.224</v>
      </c>
      <c r="CQ112" s="234">
        <f t="shared" si="99"/>
        <v>1.1619999999999999</v>
      </c>
      <c r="CR112" s="234">
        <f t="shared" si="99"/>
        <v>1.113</v>
      </c>
      <c r="CS112" s="234">
        <f t="shared" si="99"/>
        <v>1.1220000000000001</v>
      </c>
      <c r="CT112" s="234">
        <f t="shared" si="99"/>
        <v>1.073</v>
      </c>
      <c r="CU112" s="234">
        <f t="shared" si="99"/>
        <v>1.014</v>
      </c>
      <c r="CV112" s="234">
        <f t="shared" si="99"/>
        <v>1.012</v>
      </c>
      <c r="CW112" s="234">
        <f t="shared" si="99"/>
        <v>1.1120000000000001</v>
      </c>
      <c r="CX112" s="234">
        <f t="shared" si="99"/>
        <v>1.141</v>
      </c>
      <c r="CY112" s="234">
        <f t="shared" si="99"/>
        <v>1.081</v>
      </c>
      <c r="CZ112" s="234">
        <f t="shared" si="99"/>
        <v>1.1599999999999999</v>
      </c>
      <c r="DA112" s="234">
        <f t="shared" si="99"/>
        <v>1.121</v>
      </c>
      <c r="DB112" s="234">
        <f t="shared" si="99"/>
        <v>1.151</v>
      </c>
      <c r="DC112" s="234">
        <f t="shared" si="99"/>
        <v>1.1319999999999999</v>
      </c>
      <c r="DD112" s="234">
        <f t="shared" si="99"/>
        <v>1.1259999999999999</v>
      </c>
      <c r="DE112" s="234">
        <f t="shared" si="99"/>
        <v>1.145</v>
      </c>
      <c r="DF112" s="234">
        <f t="shared" si="99"/>
        <v>1.145</v>
      </c>
      <c r="DG112" s="234">
        <f t="shared" si="99"/>
        <v>1.153</v>
      </c>
      <c r="DH112" s="234">
        <f t="shared" si="99"/>
        <v>1.135</v>
      </c>
      <c r="DI112" s="234">
        <f t="shared" si="99"/>
        <v>1.1459999999999999</v>
      </c>
      <c r="DJ112" s="234">
        <f t="shared" si="99"/>
        <v>1.1559999999999999</v>
      </c>
      <c r="DK112" s="234">
        <f t="shared" si="99"/>
        <v>1.1459999999999999</v>
      </c>
      <c r="DL112" s="234">
        <f t="shared" si="99"/>
        <v>1.224</v>
      </c>
      <c r="DM112" s="234">
        <f t="shared" si="99"/>
        <v>1.202</v>
      </c>
      <c r="DN112" s="234">
        <f t="shared" si="99"/>
        <v>1.1859999999999999</v>
      </c>
      <c r="DO112" s="234">
        <f t="shared" si="99"/>
        <v>1.1919999999999999</v>
      </c>
      <c r="DP112" s="234">
        <f t="shared" si="99"/>
        <v>1.173</v>
      </c>
      <c r="DQ112" s="234">
        <f t="shared" si="99"/>
        <v>1.169</v>
      </c>
      <c r="DR112" s="234">
        <f t="shared" si="99"/>
        <v>1.143</v>
      </c>
      <c r="DS112" s="234">
        <f t="shared" si="99"/>
        <v>1.1319999999999999</v>
      </c>
      <c r="DT112" s="234">
        <f t="shared" si="99"/>
        <v>1.131</v>
      </c>
      <c r="DU112" s="234">
        <f t="shared" si="99"/>
        <v>1.123</v>
      </c>
      <c r="DV112" s="234">
        <f t="shared" si="99"/>
        <v>1.121</v>
      </c>
      <c r="DW112" s="234">
        <f t="shared" si="99"/>
        <v>1.1319999999999999</v>
      </c>
      <c r="DX112" s="234">
        <f t="shared" si="99"/>
        <v>1.306</v>
      </c>
      <c r="DY112" s="234">
        <f t="shared" si="99"/>
        <v>1.284</v>
      </c>
      <c r="DZ112" s="234">
        <f t="shared" si="99"/>
        <v>1.2350000000000001</v>
      </c>
      <c r="EA112" s="234">
        <f t="shared" ref="EA112:FX112" si="100">+EA34</f>
        <v>1.2130000000000001</v>
      </c>
      <c r="EB112" s="234">
        <f t="shared" si="100"/>
        <v>1.115</v>
      </c>
      <c r="EC112" s="234">
        <f t="shared" si="100"/>
        <v>1.073</v>
      </c>
      <c r="ED112" s="234">
        <f t="shared" si="100"/>
        <v>1.65</v>
      </c>
      <c r="EE112" s="234">
        <f t="shared" si="100"/>
        <v>1.073</v>
      </c>
      <c r="EF112" s="234">
        <f t="shared" si="100"/>
        <v>1.1319999999999999</v>
      </c>
      <c r="EG112" s="234">
        <f t="shared" si="100"/>
        <v>1.042</v>
      </c>
      <c r="EH112" s="234">
        <f t="shared" si="100"/>
        <v>1.0720000000000001</v>
      </c>
      <c r="EI112" s="234">
        <f t="shared" si="100"/>
        <v>1.175</v>
      </c>
      <c r="EJ112" s="234">
        <f t="shared" si="100"/>
        <v>1.1639999999999999</v>
      </c>
      <c r="EK112" s="234">
        <f t="shared" si="100"/>
        <v>1.125</v>
      </c>
      <c r="EL112" s="234">
        <f t="shared" si="100"/>
        <v>1.105</v>
      </c>
      <c r="EM112" s="234">
        <f t="shared" si="100"/>
        <v>1.121</v>
      </c>
      <c r="EN112" s="234">
        <f t="shared" si="100"/>
        <v>1.1220000000000001</v>
      </c>
      <c r="EO112" s="234">
        <f t="shared" si="100"/>
        <v>1.113</v>
      </c>
      <c r="EP112" s="234">
        <f t="shared" si="100"/>
        <v>1.248</v>
      </c>
      <c r="EQ112" s="234">
        <f t="shared" si="100"/>
        <v>1.27</v>
      </c>
      <c r="ER112" s="234">
        <f t="shared" si="100"/>
        <v>1.2470000000000001</v>
      </c>
      <c r="ES112" s="234">
        <f t="shared" si="100"/>
        <v>1.081</v>
      </c>
      <c r="ET112" s="234">
        <f t="shared" si="100"/>
        <v>1.103</v>
      </c>
      <c r="EU112" s="234">
        <f t="shared" si="100"/>
        <v>1.091</v>
      </c>
      <c r="EV112" s="234">
        <f t="shared" si="100"/>
        <v>1.177</v>
      </c>
      <c r="EW112" s="234">
        <f t="shared" si="100"/>
        <v>1.5940000000000001</v>
      </c>
      <c r="EX112" s="234">
        <f t="shared" si="100"/>
        <v>1.2310000000000001</v>
      </c>
      <c r="EY112" s="234">
        <f t="shared" si="100"/>
        <v>1.113</v>
      </c>
      <c r="EZ112" s="234">
        <f t="shared" si="100"/>
        <v>1.1020000000000001</v>
      </c>
      <c r="FA112" s="234">
        <f t="shared" si="100"/>
        <v>1.3169999999999999</v>
      </c>
      <c r="FB112" s="234">
        <f t="shared" si="100"/>
        <v>1.143</v>
      </c>
      <c r="FC112" s="234">
        <f t="shared" si="100"/>
        <v>1.1930000000000001</v>
      </c>
      <c r="FD112" s="234">
        <f t="shared" si="100"/>
        <v>1.1439999999999999</v>
      </c>
      <c r="FE112" s="234">
        <f t="shared" si="100"/>
        <v>1.113</v>
      </c>
      <c r="FF112" s="234">
        <f t="shared" si="100"/>
        <v>1.1319999999999999</v>
      </c>
      <c r="FG112" s="234">
        <f t="shared" si="100"/>
        <v>1.143</v>
      </c>
      <c r="FH112" s="234">
        <f t="shared" si="100"/>
        <v>1.105</v>
      </c>
      <c r="FI112" s="234">
        <f t="shared" si="100"/>
        <v>1.173</v>
      </c>
      <c r="FJ112" s="234">
        <f t="shared" si="100"/>
        <v>1.165</v>
      </c>
      <c r="FK112" s="234">
        <f t="shared" si="100"/>
        <v>1.1830000000000001</v>
      </c>
      <c r="FL112" s="234">
        <f t="shared" si="100"/>
        <v>1.173</v>
      </c>
      <c r="FM112" s="234">
        <f t="shared" si="100"/>
        <v>1.1739999999999999</v>
      </c>
      <c r="FN112" s="234">
        <f t="shared" si="100"/>
        <v>1.1819999999999999</v>
      </c>
      <c r="FO112" s="234">
        <f t="shared" si="100"/>
        <v>1.173</v>
      </c>
      <c r="FP112" s="234">
        <f t="shared" si="100"/>
        <v>1.204</v>
      </c>
      <c r="FQ112" s="234">
        <f t="shared" si="100"/>
        <v>1.165</v>
      </c>
      <c r="FR112" s="234">
        <f t="shared" si="100"/>
        <v>1.145</v>
      </c>
      <c r="FS112" s="234">
        <f t="shared" si="100"/>
        <v>1.1439999999999999</v>
      </c>
      <c r="FT112" s="235">
        <f t="shared" si="100"/>
        <v>1.143</v>
      </c>
      <c r="FU112" s="234">
        <f t="shared" si="100"/>
        <v>1.194</v>
      </c>
      <c r="FV112" s="234">
        <f t="shared" si="100"/>
        <v>1.145</v>
      </c>
      <c r="FW112" s="234">
        <f t="shared" si="100"/>
        <v>1.1439999999999999</v>
      </c>
      <c r="FX112" s="234">
        <f t="shared" si="100"/>
        <v>1.1930000000000001</v>
      </c>
      <c r="FY112" s="172"/>
      <c r="FZ112" s="186"/>
      <c r="GA112" s="147"/>
      <c r="GB112" s="172"/>
      <c r="GC112" s="172"/>
      <c r="GD112" s="172"/>
      <c r="GE112" s="172"/>
    </row>
    <row r="113" spans="1:187" x14ac:dyDescent="0.2">
      <c r="A113" s="192" t="s">
        <v>285</v>
      </c>
      <c r="B113" s="187" t="s">
        <v>566</v>
      </c>
      <c r="C113" s="147">
        <f t="shared" ref="C113:BN113" si="101">+C31</f>
        <v>6546.2</v>
      </c>
      <c r="D113" s="147">
        <f t="shared" si="101"/>
        <v>6546.2</v>
      </c>
      <c r="E113" s="147">
        <f t="shared" si="101"/>
        <v>6546.2</v>
      </c>
      <c r="F113" s="147">
        <f t="shared" si="101"/>
        <v>6546.2</v>
      </c>
      <c r="G113" s="147">
        <f t="shared" si="101"/>
        <v>6546.2</v>
      </c>
      <c r="H113" s="147">
        <f t="shared" si="101"/>
        <v>6546.2</v>
      </c>
      <c r="I113" s="147">
        <f t="shared" si="101"/>
        <v>6546.2</v>
      </c>
      <c r="J113" s="147">
        <f t="shared" si="101"/>
        <v>6546.2</v>
      </c>
      <c r="K113" s="147">
        <f t="shared" si="101"/>
        <v>6546.2</v>
      </c>
      <c r="L113" s="147">
        <f t="shared" si="101"/>
        <v>6546.2</v>
      </c>
      <c r="M113" s="147">
        <f t="shared" si="101"/>
        <v>6546.2</v>
      </c>
      <c r="N113" s="147">
        <f t="shared" si="101"/>
        <v>6546.2</v>
      </c>
      <c r="O113" s="147">
        <f t="shared" si="101"/>
        <v>6546.2</v>
      </c>
      <c r="P113" s="147">
        <f t="shared" si="101"/>
        <v>6546.2</v>
      </c>
      <c r="Q113" s="147">
        <f t="shared" si="101"/>
        <v>6546.2</v>
      </c>
      <c r="R113" s="147">
        <f t="shared" si="101"/>
        <v>6546.2</v>
      </c>
      <c r="S113" s="147">
        <f t="shared" si="101"/>
        <v>6546.2</v>
      </c>
      <c r="T113" s="147">
        <f t="shared" si="101"/>
        <v>6546.2</v>
      </c>
      <c r="U113" s="147">
        <f t="shared" si="101"/>
        <v>6546.2</v>
      </c>
      <c r="V113" s="147">
        <f t="shared" si="101"/>
        <v>6546.2</v>
      </c>
      <c r="W113" s="181">
        <f t="shared" si="101"/>
        <v>6546.2</v>
      </c>
      <c r="X113" s="147">
        <f t="shared" si="101"/>
        <v>6546.2</v>
      </c>
      <c r="Y113" s="147">
        <f t="shared" si="101"/>
        <v>6546.2</v>
      </c>
      <c r="Z113" s="147">
        <f t="shared" si="101"/>
        <v>6546.2</v>
      </c>
      <c r="AA113" s="147">
        <f t="shared" si="101"/>
        <v>6546.2</v>
      </c>
      <c r="AB113" s="147">
        <f t="shared" si="101"/>
        <v>6546.2</v>
      </c>
      <c r="AC113" s="147">
        <f t="shared" si="101"/>
        <v>6546.2</v>
      </c>
      <c r="AD113" s="147">
        <f t="shared" si="101"/>
        <v>6546.2</v>
      </c>
      <c r="AE113" s="147">
        <f t="shared" si="101"/>
        <v>6546.2</v>
      </c>
      <c r="AF113" s="147">
        <f t="shared" si="101"/>
        <v>6546.2</v>
      </c>
      <c r="AG113" s="147">
        <f t="shared" si="101"/>
        <v>6546.2</v>
      </c>
      <c r="AH113" s="147">
        <f t="shared" si="101"/>
        <v>6546.2</v>
      </c>
      <c r="AI113" s="147">
        <f t="shared" si="101"/>
        <v>6546.2</v>
      </c>
      <c r="AJ113" s="147">
        <f t="shared" si="101"/>
        <v>6546.2</v>
      </c>
      <c r="AK113" s="147">
        <f t="shared" si="101"/>
        <v>6546.2</v>
      </c>
      <c r="AL113" s="147">
        <f t="shared" si="101"/>
        <v>6546.2</v>
      </c>
      <c r="AM113" s="147">
        <f t="shared" si="101"/>
        <v>6546.2</v>
      </c>
      <c r="AN113" s="147">
        <f t="shared" si="101"/>
        <v>6546.2</v>
      </c>
      <c r="AO113" s="147">
        <f t="shared" si="101"/>
        <v>6546.2</v>
      </c>
      <c r="AP113" s="147">
        <f t="shared" si="101"/>
        <v>6546.2</v>
      </c>
      <c r="AQ113" s="147">
        <f t="shared" si="101"/>
        <v>6546.2</v>
      </c>
      <c r="AR113" s="147">
        <f t="shared" si="101"/>
        <v>6546.2</v>
      </c>
      <c r="AS113" s="147">
        <f t="shared" si="101"/>
        <v>6546.2</v>
      </c>
      <c r="AT113" s="147">
        <f t="shared" si="101"/>
        <v>6546.2</v>
      </c>
      <c r="AU113" s="147">
        <f t="shared" si="101"/>
        <v>6546.2</v>
      </c>
      <c r="AV113" s="147">
        <f t="shared" si="101"/>
        <v>6546.2</v>
      </c>
      <c r="AW113" s="147">
        <f t="shared" si="101"/>
        <v>6546.2</v>
      </c>
      <c r="AX113" s="147">
        <f t="shared" si="101"/>
        <v>6546.2</v>
      </c>
      <c r="AY113" s="147">
        <f t="shared" si="101"/>
        <v>6546.2</v>
      </c>
      <c r="AZ113" s="147">
        <f t="shared" si="101"/>
        <v>6546.2</v>
      </c>
      <c r="BA113" s="147">
        <f t="shared" si="101"/>
        <v>6546.2</v>
      </c>
      <c r="BB113" s="147">
        <f t="shared" si="101"/>
        <v>6546.2</v>
      </c>
      <c r="BC113" s="147">
        <f t="shared" si="101"/>
        <v>6546.2</v>
      </c>
      <c r="BD113" s="147">
        <f t="shared" si="101"/>
        <v>6546.2</v>
      </c>
      <c r="BE113" s="147">
        <f t="shared" si="101"/>
        <v>6546.2</v>
      </c>
      <c r="BF113" s="147">
        <f t="shared" si="101"/>
        <v>6546.2</v>
      </c>
      <c r="BG113" s="147">
        <f t="shared" si="101"/>
        <v>6546.2</v>
      </c>
      <c r="BH113" s="147">
        <f t="shared" si="101"/>
        <v>6546.2</v>
      </c>
      <c r="BI113" s="147">
        <f t="shared" si="101"/>
        <v>6546.2</v>
      </c>
      <c r="BJ113" s="147">
        <f t="shared" si="101"/>
        <v>6546.2</v>
      </c>
      <c r="BK113" s="147">
        <f t="shared" si="101"/>
        <v>6546.2</v>
      </c>
      <c r="BL113" s="147">
        <f t="shared" si="101"/>
        <v>6546.2</v>
      </c>
      <c r="BM113" s="147">
        <f t="shared" si="101"/>
        <v>6546.2</v>
      </c>
      <c r="BN113" s="147">
        <f t="shared" si="101"/>
        <v>6546.2</v>
      </c>
      <c r="BO113" s="147">
        <f t="shared" ref="BO113:DZ113" si="102">+BO31</f>
        <v>6546.2</v>
      </c>
      <c r="BP113" s="147">
        <f t="shared" si="102"/>
        <v>6546.2</v>
      </c>
      <c r="BQ113" s="147">
        <f t="shared" si="102"/>
        <v>6546.2</v>
      </c>
      <c r="BR113" s="147">
        <f t="shared" si="102"/>
        <v>6546.2</v>
      </c>
      <c r="BS113" s="147">
        <f t="shared" si="102"/>
        <v>6546.2</v>
      </c>
      <c r="BT113" s="147">
        <f t="shared" si="102"/>
        <v>6546.2</v>
      </c>
      <c r="BU113" s="147">
        <f t="shared" si="102"/>
        <v>6546.2</v>
      </c>
      <c r="BV113" s="147">
        <f t="shared" si="102"/>
        <v>6546.2</v>
      </c>
      <c r="BW113" s="147">
        <f t="shared" si="102"/>
        <v>6546.2</v>
      </c>
      <c r="BX113" s="147">
        <f t="shared" si="102"/>
        <v>6546.2</v>
      </c>
      <c r="BY113" s="147">
        <f t="shared" si="102"/>
        <v>6546.2</v>
      </c>
      <c r="BZ113" s="147">
        <f t="shared" si="102"/>
        <v>6546.2</v>
      </c>
      <c r="CA113" s="147">
        <f t="shared" si="102"/>
        <v>6546.2</v>
      </c>
      <c r="CB113" s="147">
        <f t="shared" si="102"/>
        <v>6546.2</v>
      </c>
      <c r="CC113" s="147">
        <f t="shared" si="102"/>
        <v>6546.2</v>
      </c>
      <c r="CD113" s="147">
        <f t="shared" si="102"/>
        <v>6546.2</v>
      </c>
      <c r="CE113" s="147">
        <f t="shared" si="102"/>
        <v>6546.2</v>
      </c>
      <c r="CF113" s="147">
        <f t="shared" si="102"/>
        <v>6546.2</v>
      </c>
      <c r="CG113" s="147">
        <f t="shared" si="102"/>
        <v>6546.2</v>
      </c>
      <c r="CH113" s="147">
        <f t="shared" si="102"/>
        <v>6546.2</v>
      </c>
      <c r="CI113" s="147">
        <f t="shared" si="102"/>
        <v>6546.2</v>
      </c>
      <c r="CJ113" s="147">
        <f t="shared" si="102"/>
        <v>6546.2</v>
      </c>
      <c r="CK113" s="147">
        <f t="shared" si="102"/>
        <v>6546.2</v>
      </c>
      <c r="CL113" s="147">
        <f t="shared" si="102"/>
        <v>6546.2</v>
      </c>
      <c r="CM113" s="147">
        <f t="shared" si="102"/>
        <v>6546.2</v>
      </c>
      <c r="CN113" s="147">
        <f t="shared" si="102"/>
        <v>6546.2</v>
      </c>
      <c r="CO113" s="147">
        <f t="shared" si="102"/>
        <v>6546.2</v>
      </c>
      <c r="CP113" s="147">
        <f t="shared" si="102"/>
        <v>6546.2</v>
      </c>
      <c r="CQ113" s="147">
        <f t="shared" si="102"/>
        <v>6546.2</v>
      </c>
      <c r="CR113" s="147">
        <f t="shared" si="102"/>
        <v>6546.2</v>
      </c>
      <c r="CS113" s="147">
        <f t="shared" si="102"/>
        <v>6546.2</v>
      </c>
      <c r="CT113" s="147">
        <f t="shared" si="102"/>
        <v>6546.2</v>
      </c>
      <c r="CU113" s="147">
        <f t="shared" si="102"/>
        <v>6546.2</v>
      </c>
      <c r="CV113" s="147">
        <f t="shared" si="102"/>
        <v>6546.2</v>
      </c>
      <c r="CW113" s="147">
        <f t="shared" si="102"/>
        <v>6546.2</v>
      </c>
      <c r="CX113" s="147">
        <f t="shared" si="102"/>
        <v>6546.2</v>
      </c>
      <c r="CY113" s="147">
        <f t="shared" si="102"/>
        <v>6546.2</v>
      </c>
      <c r="CZ113" s="147">
        <f t="shared" si="102"/>
        <v>6546.2</v>
      </c>
      <c r="DA113" s="147">
        <f t="shared" si="102"/>
        <v>6546.2</v>
      </c>
      <c r="DB113" s="147">
        <f t="shared" si="102"/>
        <v>6546.2</v>
      </c>
      <c r="DC113" s="147">
        <f t="shared" si="102"/>
        <v>6546.2</v>
      </c>
      <c r="DD113" s="147">
        <f t="shared" si="102"/>
        <v>6546.2</v>
      </c>
      <c r="DE113" s="147">
        <f t="shared" si="102"/>
        <v>6546.2</v>
      </c>
      <c r="DF113" s="147">
        <f t="shared" si="102"/>
        <v>6546.2</v>
      </c>
      <c r="DG113" s="147">
        <f t="shared" si="102"/>
        <v>6546.2</v>
      </c>
      <c r="DH113" s="147">
        <f t="shared" si="102"/>
        <v>6546.2</v>
      </c>
      <c r="DI113" s="147">
        <f t="shared" si="102"/>
        <v>6546.2</v>
      </c>
      <c r="DJ113" s="147">
        <f t="shared" si="102"/>
        <v>6546.2</v>
      </c>
      <c r="DK113" s="147">
        <f t="shared" si="102"/>
        <v>6546.2</v>
      </c>
      <c r="DL113" s="147">
        <f t="shared" si="102"/>
        <v>6546.2</v>
      </c>
      <c r="DM113" s="147">
        <f t="shared" si="102"/>
        <v>6546.2</v>
      </c>
      <c r="DN113" s="147">
        <f t="shared" si="102"/>
        <v>6546.2</v>
      </c>
      <c r="DO113" s="147">
        <f t="shared" si="102"/>
        <v>6546.2</v>
      </c>
      <c r="DP113" s="147">
        <f t="shared" si="102"/>
        <v>6546.2</v>
      </c>
      <c r="DQ113" s="147">
        <f t="shared" si="102"/>
        <v>6546.2</v>
      </c>
      <c r="DR113" s="147">
        <f t="shared" si="102"/>
        <v>6546.2</v>
      </c>
      <c r="DS113" s="147">
        <f t="shared" si="102"/>
        <v>6546.2</v>
      </c>
      <c r="DT113" s="147">
        <f t="shared" si="102"/>
        <v>6546.2</v>
      </c>
      <c r="DU113" s="147">
        <f t="shared" si="102"/>
        <v>6546.2</v>
      </c>
      <c r="DV113" s="147">
        <f t="shared" si="102"/>
        <v>6546.2</v>
      </c>
      <c r="DW113" s="147">
        <f t="shared" si="102"/>
        <v>6546.2</v>
      </c>
      <c r="DX113" s="147">
        <f t="shared" si="102"/>
        <v>6546.2</v>
      </c>
      <c r="DY113" s="147">
        <f t="shared" si="102"/>
        <v>6546.2</v>
      </c>
      <c r="DZ113" s="147">
        <f t="shared" si="102"/>
        <v>6546.2</v>
      </c>
      <c r="EA113" s="147">
        <f t="shared" ref="EA113:FX113" si="103">+EA31</f>
        <v>6546.2</v>
      </c>
      <c r="EB113" s="147">
        <f t="shared" si="103"/>
        <v>6546.2</v>
      </c>
      <c r="EC113" s="147">
        <f t="shared" si="103"/>
        <v>6546.2</v>
      </c>
      <c r="ED113" s="147">
        <f t="shared" si="103"/>
        <v>6546.2</v>
      </c>
      <c r="EE113" s="147">
        <f t="shared" si="103"/>
        <v>6546.2</v>
      </c>
      <c r="EF113" s="147">
        <f t="shared" si="103"/>
        <v>6546.2</v>
      </c>
      <c r="EG113" s="147">
        <f t="shared" si="103"/>
        <v>6546.2</v>
      </c>
      <c r="EH113" s="147">
        <f t="shared" si="103"/>
        <v>6546.2</v>
      </c>
      <c r="EI113" s="147">
        <f t="shared" si="103"/>
        <v>6546.2</v>
      </c>
      <c r="EJ113" s="147">
        <f t="shared" si="103"/>
        <v>6546.2</v>
      </c>
      <c r="EK113" s="147">
        <f t="shared" si="103"/>
        <v>6546.2</v>
      </c>
      <c r="EL113" s="147">
        <f t="shared" si="103"/>
        <v>6546.2</v>
      </c>
      <c r="EM113" s="147">
        <f t="shared" si="103"/>
        <v>6546.2</v>
      </c>
      <c r="EN113" s="147">
        <f t="shared" si="103"/>
        <v>6546.2</v>
      </c>
      <c r="EO113" s="147">
        <f t="shared" si="103"/>
        <v>6546.2</v>
      </c>
      <c r="EP113" s="147">
        <f t="shared" si="103"/>
        <v>6546.2</v>
      </c>
      <c r="EQ113" s="147">
        <f t="shared" si="103"/>
        <v>6546.2</v>
      </c>
      <c r="ER113" s="147">
        <f t="shared" si="103"/>
        <v>6546.2</v>
      </c>
      <c r="ES113" s="147">
        <f t="shared" si="103"/>
        <v>6546.2</v>
      </c>
      <c r="ET113" s="147">
        <f t="shared" si="103"/>
        <v>6546.2</v>
      </c>
      <c r="EU113" s="147">
        <f t="shared" si="103"/>
        <v>6546.2</v>
      </c>
      <c r="EV113" s="147">
        <f t="shared" si="103"/>
        <v>6546.2</v>
      </c>
      <c r="EW113" s="147">
        <f t="shared" si="103"/>
        <v>6546.2</v>
      </c>
      <c r="EX113" s="147">
        <f t="shared" si="103"/>
        <v>6546.2</v>
      </c>
      <c r="EY113" s="147">
        <f t="shared" si="103"/>
        <v>6546.2</v>
      </c>
      <c r="EZ113" s="147">
        <f t="shared" si="103"/>
        <v>6546.2</v>
      </c>
      <c r="FA113" s="147">
        <f t="shared" si="103"/>
        <v>6546.2</v>
      </c>
      <c r="FB113" s="147">
        <f t="shared" si="103"/>
        <v>6546.2</v>
      </c>
      <c r="FC113" s="147">
        <f t="shared" si="103"/>
        <v>6546.2</v>
      </c>
      <c r="FD113" s="147">
        <f t="shared" si="103"/>
        <v>6546.2</v>
      </c>
      <c r="FE113" s="147">
        <f t="shared" si="103"/>
        <v>6546.2</v>
      </c>
      <c r="FF113" s="147">
        <f t="shared" si="103"/>
        <v>6546.2</v>
      </c>
      <c r="FG113" s="147">
        <f t="shared" si="103"/>
        <v>6546.2</v>
      </c>
      <c r="FH113" s="147">
        <f t="shared" si="103"/>
        <v>6546.2</v>
      </c>
      <c r="FI113" s="147">
        <f t="shared" si="103"/>
        <v>6546.2</v>
      </c>
      <c r="FJ113" s="147">
        <f t="shared" si="103"/>
        <v>6546.2</v>
      </c>
      <c r="FK113" s="147">
        <f t="shared" si="103"/>
        <v>6546.2</v>
      </c>
      <c r="FL113" s="147">
        <f t="shared" si="103"/>
        <v>6546.2</v>
      </c>
      <c r="FM113" s="147">
        <f t="shared" si="103"/>
        <v>6546.2</v>
      </c>
      <c r="FN113" s="147">
        <f t="shared" si="103"/>
        <v>6546.2</v>
      </c>
      <c r="FO113" s="147">
        <f t="shared" si="103"/>
        <v>6546.2</v>
      </c>
      <c r="FP113" s="147">
        <f t="shared" si="103"/>
        <v>6546.2</v>
      </c>
      <c r="FQ113" s="147">
        <f t="shared" si="103"/>
        <v>6546.2</v>
      </c>
      <c r="FR113" s="147">
        <f t="shared" si="103"/>
        <v>6546.2</v>
      </c>
      <c r="FS113" s="147">
        <f t="shared" si="103"/>
        <v>6546.2</v>
      </c>
      <c r="FT113" s="181">
        <f t="shared" si="103"/>
        <v>6546.2</v>
      </c>
      <c r="FU113" s="147">
        <f t="shared" si="103"/>
        <v>6546.2</v>
      </c>
      <c r="FV113" s="147">
        <f t="shared" si="103"/>
        <v>6546.2</v>
      </c>
      <c r="FW113" s="147">
        <f t="shared" si="103"/>
        <v>6546.2</v>
      </c>
      <c r="FX113" s="147">
        <f t="shared" si="103"/>
        <v>6546.2</v>
      </c>
      <c r="FY113" s="172"/>
      <c r="FZ113" s="147"/>
      <c r="GA113" s="147"/>
      <c r="GB113" s="172"/>
      <c r="GC113" s="172"/>
      <c r="GD113" s="172"/>
      <c r="GE113" s="172"/>
    </row>
    <row r="114" spans="1:187" x14ac:dyDescent="0.2">
      <c r="A114" s="192" t="s">
        <v>286</v>
      </c>
      <c r="B114" s="187" t="s">
        <v>287</v>
      </c>
      <c r="C114" s="172">
        <f t="shared" ref="C114:BN114" si="104">1-C107</f>
        <v>0.11439999999999995</v>
      </c>
      <c r="D114" s="172">
        <f t="shared" si="104"/>
        <v>9.4999999999999973E-2</v>
      </c>
      <c r="E114" s="172">
        <f t="shared" si="104"/>
        <v>0.11480000000000001</v>
      </c>
      <c r="F114" s="172">
        <f t="shared" si="104"/>
        <v>0.10599999999999998</v>
      </c>
      <c r="G114" s="172">
        <f t="shared" si="104"/>
        <v>0.15659999999999996</v>
      </c>
      <c r="H114" s="172">
        <f t="shared" si="104"/>
        <v>0.15939999999999999</v>
      </c>
      <c r="I114" s="172">
        <f t="shared" si="104"/>
        <v>0.11260000000000003</v>
      </c>
      <c r="J114" s="172">
        <f t="shared" si="104"/>
        <v>0.13670000000000004</v>
      </c>
      <c r="K114" s="172">
        <f t="shared" si="104"/>
        <v>0.18500000000000005</v>
      </c>
      <c r="L114" s="172">
        <f t="shared" si="104"/>
        <v>0.13519999999999999</v>
      </c>
      <c r="M114" s="172">
        <f t="shared" si="104"/>
        <v>0.14700000000000002</v>
      </c>
      <c r="N114" s="172">
        <f t="shared" si="104"/>
        <v>9.4999999999999973E-2</v>
      </c>
      <c r="O114" s="172">
        <f t="shared" si="104"/>
        <v>0.10880000000000001</v>
      </c>
      <c r="P114" s="172">
        <f t="shared" si="104"/>
        <v>0.19240000000000002</v>
      </c>
      <c r="Q114" s="172">
        <f t="shared" si="104"/>
        <v>9.4999999999999973E-2</v>
      </c>
      <c r="R114" s="172">
        <f t="shared" si="104"/>
        <v>0.13480000000000003</v>
      </c>
      <c r="S114" s="172">
        <f t="shared" si="104"/>
        <v>0.14029999999999998</v>
      </c>
      <c r="T114" s="172">
        <f t="shared" si="104"/>
        <v>0.19489999999999996</v>
      </c>
      <c r="U114" s="172">
        <f t="shared" si="104"/>
        <v>0.20079999999999998</v>
      </c>
      <c r="V114" s="172">
        <f t="shared" si="104"/>
        <v>0.18479999999999996</v>
      </c>
      <c r="W114" s="203">
        <f t="shared" si="104"/>
        <v>0.20079999999999998</v>
      </c>
      <c r="X114" s="172">
        <f t="shared" si="104"/>
        <v>0.20079999999999998</v>
      </c>
      <c r="Y114" s="172">
        <f t="shared" si="104"/>
        <v>0.14000000000000001</v>
      </c>
      <c r="Z114" s="172">
        <f t="shared" si="104"/>
        <v>0.18830000000000002</v>
      </c>
      <c r="AA114" s="172">
        <f t="shared" si="104"/>
        <v>9.4999999999999973E-2</v>
      </c>
      <c r="AB114" s="172">
        <f t="shared" si="104"/>
        <v>9.5199999999999951E-2</v>
      </c>
      <c r="AC114" s="172">
        <f t="shared" si="104"/>
        <v>0.15920000000000001</v>
      </c>
      <c r="AD114" s="172">
        <f t="shared" si="104"/>
        <v>0.14939999999999998</v>
      </c>
      <c r="AE114" s="172">
        <f t="shared" si="104"/>
        <v>0.19689999999999996</v>
      </c>
      <c r="AF114" s="172">
        <f t="shared" si="104"/>
        <v>0.19320000000000004</v>
      </c>
      <c r="AG114" s="172">
        <f t="shared" si="104"/>
        <v>0.1643</v>
      </c>
      <c r="AH114" s="172">
        <f t="shared" si="104"/>
        <v>0.15700000000000003</v>
      </c>
      <c r="AI114" s="172">
        <f t="shared" si="104"/>
        <v>0.18049999999999999</v>
      </c>
      <c r="AJ114" s="172">
        <f t="shared" si="104"/>
        <v>0.19099999999999995</v>
      </c>
      <c r="AK114" s="172">
        <f t="shared" si="104"/>
        <v>0.19010000000000005</v>
      </c>
      <c r="AL114" s="172">
        <f t="shared" si="104"/>
        <v>0.18610000000000004</v>
      </c>
      <c r="AM114" s="172">
        <f t="shared" si="104"/>
        <v>0.17530000000000001</v>
      </c>
      <c r="AN114" s="172">
        <f t="shared" si="104"/>
        <v>0.18089999999999995</v>
      </c>
      <c r="AO114" s="172">
        <f t="shared" si="104"/>
        <v>0.12490000000000001</v>
      </c>
      <c r="AP114" s="172">
        <f t="shared" si="104"/>
        <v>9.4999999999999973E-2</v>
      </c>
      <c r="AQ114" s="172">
        <f t="shared" si="104"/>
        <v>0.18579999999999997</v>
      </c>
      <c r="AR114" s="172">
        <f t="shared" si="104"/>
        <v>9.4999999999999973E-2</v>
      </c>
      <c r="AS114" s="172">
        <f t="shared" si="104"/>
        <v>0.11580000000000001</v>
      </c>
      <c r="AT114" s="172">
        <f t="shared" si="104"/>
        <v>0.13670000000000004</v>
      </c>
      <c r="AU114" s="172">
        <f t="shared" si="104"/>
        <v>0.18710000000000004</v>
      </c>
      <c r="AV114" s="172">
        <f t="shared" si="104"/>
        <v>0.18469999999999998</v>
      </c>
      <c r="AW114" s="172">
        <f t="shared" si="104"/>
        <v>0.19040000000000001</v>
      </c>
      <c r="AX114" s="172">
        <f t="shared" si="104"/>
        <v>0.20079999999999998</v>
      </c>
      <c r="AY114" s="172">
        <f t="shared" si="104"/>
        <v>0.1744</v>
      </c>
      <c r="AZ114" s="172">
        <f t="shared" si="104"/>
        <v>0.11170000000000002</v>
      </c>
      <c r="BA114" s="172">
        <f t="shared" si="104"/>
        <v>0.1139</v>
      </c>
      <c r="BB114" s="172">
        <f t="shared" si="104"/>
        <v>0.11499999999999999</v>
      </c>
      <c r="BC114" s="172">
        <f t="shared" si="104"/>
        <v>9.4999999999999973E-2</v>
      </c>
      <c r="BD114" s="172">
        <f t="shared" si="104"/>
        <v>0.12370000000000003</v>
      </c>
      <c r="BE114" s="172">
        <f t="shared" si="104"/>
        <v>0.14549999999999996</v>
      </c>
      <c r="BF114" s="172">
        <f t="shared" si="104"/>
        <v>0.10009999999999997</v>
      </c>
      <c r="BG114" s="172">
        <f t="shared" si="104"/>
        <v>0.15880000000000005</v>
      </c>
      <c r="BH114" s="172">
        <f t="shared" si="104"/>
        <v>0.1694</v>
      </c>
      <c r="BI114" s="172">
        <f t="shared" si="104"/>
        <v>0.1875</v>
      </c>
      <c r="BJ114" s="172">
        <f t="shared" si="104"/>
        <v>0.1169</v>
      </c>
      <c r="BK114" s="172">
        <f t="shared" si="104"/>
        <v>0.10170000000000001</v>
      </c>
      <c r="BL114" s="172">
        <f t="shared" si="104"/>
        <v>0.1915</v>
      </c>
      <c r="BM114" s="172">
        <f t="shared" si="104"/>
        <v>0.18589999999999995</v>
      </c>
      <c r="BN114" s="172">
        <f t="shared" si="104"/>
        <v>0.13009999999999999</v>
      </c>
      <c r="BO114" s="172">
        <f t="shared" ref="BO114:DZ114" si="105">1-BO107</f>
        <v>0.14710000000000001</v>
      </c>
      <c r="BP114" s="172">
        <f t="shared" si="105"/>
        <v>0.19120000000000004</v>
      </c>
      <c r="BQ114" s="172">
        <f t="shared" si="105"/>
        <v>0.11809999999999998</v>
      </c>
      <c r="BR114" s="172">
        <f t="shared" si="105"/>
        <v>0.12480000000000002</v>
      </c>
      <c r="BS114" s="172">
        <f t="shared" si="105"/>
        <v>0.15490000000000004</v>
      </c>
      <c r="BT114" s="172">
        <f t="shared" si="105"/>
        <v>0.17589999999999995</v>
      </c>
      <c r="BU114" s="172">
        <f t="shared" si="105"/>
        <v>0.17659999999999998</v>
      </c>
      <c r="BV114" s="172">
        <f t="shared" si="105"/>
        <v>0.15010000000000001</v>
      </c>
      <c r="BW114" s="172">
        <f t="shared" si="105"/>
        <v>0.13859999999999995</v>
      </c>
      <c r="BX114" s="172">
        <f t="shared" si="105"/>
        <v>0.19810000000000005</v>
      </c>
      <c r="BY114" s="172">
        <f t="shared" si="105"/>
        <v>0.17279999999999995</v>
      </c>
      <c r="BZ114" s="172">
        <f t="shared" si="105"/>
        <v>0.19030000000000002</v>
      </c>
      <c r="CA114" s="172">
        <f t="shared" si="105"/>
        <v>0.19279999999999997</v>
      </c>
      <c r="CB114" s="172">
        <f t="shared" si="105"/>
        <v>9.4999999999999973E-2</v>
      </c>
      <c r="CC114" s="172">
        <f t="shared" si="105"/>
        <v>0.19320000000000004</v>
      </c>
      <c r="CD114" s="172">
        <f t="shared" si="105"/>
        <v>0.20020000000000004</v>
      </c>
      <c r="CE114" s="172">
        <f t="shared" si="105"/>
        <v>0.19330000000000003</v>
      </c>
      <c r="CF114" s="172">
        <f t="shared" si="105"/>
        <v>0.1976</v>
      </c>
      <c r="CG114" s="172">
        <f t="shared" si="105"/>
        <v>0.19099999999999995</v>
      </c>
      <c r="CH114" s="172">
        <f t="shared" si="105"/>
        <v>0.19689999999999996</v>
      </c>
      <c r="CI114" s="172">
        <f t="shared" si="105"/>
        <v>0.16679999999999995</v>
      </c>
      <c r="CJ114" s="172">
        <f t="shared" si="105"/>
        <v>0.15890000000000004</v>
      </c>
      <c r="CK114" s="172">
        <f t="shared" si="105"/>
        <v>0.12090000000000001</v>
      </c>
      <c r="CL114" s="172">
        <f t="shared" si="105"/>
        <v>0.14810000000000001</v>
      </c>
      <c r="CM114" s="172">
        <f t="shared" si="105"/>
        <v>0.16359999999999997</v>
      </c>
      <c r="CN114" s="172">
        <f t="shared" si="105"/>
        <v>9.5099999999999962E-2</v>
      </c>
      <c r="CO114" s="172">
        <f t="shared" si="105"/>
        <v>0.10829999999999995</v>
      </c>
      <c r="CP114" s="172">
        <f t="shared" si="105"/>
        <v>0.15590000000000004</v>
      </c>
      <c r="CQ114" s="172">
        <f t="shared" si="105"/>
        <v>0.15669999999999995</v>
      </c>
      <c r="CR114" s="172">
        <f t="shared" si="105"/>
        <v>0.19240000000000002</v>
      </c>
      <c r="CS114" s="172">
        <f t="shared" si="105"/>
        <v>0.18140000000000001</v>
      </c>
      <c r="CT114" s="172">
        <f t="shared" si="105"/>
        <v>0.19679999999999997</v>
      </c>
      <c r="CU114" s="172">
        <f t="shared" si="105"/>
        <v>0.17530000000000001</v>
      </c>
      <c r="CV114" s="172">
        <f t="shared" si="105"/>
        <v>0.20069999999999999</v>
      </c>
      <c r="CW114" s="172">
        <f t="shared" si="105"/>
        <v>0.19340000000000002</v>
      </c>
      <c r="CX114" s="172">
        <f t="shared" si="105"/>
        <v>0.17410000000000003</v>
      </c>
      <c r="CY114" s="172">
        <f t="shared" si="105"/>
        <v>0.20079999999999998</v>
      </c>
      <c r="CZ114" s="172">
        <f t="shared" si="105"/>
        <v>0.13780000000000003</v>
      </c>
      <c r="DA114" s="172">
        <f t="shared" si="105"/>
        <v>0.19220000000000004</v>
      </c>
      <c r="DB114" s="172">
        <f t="shared" si="105"/>
        <v>0.18440000000000001</v>
      </c>
      <c r="DC114" s="172">
        <f t="shared" si="105"/>
        <v>0.19369999999999998</v>
      </c>
      <c r="DD114" s="172">
        <f t="shared" si="105"/>
        <v>0.19359999999999999</v>
      </c>
      <c r="DE114" s="172">
        <f t="shared" si="105"/>
        <v>0.17569999999999997</v>
      </c>
      <c r="DF114" s="172">
        <f t="shared" si="105"/>
        <v>0.10229999999999995</v>
      </c>
      <c r="DG114" s="172">
        <f t="shared" si="105"/>
        <v>0.19879999999999998</v>
      </c>
      <c r="DH114" s="172">
        <f t="shared" si="105"/>
        <v>0.1381</v>
      </c>
      <c r="DI114" s="172">
        <f t="shared" si="105"/>
        <v>0.13490000000000002</v>
      </c>
      <c r="DJ114" s="172">
        <f t="shared" si="105"/>
        <v>0.16749999999999998</v>
      </c>
      <c r="DK114" s="172">
        <f t="shared" si="105"/>
        <v>0.17479999999999996</v>
      </c>
      <c r="DL114" s="172">
        <f t="shared" si="105"/>
        <v>0.11909999999999998</v>
      </c>
      <c r="DM114" s="172">
        <f t="shared" si="105"/>
        <v>0.18610000000000004</v>
      </c>
      <c r="DN114" s="172">
        <f t="shared" si="105"/>
        <v>0.14349999999999996</v>
      </c>
      <c r="DO114" s="172">
        <f t="shared" si="105"/>
        <v>0.13280000000000003</v>
      </c>
      <c r="DP114" s="172">
        <f t="shared" si="105"/>
        <v>0.19030000000000002</v>
      </c>
      <c r="DQ114" s="172">
        <f t="shared" si="105"/>
        <v>0.17130000000000001</v>
      </c>
      <c r="DR114" s="172">
        <f t="shared" si="105"/>
        <v>0.14480000000000004</v>
      </c>
      <c r="DS114" s="172">
        <f t="shared" si="105"/>
        <v>0.1643</v>
      </c>
      <c r="DT114" s="172">
        <f t="shared" si="105"/>
        <v>0.19550000000000001</v>
      </c>
      <c r="DU114" s="172">
        <f t="shared" si="105"/>
        <v>0.17879999999999996</v>
      </c>
      <c r="DV114" s="172">
        <f t="shared" si="105"/>
        <v>0.19130000000000003</v>
      </c>
      <c r="DW114" s="172">
        <f t="shared" si="105"/>
        <v>0.18089999999999995</v>
      </c>
      <c r="DX114" s="172">
        <f t="shared" si="105"/>
        <v>0.19310000000000005</v>
      </c>
      <c r="DY114" s="172">
        <f t="shared" si="105"/>
        <v>0.18320000000000003</v>
      </c>
      <c r="DZ114" s="172">
        <f t="shared" si="105"/>
        <v>0.16049999999999998</v>
      </c>
      <c r="EA114" s="172">
        <f t="shared" ref="EA114:FX114" si="106">1-EA107</f>
        <v>0.16849999999999998</v>
      </c>
      <c r="EB114" s="172">
        <f t="shared" si="106"/>
        <v>0.17090000000000005</v>
      </c>
      <c r="EC114" s="172">
        <f t="shared" si="106"/>
        <v>0.18410000000000004</v>
      </c>
      <c r="ED114" s="172">
        <f t="shared" si="106"/>
        <v>0.1401</v>
      </c>
      <c r="EE114" s="172">
        <f t="shared" si="106"/>
        <v>0.19159999999999999</v>
      </c>
      <c r="EF114" s="172">
        <f t="shared" si="106"/>
        <v>0.1431</v>
      </c>
      <c r="EG114" s="172">
        <f t="shared" si="106"/>
        <v>0.18559999999999999</v>
      </c>
      <c r="EH114" s="172">
        <f t="shared" si="106"/>
        <v>0.18879999999999997</v>
      </c>
      <c r="EI114" s="172">
        <f t="shared" si="106"/>
        <v>0.1069</v>
      </c>
      <c r="EJ114" s="172">
        <f t="shared" si="106"/>
        <v>0.11350000000000005</v>
      </c>
      <c r="EK114" s="172">
        <f t="shared" si="106"/>
        <v>0.16769999999999996</v>
      </c>
      <c r="EL114" s="172">
        <f t="shared" si="106"/>
        <v>0.17400000000000004</v>
      </c>
      <c r="EM114" s="172">
        <f t="shared" si="106"/>
        <v>0.17589999999999995</v>
      </c>
      <c r="EN114" s="172">
        <f t="shared" si="106"/>
        <v>0.15459999999999996</v>
      </c>
      <c r="EO114" s="172">
        <f t="shared" si="106"/>
        <v>0.17800000000000005</v>
      </c>
      <c r="EP114" s="172">
        <f t="shared" si="106"/>
        <v>0.17830000000000001</v>
      </c>
      <c r="EQ114" s="172">
        <f t="shared" si="106"/>
        <v>0.13480000000000003</v>
      </c>
      <c r="ER114" s="172">
        <f t="shared" si="106"/>
        <v>0.18210000000000004</v>
      </c>
      <c r="ES114" s="172">
        <f t="shared" si="106"/>
        <v>0.19610000000000005</v>
      </c>
      <c r="ET114" s="172">
        <f t="shared" si="106"/>
        <v>0.18989999999999996</v>
      </c>
      <c r="EU114" s="172">
        <f t="shared" si="106"/>
        <v>0.16900000000000004</v>
      </c>
      <c r="EV114" s="172">
        <f t="shared" si="106"/>
        <v>0.19969999999999999</v>
      </c>
      <c r="EW114" s="172">
        <f t="shared" si="106"/>
        <v>0.16120000000000001</v>
      </c>
      <c r="EX114" s="172">
        <f t="shared" si="106"/>
        <v>0.18830000000000002</v>
      </c>
      <c r="EY114" s="172">
        <f t="shared" si="106"/>
        <v>0.17359999999999998</v>
      </c>
      <c r="EZ114" s="172">
        <f t="shared" si="106"/>
        <v>0.19579999999999997</v>
      </c>
      <c r="FA114" s="172">
        <f t="shared" si="106"/>
        <v>0.13139999999999996</v>
      </c>
      <c r="FB114" s="172">
        <f t="shared" si="106"/>
        <v>0.18179999999999996</v>
      </c>
      <c r="FC114" s="172">
        <f t="shared" si="106"/>
        <v>0.13670000000000004</v>
      </c>
      <c r="FD114" s="172">
        <f t="shared" si="106"/>
        <v>0.18130000000000002</v>
      </c>
      <c r="FE114" s="172">
        <f t="shared" si="106"/>
        <v>0.19750000000000001</v>
      </c>
      <c r="FF114" s="172">
        <f t="shared" si="106"/>
        <v>0.18920000000000003</v>
      </c>
      <c r="FG114" s="172">
        <f t="shared" si="106"/>
        <v>0.19650000000000001</v>
      </c>
      <c r="FH114" s="172">
        <f t="shared" si="106"/>
        <v>0.19799999999999995</v>
      </c>
      <c r="FI114" s="172">
        <f t="shared" si="106"/>
        <v>0.1391</v>
      </c>
      <c r="FJ114" s="172">
        <f t="shared" si="106"/>
        <v>0.13890000000000002</v>
      </c>
      <c r="FK114" s="172">
        <f t="shared" si="106"/>
        <v>0.13700000000000001</v>
      </c>
      <c r="FL114" s="172">
        <f t="shared" si="106"/>
        <v>0.11860000000000004</v>
      </c>
      <c r="FM114" s="172">
        <f t="shared" si="106"/>
        <v>0.12990000000000002</v>
      </c>
      <c r="FN114" s="172">
        <f t="shared" si="106"/>
        <v>0.10250000000000004</v>
      </c>
      <c r="FO114" s="172">
        <f t="shared" si="106"/>
        <v>0.15429999999999999</v>
      </c>
      <c r="FP114" s="172">
        <f t="shared" si="106"/>
        <v>0.1371</v>
      </c>
      <c r="FQ114" s="172">
        <f t="shared" si="106"/>
        <v>0.16110000000000002</v>
      </c>
      <c r="FR114" s="172">
        <f t="shared" si="106"/>
        <v>0.19340000000000002</v>
      </c>
      <c r="FS114" s="172">
        <f t="shared" si="106"/>
        <v>0.19140000000000001</v>
      </c>
      <c r="FT114" s="203">
        <f t="shared" si="106"/>
        <v>0.19879999999999998</v>
      </c>
      <c r="FU114" s="172">
        <f t="shared" si="106"/>
        <v>0.16520000000000001</v>
      </c>
      <c r="FV114" s="172">
        <f t="shared" si="106"/>
        <v>0.16830000000000001</v>
      </c>
      <c r="FW114" s="172">
        <f t="shared" si="106"/>
        <v>0.19099999999999995</v>
      </c>
      <c r="FX114" s="172">
        <f t="shared" si="106"/>
        <v>0.19979999999999998</v>
      </c>
      <c r="FY114" s="172"/>
      <c r="FZ114" s="147"/>
      <c r="GA114" s="172"/>
      <c r="GB114" s="172"/>
      <c r="GC114" s="172"/>
      <c r="GD114" s="236"/>
      <c r="GE114" s="236"/>
    </row>
    <row r="115" spans="1:187" x14ac:dyDescent="0.2">
      <c r="A115" s="192" t="s">
        <v>288</v>
      </c>
      <c r="B115" s="187" t="s">
        <v>581</v>
      </c>
      <c r="C115" s="172">
        <f t="shared" ref="C115:BN115" si="107">C105</f>
        <v>1.0297000000000001</v>
      </c>
      <c r="D115" s="172">
        <f t="shared" si="107"/>
        <v>1.0297000000000001</v>
      </c>
      <c r="E115" s="172">
        <f t="shared" si="107"/>
        <v>1.0297000000000001</v>
      </c>
      <c r="F115" s="172">
        <f t="shared" si="107"/>
        <v>1.0297000000000001</v>
      </c>
      <c r="G115" s="172">
        <f t="shared" si="107"/>
        <v>1.1204000000000001</v>
      </c>
      <c r="H115" s="172">
        <f t="shared" si="107"/>
        <v>1.1359999999999999</v>
      </c>
      <c r="I115" s="172">
        <f t="shared" si="107"/>
        <v>1.0297000000000001</v>
      </c>
      <c r="J115" s="172">
        <f t="shared" si="107"/>
        <v>1.0526</v>
      </c>
      <c r="K115" s="172">
        <f t="shared" si="107"/>
        <v>1.5098</v>
      </c>
      <c r="L115" s="172">
        <f t="shared" si="107"/>
        <v>1.0486</v>
      </c>
      <c r="M115" s="172">
        <f t="shared" si="107"/>
        <v>1.1036999999999999</v>
      </c>
      <c r="N115" s="172">
        <f t="shared" si="107"/>
        <v>1.0297000000000001</v>
      </c>
      <c r="O115" s="172">
        <f t="shared" si="107"/>
        <v>1.0297000000000001</v>
      </c>
      <c r="P115" s="172">
        <f t="shared" si="107"/>
        <v>1.9041999999999999</v>
      </c>
      <c r="Q115" s="172">
        <f t="shared" si="107"/>
        <v>1.0297000000000001</v>
      </c>
      <c r="R115" s="172">
        <f t="shared" si="107"/>
        <v>1.0475000000000001</v>
      </c>
      <c r="S115" s="172">
        <f t="shared" si="107"/>
        <v>1.0895999999999999</v>
      </c>
      <c r="T115" s="172">
        <f t="shared" si="107"/>
        <v>2.0467</v>
      </c>
      <c r="U115" s="172">
        <f t="shared" si="107"/>
        <v>2.3957999999999999</v>
      </c>
      <c r="V115" s="172">
        <f t="shared" si="107"/>
        <v>1.5044</v>
      </c>
      <c r="W115" s="203">
        <f t="shared" si="107"/>
        <v>2.3957999999999999</v>
      </c>
      <c r="X115" s="172">
        <f t="shared" si="107"/>
        <v>2.3957999999999999</v>
      </c>
      <c r="Y115" s="172">
        <f t="shared" si="107"/>
        <v>1.0860000000000001</v>
      </c>
      <c r="Z115" s="172">
        <f t="shared" si="107"/>
        <v>1.6637999999999999</v>
      </c>
      <c r="AA115" s="172">
        <f t="shared" si="107"/>
        <v>1.0297000000000001</v>
      </c>
      <c r="AB115" s="172">
        <f t="shared" si="107"/>
        <v>1.0297000000000001</v>
      </c>
      <c r="AC115" s="172">
        <f t="shared" si="107"/>
        <v>1.1344000000000001</v>
      </c>
      <c r="AD115" s="172">
        <f t="shared" si="107"/>
        <v>1.1079000000000001</v>
      </c>
      <c r="AE115" s="172">
        <f t="shared" si="107"/>
        <v>2.1656</v>
      </c>
      <c r="AF115" s="172">
        <f t="shared" si="107"/>
        <v>1.9478</v>
      </c>
      <c r="AG115" s="172">
        <f t="shared" si="107"/>
        <v>1.1684000000000001</v>
      </c>
      <c r="AH115" s="172">
        <f t="shared" si="107"/>
        <v>1.1211</v>
      </c>
      <c r="AI115" s="172">
        <f t="shared" si="107"/>
        <v>1.3918999999999999</v>
      </c>
      <c r="AJ115" s="172">
        <f t="shared" si="107"/>
        <v>1.8191999999999999</v>
      </c>
      <c r="AK115" s="172">
        <f t="shared" si="107"/>
        <v>1.7668999999999999</v>
      </c>
      <c r="AL115" s="172">
        <f t="shared" si="107"/>
        <v>1.5389999999999999</v>
      </c>
      <c r="AM115" s="172">
        <f t="shared" si="107"/>
        <v>1.2544</v>
      </c>
      <c r="AN115" s="172">
        <f t="shared" si="107"/>
        <v>1.4027000000000001</v>
      </c>
      <c r="AO115" s="172">
        <f t="shared" si="107"/>
        <v>1.0310999999999999</v>
      </c>
      <c r="AP115" s="172">
        <f t="shared" si="107"/>
        <v>1.0297000000000001</v>
      </c>
      <c r="AQ115" s="172">
        <f t="shared" si="107"/>
        <v>1.5323</v>
      </c>
      <c r="AR115" s="172">
        <f t="shared" si="107"/>
        <v>1.0297000000000001</v>
      </c>
      <c r="AS115" s="172">
        <f t="shared" si="107"/>
        <v>1.0297000000000001</v>
      </c>
      <c r="AT115" s="172">
        <f t="shared" si="107"/>
        <v>1.0527</v>
      </c>
      <c r="AU115" s="172">
        <f t="shared" si="107"/>
        <v>1.5927</v>
      </c>
      <c r="AV115" s="172">
        <f t="shared" si="107"/>
        <v>1.5019</v>
      </c>
      <c r="AW115" s="172">
        <f t="shared" si="107"/>
        <v>1.7867999999999999</v>
      </c>
      <c r="AX115" s="172">
        <f t="shared" si="107"/>
        <v>2.3957999999999999</v>
      </c>
      <c r="AY115" s="172">
        <f t="shared" si="107"/>
        <v>1.2354000000000001</v>
      </c>
      <c r="AZ115" s="172">
        <f t="shared" si="107"/>
        <v>1.0297000000000001</v>
      </c>
      <c r="BA115" s="172">
        <f t="shared" si="107"/>
        <v>1.0297000000000001</v>
      </c>
      <c r="BB115" s="172">
        <f t="shared" si="107"/>
        <v>1.0297000000000001</v>
      </c>
      <c r="BC115" s="172">
        <f t="shared" si="107"/>
        <v>1.0297000000000001</v>
      </c>
      <c r="BD115" s="172">
        <f t="shared" si="107"/>
        <v>1.03</v>
      </c>
      <c r="BE115" s="172">
        <f t="shared" si="107"/>
        <v>1.1011</v>
      </c>
      <c r="BF115" s="172">
        <f t="shared" si="107"/>
        <v>1.0297000000000001</v>
      </c>
      <c r="BG115" s="172">
        <f t="shared" si="107"/>
        <v>1.1318999999999999</v>
      </c>
      <c r="BH115" s="172">
        <f t="shared" si="107"/>
        <v>1.2019</v>
      </c>
      <c r="BI115" s="172">
        <f t="shared" si="107"/>
        <v>1.6164000000000001</v>
      </c>
      <c r="BJ115" s="172">
        <f t="shared" si="107"/>
        <v>1.0297000000000001</v>
      </c>
      <c r="BK115" s="172">
        <f t="shared" si="107"/>
        <v>1.0297000000000001</v>
      </c>
      <c r="BL115" s="172">
        <f t="shared" si="107"/>
        <v>1.8519000000000001</v>
      </c>
      <c r="BM115" s="172">
        <f t="shared" si="107"/>
        <v>1.5349999999999999</v>
      </c>
      <c r="BN115" s="172">
        <f t="shared" si="107"/>
        <v>1.036</v>
      </c>
      <c r="BO115" s="172">
        <f t="shared" ref="BO115:DZ115" si="108">BO105</f>
        <v>1.1037999999999999</v>
      </c>
      <c r="BP115" s="172">
        <f t="shared" si="108"/>
        <v>1.8320000000000001</v>
      </c>
      <c r="BQ115" s="172">
        <f t="shared" si="108"/>
        <v>1.0297000000000001</v>
      </c>
      <c r="BR115" s="172">
        <f t="shared" si="108"/>
        <v>1.0309999999999999</v>
      </c>
      <c r="BS115" s="172">
        <f t="shared" si="108"/>
        <v>1.1173999999999999</v>
      </c>
      <c r="BT115" s="172">
        <f t="shared" si="108"/>
        <v>1.2704</v>
      </c>
      <c r="BU115" s="172">
        <f t="shared" si="108"/>
        <v>1.2904</v>
      </c>
      <c r="BV115" s="172">
        <f t="shared" si="108"/>
        <v>1.1091</v>
      </c>
      <c r="BW115" s="172">
        <f t="shared" si="108"/>
        <v>1.0712999999999999</v>
      </c>
      <c r="BX115" s="172">
        <f t="shared" si="108"/>
        <v>2.2355999999999998</v>
      </c>
      <c r="BY115" s="172">
        <f t="shared" si="108"/>
        <v>1.2246999999999999</v>
      </c>
      <c r="BZ115" s="172">
        <f t="shared" si="108"/>
        <v>1.7782</v>
      </c>
      <c r="CA115" s="172">
        <f t="shared" si="108"/>
        <v>1.9256</v>
      </c>
      <c r="CB115" s="172">
        <f t="shared" si="108"/>
        <v>1.0297000000000001</v>
      </c>
      <c r="CC115" s="172">
        <f t="shared" si="108"/>
        <v>1.9486000000000001</v>
      </c>
      <c r="CD115" s="172">
        <f t="shared" si="108"/>
        <v>2.3601000000000001</v>
      </c>
      <c r="CE115" s="172">
        <f t="shared" si="108"/>
        <v>1.9557</v>
      </c>
      <c r="CF115" s="172">
        <f t="shared" si="108"/>
        <v>2.2061999999999999</v>
      </c>
      <c r="CG115" s="172">
        <f t="shared" si="108"/>
        <v>1.8222</v>
      </c>
      <c r="CH115" s="172">
        <f t="shared" si="108"/>
        <v>2.1663999999999999</v>
      </c>
      <c r="CI115" s="172">
        <f t="shared" si="108"/>
        <v>1.1849000000000001</v>
      </c>
      <c r="CJ115" s="172">
        <f t="shared" si="108"/>
        <v>1.1326000000000001</v>
      </c>
      <c r="CK115" s="172">
        <f t="shared" si="108"/>
        <v>1.0297000000000001</v>
      </c>
      <c r="CL115" s="172">
        <f t="shared" si="108"/>
        <v>1.1054999999999999</v>
      </c>
      <c r="CM115" s="172">
        <f t="shared" si="108"/>
        <v>1.1634</v>
      </c>
      <c r="CN115" s="172">
        <f t="shared" si="108"/>
        <v>1.0297000000000001</v>
      </c>
      <c r="CO115" s="172">
        <f t="shared" si="108"/>
        <v>1.0297000000000001</v>
      </c>
      <c r="CP115" s="172">
        <f t="shared" si="108"/>
        <v>1.1191</v>
      </c>
      <c r="CQ115" s="172">
        <f t="shared" si="108"/>
        <v>1.1206</v>
      </c>
      <c r="CR115" s="172">
        <f t="shared" si="108"/>
        <v>1.9012</v>
      </c>
      <c r="CS115" s="172">
        <f t="shared" si="108"/>
        <v>1.4158999999999999</v>
      </c>
      <c r="CT115" s="172">
        <f t="shared" si="108"/>
        <v>2.1617999999999999</v>
      </c>
      <c r="CU115" s="172">
        <f t="shared" si="108"/>
        <v>1.2563</v>
      </c>
      <c r="CV115" s="172">
        <f t="shared" si="108"/>
        <v>2.3894000000000002</v>
      </c>
      <c r="CW115" s="172">
        <f t="shared" si="108"/>
        <v>1.9595</v>
      </c>
      <c r="CX115" s="172">
        <f t="shared" si="108"/>
        <v>1.2331000000000001</v>
      </c>
      <c r="CY115" s="172">
        <f t="shared" si="108"/>
        <v>2.3957999999999999</v>
      </c>
      <c r="CZ115" s="172">
        <f t="shared" si="108"/>
        <v>1.0623</v>
      </c>
      <c r="DA115" s="172">
        <f t="shared" si="108"/>
        <v>1.8933</v>
      </c>
      <c r="DB115" s="172">
        <f t="shared" si="108"/>
        <v>1.4950000000000001</v>
      </c>
      <c r="DC115" s="172">
        <f t="shared" si="108"/>
        <v>1.9786999999999999</v>
      </c>
      <c r="DD115" s="172">
        <f t="shared" si="108"/>
        <v>1.9744999999999999</v>
      </c>
      <c r="DE115" s="172">
        <f t="shared" si="108"/>
        <v>1.2649999999999999</v>
      </c>
      <c r="DF115" s="172">
        <f t="shared" si="108"/>
        <v>1.0297000000000001</v>
      </c>
      <c r="DG115" s="172">
        <f t="shared" si="108"/>
        <v>2.2806999999999999</v>
      </c>
      <c r="DH115" s="172">
        <f t="shared" si="108"/>
        <v>1.0652999999999999</v>
      </c>
      <c r="DI115" s="172">
        <f t="shared" si="108"/>
        <v>1.0477000000000001</v>
      </c>
      <c r="DJ115" s="172">
        <f t="shared" si="108"/>
        <v>1.1897</v>
      </c>
      <c r="DK115" s="172">
        <f t="shared" si="108"/>
        <v>1.2378</v>
      </c>
      <c r="DL115" s="172">
        <f t="shared" si="108"/>
        <v>1.0297000000000001</v>
      </c>
      <c r="DM115" s="172">
        <f t="shared" si="108"/>
        <v>1.7164999999999999</v>
      </c>
      <c r="DN115" s="172">
        <f t="shared" si="108"/>
        <v>1.0975999999999999</v>
      </c>
      <c r="DO115" s="172">
        <f t="shared" si="108"/>
        <v>1.0421</v>
      </c>
      <c r="DP115" s="172">
        <f t="shared" si="108"/>
        <v>1.7788999999999999</v>
      </c>
      <c r="DQ115" s="172">
        <f t="shared" si="108"/>
        <v>1.2148000000000001</v>
      </c>
      <c r="DR115" s="172">
        <f t="shared" si="108"/>
        <v>1.0998000000000001</v>
      </c>
      <c r="DS115" s="172">
        <f t="shared" si="108"/>
        <v>1.1682999999999999</v>
      </c>
      <c r="DT115" s="172">
        <f t="shared" si="108"/>
        <v>2.0829</v>
      </c>
      <c r="DU115" s="172">
        <f t="shared" si="108"/>
        <v>1.3475999999999999</v>
      </c>
      <c r="DV115" s="172">
        <f t="shared" si="108"/>
        <v>1.8361000000000001</v>
      </c>
      <c r="DW115" s="172">
        <f t="shared" si="108"/>
        <v>1.4021999999999999</v>
      </c>
      <c r="DX115" s="172">
        <f t="shared" si="108"/>
        <v>1.9407000000000001</v>
      </c>
      <c r="DY115" s="172">
        <f t="shared" si="108"/>
        <v>1.4634</v>
      </c>
      <c r="DZ115" s="172">
        <f t="shared" si="108"/>
        <v>1.1428</v>
      </c>
      <c r="EA115" s="172">
        <f t="shared" ref="EA115:FX115" si="109">EA105</f>
        <v>1.1961999999999999</v>
      </c>
      <c r="EB115" s="172">
        <f t="shared" si="109"/>
        <v>1.2121</v>
      </c>
      <c r="EC115" s="172">
        <f t="shared" si="109"/>
        <v>1.4869000000000001</v>
      </c>
      <c r="ED115" s="172">
        <f t="shared" si="109"/>
        <v>1.0874999999999999</v>
      </c>
      <c r="EE115" s="172">
        <f t="shared" si="109"/>
        <v>1.8564000000000001</v>
      </c>
      <c r="EF115" s="172">
        <f t="shared" si="109"/>
        <v>1.0969</v>
      </c>
      <c r="EG115" s="172">
        <f t="shared" si="109"/>
        <v>1.5259</v>
      </c>
      <c r="EH115" s="172">
        <f t="shared" si="109"/>
        <v>1.6900999999999999</v>
      </c>
      <c r="EI115" s="172">
        <f t="shared" si="109"/>
        <v>1.0297000000000001</v>
      </c>
      <c r="EJ115" s="172">
        <f t="shared" si="109"/>
        <v>1.0297000000000001</v>
      </c>
      <c r="EK115" s="172">
        <f t="shared" si="109"/>
        <v>1.1907000000000001</v>
      </c>
      <c r="EL115" s="172">
        <f t="shared" si="109"/>
        <v>1.2324999999999999</v>
      </c>
      <c r="EM115" s="172">
        <f t="shared" si="109"/>
        <v>1.2722</v>
      </c>
      <c r="EN115" s="172">
        <f t="shared" si="109"/>
        <v>1.1168</v>
      </c>
      <c r="EO115" s="172">
        <f t="shared" si="109"/>
        <v>1.3261000000000001</v>
      </c>
      <c r="EP115" s="172">
        <f t="shared" si="109"/>
        <v>1.3345</v>
      </c>
      <c r="EQ115" s="172">
        <f t="shared" si="109"/>
        <v>1.0476000000000001</v>
      </c>
      <c r="ER115" s="172">
        <f t="shared" si="109"/>
        <v>1.4351</v>
      </c>
      <c r="ES115" s="172">
        <f t="shared" si="109"/>
        <v>2.1208</v>
      </c>
      <c r="ET115" s="172">
        <f t="shared" si="109"/>
        <v>1.9576</v>
      </c>
      <c r="EU115" s="172">
        <f t="shared" si="109"/>
        <v>1.1998</v>
      </c>
      <c r="EV115" s="172">
        <f t="shared" si="109"/>
        <v>2.3304</v>
      </c>
      <c r="EW115" s="172">
        <f t="shared" si="109"/>
        <v>1.1476</v>
      </c>
      <c r="EX115" s="172">
        <f t="shared" si="109"/>
        <v>1.6637999999999999</v>
      </c>
      <c r="EY115" s="172">
        <f t="shared" si="109"/>
        <v>1.2303999999999999</v>
      </c>
      <c r="EZ115" s="172">
        <f t="shared" si="109"/>
        <v>2.1034999999999999</v>
      </c>
      <c r="FA115" s="172">
        <f t="shared" si="109"/>
        <v>1.0382</v>
      </c>
      <c r="FB115" s="172">
        <f t="shared" si="109"/>
        <v>1.4272</v>
      </c>
      <c r="FC115" s="172">
        <f t="shared" si="109"/>
        <v>1.0526</v>
      </c>
      <c r="FD115" s="172">
        <f t="shared" si="109"/>
        <v>1.4133</v>
      </c>
      <c r="FE115" s="172">
        <f t="shared" si="109"/>
        <v>2.2050999999999998</v>
      </c>
      <c r="FF115" s="172">
        <f t="shared" si="109"/>
        <v>1.7122999999999999</v>
      </c>
      <c r="FG115" s="172">
        <f t="shared" si="109"/>
        <v>2.1434000000000002</v>
      </c>
      <c r="FH115" s="172">
        <f t="shared" si="109"/>
        <v>2.2292000000000001</v>
      </c>
      <c r="FI115" s="172">
        <f t="shared" si="109"/>
        <v>1.0764</v>
      </c>
      <c r="FJ115" s="172">
        <f t="shared" si="109"/>
        <v>1.0744</v>
      </c>
      <c r="FK115" s="172">
        <f t="shared" si="109"/>
        <v>1.0538000000000001</v>
      </c>
      <c r="FL115" s="172">
        <f t="shared" si="109"/>
        <v>1.0297000000000001</v>
      </c>
      <c r="FM115" s="172">
        <f t="shared" si="109"/>
        <v>1.0358000000000001</v>
      </c>
      <c r="FN115" s="172">
        <f t="shared" si="109"/>
        <v>1.0297000000000001</v>
      </c>
      <c r="FO115" s="172">
        <f t="shared" si="109"/>
        <v>1.1164000000000001</v>
      </c>
      <c r="FP115" s="172">
        <f t="shared" si="109"/>
        <v>1.0550999999999999</v>
      </c>
      <c r="FQ115" s="172">
        <f t="shared" si="109"/>
        <v>1.1471</v>
      </c>
      <c r="FR115" s="172">
        <f t="shared" si="109"/>
        <v>1.9595</v>
      </c>
      <c r="FS115" s="172">
        <f t="shared" si="109"/>
        <v>1.8406</v>
      </c>
      <c r="FT115" s="203">
        <f t="shared" si="109"/>
        <v>2.2806999999999999</v>
      </c>
      <c r="FU115" s="172">
        <f t="shared" si="109"/>
        <v>1.1742999999999999</v>
      </c>
      <c r="FV115" s="172">
        <f t="shared" si="109"/>
        <v>1.1951000000000001</v>
      </c>
      <c r="FW115" s="172">
        <f t="shared" si="109"/>
        <v>1.8172999999999999</v>
      </c>
      <c r="FX115" s="172">
        <f t="shared" si="109"/>
        <v>2.3405</v>
      </c>
      <c r="FY115" s="231"/>
      <c r="FZ115" s="147"/>
      <c r="GA115" s="172"/>
      <c r="GB115" s="186"/>
      <c r="GC115" s="186"/>
      <c r="GD115" s="186"/>
      <c r="GE115" s="186"/>
    </row>
    <row r="116" spans="1:187" x14ac:dyDescent="0.2">
      <c r="A116" s="192" t="s">
        <v>289</v>
      </c>
      <c r="B116" s="184" t="s">
        <v>280</v>
      </c>
      <c r="C116" s="237">
        <f>ROUND(((C110*C111*C112)+(C114*C113))*C115,8)</f>
        <v>8077.7890126499997</v>
      </c>
      <c r="D116" s="237">
        <f t="shared" ref="D116:BO116" si="110">ROUND(((D110*D111*D112)+(D114*D113))*D115,8)</f>
        <v>8100.9807971800001</v>
      </c>
      <c r="E116" s="237">
        <f t="shared" si="110"/>
        <v>8011.5502669999996</v>
      </c>
      <c r="F116" s="237">
        <f t="shared" si="110"/>
        <v>8024.1848891400005</v>
      </c>
      <c r="G116" s="237">
        <f t="shared" si="110"/>
        <v>8658.1239615499999</v>
      </c>
      <c r="H116" s="237">
        <f t="shared" si="110"/>
        <v>8717.96029447</v>
      </c>
      <c r="I116" s="237">
        <f t="shared" si="110"/>
        <v>8020.69055063</v>
      </c>
      <c r="J116" s="237">
        <f t="shared" si="110"/>
        <v>7669.7960194899997</v>
      </c>
      <c r="K116" s="237">
        <f t="shared" si="110"/>
        <v>10777.55931393</v>
      </c>
      <c r="L116" s="237">
        <f t="shared" si="110"/>
        <v>8300.9264915200001</v>
      </c>
      <c r="M116" s="237">
        <f t="shared" si="110"/>
        <v>8710.3142811599992</v>
      </c>
      <c r="N116" s="237">
        <f t="shared" si="110"/>
        <v>8338.8910556200008</v>
      </c>
      <c r="O116" s="237">
        <f t="shared" si="110"/>
        <v>8140.3096311199997</v>
      </c>
      <c r="P116" s="237">
        <f t="shared" si="110"/>
        <v>14599.468566719999</v>
      </c>
      <c r="Q116" s="237">
        <f t="shared" si="110"/>
        <v>8216.8857948799996</v>
      </c>
      <c r="R116" s="237">
        <f t="shared" si="110"/>
        <v>8120.8312027600005</v>
      </c>
      <c r="S116" s="237">
        <f t="shared" si="110"/>
        <v>8261.0304944199997</v>
      </c>
      <c r="T116" s="237">
        <f t="shared" si="110"/>
        <v>14282.6264832</v>
      </c>
      <c r="U116" s="237">
        <f t="shared" si="110"/>
        <v>16598.379790319999</v>
      </c>
      <c r="V116" s="237">
        <f t="shared" si="110"/>
        <v>10498.3853573</v>
      </c>
      <c r="W116" s="185">
        <f t="shared" si="110"/>
        <v>16598.379790319999</v>
      </c>
      <c r="X116" s="237">
        <f t="shared" si="110"/>
        <v>16585.845628259998</v>
      </c>
      <c r="Y116" s="237">
        <f t="shared" si="110"/>
        <v>7543.2593155900004</v>
      </c>
      <c r="Z116" s="237">
        <f t="shared" si="110"/>
        <v>11360.123885589999</v>
      </c>
      <c r="AA116" s="237">
        <f t="shared" si="110"/>
        <v>8174.1839536199996</v>
      </c>
      <c r="AB116" s="237">
        <f t="shared" si="110"/>
        <v>8356.8345917499992</v>
      </c>
      <c r="AC116" s="237">
        <f t="shared" si="110"/>
        <v>8524.91607406</v>
      </c>
      <c r="AD116" s="237">
        <f t="shared" si="110"/>
        <v>8214.8999556199997</v>
      </c>
      <c r="AE116" s="237">
        <f t="shared" si="110"/>
        <v>14916.48271226</v>
      </c>
      <c r="AF116" s="237">
        <f t="shared" si="110"/>
        <v>13985.15900426</v>
      </c>
      <c r="AG116" s="237">
        <f t="shared" si="110"/>
        <v>9016.45061179</v>
      </c>
      <c r="AH116" s="237">
        <f t="shared" si="110"/>
        <v>8019.4851731600002</v>
      </c>
      <c r="AI116" s="237">
        <f t="shared" si="110"/>
        <v>9865.8229730799994</v>
      </c>
      <c r="AJ116" s="237">
        <f t="shared" si="110"/>
        <v>12997.518109860001</v>
      </c>
      <c r="AK116" s="237">
        <f t="shared" si="110"/>
        <v>12409.57313054</v>
      </c>
      <c r="AL116" s="237">
        <f t="shared" si="110"/>
        <v>10902.773358910001</v>
      </c>
      <c r="AM116" s="237">
        <f t="shared" si="110"/>
        <v>8963.2528268900005</v>
      </c>
      <c r="AN116" s="237">
        <f t="shared" si="110"/>
        <v>10272.93842129</v>
      </c>
      <c r="AO116" s="237">
        <f t="shared" si="110"/>
        <v>7889.7873401099996</v>
      </c>
      <c r="AP116" s="237">
        <f t="shared" si="110"/>
        <v>8222.9860579199994</v>
      </c>
      <c r="AQ116" s="237">
        <f t="shared" si="110"/>
        <v>11394.63632813</v>
      </c>
      <c r="AR116" s="237">
        <f t="shared" si="110"/>
        <v>8229.0863209500003</v>
      </c>
      <c r="AS116" s="237">
        <f t="shared" si="110"/>
        <v>8641.8806726799994</v>
      </c>
      <c r="AT116" s="237">
        <f t="shared" si="110"/>
        <v>8354.6780473700001</v>
      </c>
      <c r="AU116" s="237">
        <f t="shared" si="110"/>
        <v>12239.86904713</v>
      </c>
      <c r="AV116" s="237">
        <f t="shared" si="110"/>
        <v>11426.885126589999</v>
      </c>
      <c r="AW116" s="237">
        <f t="shared" si="110"/>
        <v>13619.0970127</v>
      </c>
      <c r="AX116" s="237">
        <f t="shared" si="110"/>
        <v>17814.193510069999</v>
      </c>
      <c r="AY116" s="237">
        <f t="shared" si="110"/>
        <v>9429.2066673299996</v>
      </c>
      <c r="AZ116" s="237">
        <f t="shared" si="110"/>
        <v>7974.0872372699996</v>
      </c>
      <c r="BA116" s="237">
        <f t="shared" si="110"/>
        <v>7791.8464289699996</v>
      </c>
      <c r="BB116" s="237">
        <f t="shared" si="110"/>
        <v>7850.1959504699998</v>
      </c>
      <c r="BC116" s="237">
        <f t="shared" si="110"/>
        <v>7991.1760625200004</v>
      </c>
      <c r="BD116" s="237">
        <f t="shared" si="110"/>
        <v>7965.6513191399999</v>
      </c>
      <c r="BE116" s="237">
        <f t="shared" si="110"/>
        <v>8482.9863546699999</v>
      </c>
      <c r="BF116" s="237">
        <f t="shared" si="110"/>
        <v>8044.7876007100003</v>
      </c>
      <c r="BG116" s="237">
        <f t="shared" si="110"/>
        <v>8606.3783107700001</v>
      </c>
      <c r="BH116" s="237">
        <f t="shared" si="110"/>
        <v>9194.4948146700008</v>
      </c>
      <c r="BI116" s="237">
        <f t="shared" si="110"/>
        <v>12085.803100130001</v>
      </c>
      <c r="BJ116" s="237">
        <f t="shared" si="110"/>
        <v>8085.9195510700001</v>
      </c>
      <c r="BK116" s="237">
        <f t="shared" si="110"/>
        <v>7987.9729188800002</v>
      </c>
      <c r="BL116" s="237">
        <f t="shared" si="110"/>
        <v>13710.7298723</v>
      </c>
      <c r="BM116" s="237">
        <f t="shared" si="110"/>
        <v>11381.82485359</v>
      </c>
      <c r="BN116" s="237">
        <f t="shared" si="110"/>
        <v>7690.3927908400001</v>
      </c>
      <c r="BO116" s="237">
        <f t="shared" si="110"/>
        <v>8063.83578106</v>
      </c>
      <c r="BP116" s="237">
        <f t="shared" ref="BP116:EA116" si="111">ROUND(((BP110*BP111*BP112)+(BP114*BP113))*BP115,8)</f>
        <v>13205.094142239999</v>
      </c>
      <c r="BQ116" s="237">
        <f t="shared" si="111"/>
        <v>8571.5449769000006</v>
      </c>
      <c r="BR116" s="237">
        <f t="shared" si="111"/>
        <v>7960.0345028000002</v>
      </c>
      <c r="BS116" s="237">
        <f t="shared" si="111"/>
        <v>8631.4202611599994</v>
      </c>
      <c r="BT116" s="237">
        <f t="shared" si="111"/>
        <v>9926.8547887000004</v>
      </c>
      <c r="BU116" s="237">
        <f t="shared" si="111"/>
        <v>10081.74442166</v>
      </c>
      <c r="BV116" s="237">
        <f t="shared" si="111"/>
        <v>8426.6349195900002</v>
      </c>
      <c r="BW116" s="237">
        <f t="shared" si="111"/>
        <v>8329.8711629000009</v>
      </c>
      <c r="BX116" s="237">
        <f t="shared" si="111"/>
        <v>17181.299867900001</v>
      </c>
      <c r="BY116" s="237">
        <f t="shared" si="111"/>
        <v>8574.1998938399993</v>
      </c>
      <c r="BZ116" s="237">
        <f t="shared" si="111"/>
        <v>12262.52096786</v>
      </c>
      <c r="CA116" s="237">
        <f t="shared" si="111"/>
        <v>14253.720623589999</v>
      </c>
      <c r="CB116" s="237">
        <f t="shared" si="111"/>
        <v>8155.8831645099999</v>
      </c>
      <c r="CC116" s="237">
        <f t="shared" si="111"/>
        <v>13404.288594539999</v>
      </c>
      <c r="CD116" s="237">
        <f t="shared" si="111"/>
        <v>15993.379631780001</v>
      </c>
      <c r="CE116" s="237">
        <f t="shared" si="111"/>
        <v>13576.980748079999</v>
      </c>
      <c r="CF116" s="237">
        <f t="shared" si="111"/>
        <v>14859.410369839999</v>
      </c>
      <c r="CG116" s="237">
        <f t="shared" si="111"/>
        <v>12652.24650621</v>
      </c>
      <c r="CH116" s="237">
        <f t="shared" si="111"/>
        <v>15035.886183189999</v>
      </c>
      <c r="CI116" s="237">
        <f t="shared" si="111"/>
        <v>8247.7646306000006</v>
      </c>
      <c r="CJ116" s="237">
        <f t="shared" si="111"/>
        <v>8574.1417596499996</v>
      </c>
      <c r="CK116" s="237">
        <f t="shared" si="111"/>
        <v>8257.5964563599991</v>
      </c>
      <c r="CL116" s="237">
        <f t="shared" si="111"/>
        <v>8685.6109559399993</v>
      </c>
      <c r="CM116" s="237">
        <f t="shared" si="111"/>
        <v>9036.3359260199995</v>
      </c>
      <c r="CN116" s="237">
        <f t="shared" si="111"/>
        <v>7862.9465113099996</v>
      </c>
      <c r="CO116" s="237">
        <f t="shared" si="111"/>
        <v>7846.5748882500002</v>
      </c>
      <c r="CP116" s="237">
        <f t="shared" si="111"/>
        <v>8711.0128742100005</v>
      </c>
      <c r="CQ116" s="237">
        <f t="shared" si="111"/>
        <v>8337.8315777600001</v>
      </c>
      <c r="CR116" s="237">
        <f t="shared" si="111"/>
        <v>13581.40919549</v>
      </c>
      <c r="CS116" s="237">
        <f t="shared" si="111"/>
        <v>10194.42868359</v>
      </c>
      <c r="CT116" s="237">
        <f t="shared" si="111"/>
        <v>14981.332957299999</v>
      </c>
      <c r="CU116" s="237">
        <f t="shared" si="111"/>
        <v>8318.9436159800007</v>
      </c>
      <c r="CV116" s="237">
        <f t="shared" si="111"/>
        <v>15791.51719817</v>
      </c>
      <c r="CW116" s="237">
        <f t="shared" si="111"/>
        <v>13986.085014</v>
      </c>
      <c r="CX116" s="237">
        <f t="shared" si="111"/>
        <v>9012.1328401999999</v>
      </c>
      <c r="CY116" s="237">
        <f t="shared" si="111"/>
        <v>16698.653086800001</v>
      </c>
      <c r="CZ116" s="237">
        <f t="shared" si="111"/>
        <v>7913.3503665199996</v>
      </c>
      <c r="DA116" s="237">
        <f t="shared" si="111"/>
        <v>13605.34934266</v>
      </c>
      <c r="DB116" s="237">
        <f t="shared" si="111"/>
        <v>10991.83977714</v>
      </c>
      <c r="DC116" s="237">
        <f t="shared" si="111"/>
        <v>14331.57082974</v>
      </c>
      <c r="DD116" s="237">
        <f t="shared" si="111"/>
        <v>14238.78256806</v>
      </c>
      <c r="DE116" s="237">
        <f t="shared" si="111"/>
        <v>9270.7102906599994</v>
      </c>
      <c r="DF116" s="237">
        <f t="shared" si="111"/>
        <v>7618.0253317899997</v>
      </c>
      <c r="DG116" s="237">
        <f t="shared" si="111"/>
        <v>16760.08147782</v>
      </c>
      <c r="DH116" s="237">
        <f t="shared" si="111"/>
        <v>7785.098328</v>
      </c>
      <c r="DI116" s="237">
        <f t="shared" si="111"/>
        <v>7724.7079962500002</v>
      </c>
      <c r="DJ116" s="237">
        <f t="shared" si="111"/>
        <v>8799.4435363600005</v>
      </c>
      <c r="DK116" s="237">
        <f t="shared" si="111"/>
        <v>9079.1156263400007</v>
      </c>
      <c r="DL116" s="237">
        <f t="shared" si="111"/>
        <v>8070.6924856599999</v>
      </c>
      <c r="DM116" s="237">
        <f t="shared" si="111"/>
        <v>13083.92914323</v>
      </c>
      <c r="DN116" s="237">
        <f t="shared" si="111"/>
        <v>8329.7616687999998</v>
      </c>
      <c r="DO116" s="237">
        <f t="shared" si="111"/>
        <v>7957.6402631399997</v>
      </c>
      <c r="DP116" s="237">
        <f t="shared" si="111"/>
        <v>13276.24958245</v>
      </c>
      <c r="DQ116" s="237">
        <f t="shared" si="111"/>
        <v>9066.0490882899994</v>
      </c>
      <c r="DR116" s="237">
        <f t="shared" si="111"/>
        <v>8079.96484908</v>
      </c>
      <c r="DS116" s="237">
        <f t="shared" si="111"/>
        <v>8491.58647251</v>
      </c>
      <c r="DT116" s="237">
        <f t="shared" si="111"/>
        <v>15072.074241550001</v>
      </c>
      <c r="DU116" s="237">
        <f t="shared" si="111"/>
        <v>9712.7137357299998</v>
      </c>
      <c r="DV116" s="237">
        <f t="shared" si="111"/>
        <v>13195.616177280001</v>
      </c>
      <c r="DW116" s="237">
        <f t="shared" si="111"/>
        <v>10171.534961810001</v>
      </c>
      <c r="DX116" s="237">
        <f t="shared" si="111"/>
        <v>15841.024700939999</v>
      </c>
      <c r="DY116" s="237">
        <f t="shared" si="111"/>
        <v>11801.925690939999</v>
      </c>
      <c r="DZ116" s="237">
        <f t="shared" si="111"/>
        <v>8956.8672216699997</v>
      </c>
      <c r="EA116" s="237">
        <f t="shared" si="111"/>
        <v>9217.4317926900003</v>
      </c>
      <c r="EB116" s="237">
        <f t="shared" ref="EB116:FX116" si="112">ROUND(((EB110*EB111*EB112)+(EB114*EB113))*EB115,8)</f>
        <v>8691.1900327900003</v>
      </c>
      <c r="EC116" s="237">
        <f t="shared" si="112"/>
        <v>10313.28152058</v>
      </c>
      <c r="ED116" s="237">
        <f t="shared" si="112"/>
        <v>11098.046572990001</v>
      </c>
      <c r="EE116" s="237">
        <f t="shared" si="112"/>
        <v>12869.51566635</v>
      </c>
      <c r="EF116" s="237">
        <f t="shared" si="112"/>
        <v>7992.7219085099996</v>
      </c>
      <c r="EG116" s="237">
        <f t="shared" si="112"/>
        <v>10330.5130795</v>
      </c>
      <c r="EH116" s="237">
        <f t="shared" si="112"/>
        <v>11709.9254129</v>
      </c>
      <c r="EI116" s="237">
        <f t="shared" si="112"/>
        <v>7794.1308258199997</v>
      </c>
      <c r="EJ116" s="237">
        <f t="shared" si="112"/>
        <v>7720.6142304499999</v>
      </c>
      <c r="EK116" s="237">
        <f t="shared" si="112"/>
        <v>8605.4869113700006</v>
      </c>
      <c r="EL116" s="237">
        <f t="shared" si="112"/>
        <v>8767.9457488000007</v>
      </c>
      <c r="EM116" s="237">
        <f t="shared" si="112"/>
        <v>9158.5188633300004</v>
      </c>
      <c r="EN116" s="237">
        <f t="shared" si="112"/>
        <v>8064.8229029900003</v>
      </c>
      <c r="EO116" s="237">
        <f t="shared" si="112"/>
        <v>9487.2513668600004</v>
      </c>
      <c r="EP116" s="237">
        <f t="shared" si="112"/>
        <v>10516.120374190001</v>
      </c>
      <c r="EQ116" s="237">
        <f t="shared" si="112"/>
        <v>8459.8084256300008</v>
      </c>
      <c r="ER116" s="237">
        <f t="shared" si="112"/>
        <v>11292.33094906</v>
      </c>
      <c r="ES116" s="237">
        <f t="shared" si="112"/>
        <v>14787.19678307</v>
      </c>
      <c r="ET116" s="237">
        <f t="shared" si="112"/>
        <v>13884.115307509999</v>
      </c>
      <c r="EU116" s="237">
        <f t="shared" si="112"/>
        <v>8448.0679822000002</v>
      </c>
      <c r="EV116" s="237">
        <f t="shared" si="112"/>
        <v>17416.21998491</v>
      </c>
      <c r="EW116" s="237">
        <f t="shared" si="112"/>
        <v>11255.46091177</v>
      </c>
      <c r="EX116" s="237">
        <f t="shared" si="112"/>
        <v>12933.765884730001</v>
      </c>
      <c r="EY116" s="237">
        <f t="shared" si="112"/>
        <v>8806.5942797600001</v>
      </c>
      <c r="EZ116" s="237">
        <f t="shared" si="112"/>
        <v>14899.45716546</v>
      </c>
      <c r="FA116" s="237">
        <f t="shared" si="112"/>
        <v>8667.5905378900006</v>
      </c>
      <c r="FB116" s="237">
        <f t="shared" si="112"/>
        <v>10435.861118000001</v>
      </c>
      <c r="FC116" s="237">
        <f t="shared" si="112"/>
        <v>8038.6088879500003</v>
      </c>
      <c r="FD116" s="237">
        <f t="shared" si="112"/>
        <v>10342.45851927</v>
      </c>
      <c r="FE116" s="237">
        <f t="shared" si="112"/>
        <v>15744.029830789999</v>
      </c>
      <c r="FF116" s="237">
        <f t="shared" si="112"/>
        <v>12408.71444571</v>
      </c>
      <c r="FG116" s="237">
        <f t="shared" si="112"/>
        <v>15643.30836725</v>
      </c>
      <c r="FH116" s="237">
        <f t="shared" si="112"/>
        <v>15821.64780506</v>
      </c>
      <c r="FI116" s="237">
        <f t="shared" si="112"/>
        <v>8095.7797233199999</v>
      </c>
      <c r="FJ116" s="237">
        <f t="shared" si="112"/>
        <v>8032.5301826000004</v>
      </c>
      <c r="FK116" s="237">
        <f t="shared" si="112"/>
        <v>7987.8406931099998</v>
      </c>
      <c r="FL116" s="237">
        <f t="shared" si="112"/>
        <v>7768.4470332800001</v>
      </c>
      <c r="FM116" s="237">
        <f t="shared" si="112"/>
        <v>7807.1122001000003</v>
      </c>
      <c r="FN116" s="237">
        <f t="shared" si="112"/>
        <v>7841.66906346</v>
      </c>
      <c r="FO116" s="237">
        <f t="shared" si="112"/>
        <v>8377.4086544700003</v>
      </c>
      <c r="FP116" s="237">
        <f t="shared" si="112"/>
        <v>8122.7275070200003</v>
      </c>
      <c r="FQ116" s="237">
        <f t="shared" si="112"/>
        <v>8548.5507483700003</v>
      </c>
      <c r="FR116" s="237">
        <f t="shared" si="112"/>
        <v>14327.51895831</v>
      </c>
      <c r="FS116" s="237">
        <f t="shared" si="112"/>
        <v>13451.894516939999</v>
      </c>
      <c r="FT116" s="185">
        <f t="shared" si="112"/>
        <v>16640.46297208</v>
      </c>
      <c r="FU116" s="237">
        <f t="shared" si="112"/>
        <v>8932.1543554300006</v>
      </c>
      <c r="FV116" s="237">
        <f t="shared" si="112"/>
        <v>8766.8338908000005</v>
      </c>
      <c r="FW116" s="237">
        <f t="shared" si="112"/>
        <v>13282.29335315</v>
      </c>
      <c r="FX116" s="237">
        <f t="shared" si="112"/>
        <v>17687.59374715</v>
      </c>
      <c r="FY116" s="147"/>
      <c r="FZ116" s="172"/>
      <c r="GA116" s="237"/>
      <c r="GB116" s="147"/>
      <c r="GC116" s="147"/>
      <c r="GD116" s="186"/>
      <c r="GE116" s="186"/>
    </row>
    <row r="117" spans="1:187" x14ac:dyDescent="0.2">
      <c r="A117" s="178"/>
      <c r="B117" s="184" t="s">
        <v>290</v>
      </c>
      <c r="C117" s="186">
        <f>ROUND(C116,2)</f>
        <v>8077.79</v>
      </c>
      <c r="D117" s="186">
        <f t="shared" ref="D117:BO117" si="113">ROUND(D116,2)</f>
        <v>8100.98</v>
      </c>
      <c r="E117" s="186">
        <f t="shared" si="113"/>
        <v>8011.55</v>
      </c>
      <c r="F117" s="186">
        <f t="shared" si="113"/>
        <v>8024.18</v>
      </c>
      <c r="G117" s="186">
        <f t="shared" si="113"/>
        <v>8658.1200000000008</v>
      </c>
      <c r="H117" s="186">
        <f t="shared" si="113"/>
        <v>8717.9599999999991</v>
      </c>
      <c r="I117" s="186">
        <f t="shared" si="113"/>
        <v>8020.69</v>
      </c>
      <c r="J117" s="186">
        <f t="shared" si="113"/>
        <v>7669.8</v>
      </c>
      <c r="K117" s="186">
        <f t="shared" si="113"/>
        <v>10777.56</v>
      </c>
      <c r="L117" s="186">
        <f t="shared" si="113"/>
        <v>8300.93</v>
      </c>
      <c r="M117" s="186">
        <f t="shared" si="113"/>
        <v>8710.31</v>
      </c>
      <c r="N117" s="186">
        <f t="shared" si="113"/>
        <v>8338.89</v>
      </c>
      <c r="O117" s="186">
        <f t="shared" si="113"/>
        <v>8140.31</v>
      </c>
      <c r="P117" s="186">
        <f t="shared" si="113"/>
        <v>14599.47</v>
      </c>
      <c r="Q117" s="186">
        <f t="shared" si="113"/>
        <v>8216.89</v>
      </c>
      <c r="R117" s="186">
        <f t="shared" si="113"/>
        <v>8120.83</v>
      </c>
      <c r="S117" s="186">
        <f t="shared" si="113"/>
        <v>8261.0300000000007</v>
      </c>
      <c r="T117" s="186">
        <f t="shared" si="113"/>
        <v>14282.63</v>
      </c>
      <c r="U117" s="186">
        <f t="shared" si="113"/>
        <v>16598.38</v>
      </c>
      <c r="V117" s="186">
        <f t="shared" si="113"/>
        <v>10498.39</v>
      </c>
      <c r="W117" s="186">
        <f t="shared" si="113"/>
        <v>16598.38</v>
      </c>
      <c r="X117" s="186">
        <f t="shared" si="113"/>
        <v>16585.849999999999</v>
      </c>
      <c r="Y117" s="186">
        <f t="shared" si="113"/>
        <v>7543.26</v>
      </c>
      <c r="Z117" s="186">
        <f t="shared" si="113"/>
        <v>11360.12</v>
      </c>
      <c r="AA117" s="186">
        <f t="shared" si="113"/>
        <v>8174.18</v>
      </c>
      <c r="AB117" s="186">
        <f t="shared" si="113"/>
        <v>8356.83</v>
      </c>
      <c r="AC117" s="186">
        <f t="shared" si="113"/>
        <v>8524.92</v>
      </c>
      <c r="AD117" s="186">
        <f t="shared" si="113"/>
        <v>8214.9</v>
      </c>
      <c r="AE117" s="186">
        <f t="shared" si="113"/>
        <v>14916.48</v>
      </c>
      <c r="AF117" s="186">
        <f t="shared" si="113"/>
        <v>13985.16</v>
      </c>
      <c r="AG117" s="186">
        <f t="shared" si="113"/>
        <v>9016.4500000000007</v>
      </c>
      <c r="AH117" s="186">
        <f t="shared" si="113"/>
        <v>8019.49</v>
      </c>
      <c r="AI117" s="186">
        <f t="shared" si="113"/>
        <v>9865.82</v>
      </c>
      <c r="AJ117" s="186">
        <f t="shared" si="113"/>
        <v>12997.52</v>
      </c>
      <c r="AK117" s="186">
        <f t="shared" si="113"/>
        <v>12409.57</v>
      </c>
      <c r="AL117" s="186">
        <f t="shared" si="113"/>
        <v>10902.77</v>
      </c>
      <c r="AM117" s="186">
        <f t="shared" si="113"/>
        <v>8963.25</v>
      </c>
      <c r="AN117" s="186">
        <f t="shared" si="113"/>
        <v>10272.94</v>
      </c>
      <c r="AO117" s="186">
        <f t="shared" si="113"/>
        <v>7889.79</v>
      </c>
      <c r="AP117" s="186">
        <f t="shared" si="113"/>
        <v>8222.99</v>
      </c>
      <c r="AQ117" s="186">
        <f t="shared" si="113"/>
        <v>11394.64</v>
      </c>
      <c r="AR117" s="186">
        <f t="shared" si="113"/>
        <v>8229.09</v>
      </c>
      <c r="AS117" s="186">
        <f t="shared" si="113"/>
        <v>8641.8799999999992</v>
      </c>
      <c r="AT117" s="186">
        <f t="shared" si="113"/>
        <v>8354.68</v>
      </c>
      <c r="AU117" s="186">
        <f t="shared" si="113"/>
        <v>12239.87</v>
      </c>
      <c r="AV117" s="186">
        <f t="shared" si="113"/>
        <v>11426.89</v>
      </c>
      <c r="AW117" s="186">
        <f t="shared" si="113"/>
        <v>13619.1</v>
      </c>
      <c r="AX117" s="186">
        <f t="shared" si="113"/>
        <v>17814.189999999999</v>
      </c>
      <c r="AY117" s="186">
        <f t="shared" si="113"/>
        <v>9429.2099999999991</v>
      </c>
      <c r="AZ117" s="186">
        <f t="shared" si="113"/>
        <v>7974.09</v>
      </c>
      <c r="BA117" s="186">
        <f t="shared" si="113"/>
        <v>7791.85</v>
      </c>
      <c r="BB117" s="186">
        <f t="shared" si="113"/>
        <v>7850.2</v>
      </c>
      <c r="BC117" s="186">
        <f t="shared" si="113"/>
        <v>7991.18</v>
      </c>
      <c r="BD117" s="186">
        <f t="shared" si="113"/>
        <v>7965.65</v>
      </c>
      <c r="BE117" s="186">
        <f t="shared" si="113"/>
        <v>8482.99</v>
      </c>
      <c r="BF117" s="186">
        <f t="shared" si="113"/>
        <v>8044.79</v>
      </c>
      <c r="BG117" s="186">
        <f t="shared" si="113"/>
        <v>8606.3799999999992</v>
      </c>
      <c r="BH117" s="186">
        <f t="shared" si="113"/>
        <v>9194.49</v>
      </c>
      <c r="BI117" s="186">
        <f t="shared" si="113"/>
        <v>12085.8</v>
      </c>
      <c r="BJ117" s="186">
        <f t="shared" si="113"/>
        <v>8085.92</v>
      </c>
      <c r="BK117" s="186">
        <f t="shared" si="113"/>
        <v>7987.97</v>
      </c>
      <c r="BL117" s="186">
        <f t="shared" si="113"/>
        <v>13710.73</v>
      </c>
      <c r="BM117" s="186">
        <f t="shared" si="113"/>
        <v>11381.82</v>
      </c>
      <c r="BN117" s="186">
        <f t="shared" si="113"/>
        <v>7690.39</v>
      </c>
      <c r="BO117" s="186">
        <f t="shared" si="113"/>
        <v>8063.84</v>
      </c>
      <c r="BP117" s="186">
        <f t="shared" ref="BP117:EA117" si="114">ROUND(BP116,2)</f>
        <v>13205.09</v>
      </c>
      <c r="BQ117" s="186">
        <f t="shared" si="114"/>
        <v>8571.5400000000009</v>
      </c>
      <c r="BR117" s="186">
        <f t="shared" si="114"/>
        <v>7960.03</v>
      </c>
      <c r="BS117" s="186">
        <f t="shared" si="114"/>
        <v>8631.42</v>
      </c>
      <c r="BT117" s="186">
        <f t="shared" si="114"/>
        <v>9926.85</v>
      </c>
      <c r="BU117" s="186">
        <f t="shared" si="114"/>
        <v>10081.74</v>
      </c>
      <c r="BV117" s="186">
        <f t="shared" si="114"/>
        <v>8426.6299999999992</v>
      </c>
      <c r="BW117" s="186">
        <f t="shared" si="114"/>
        <v>8329.8700000000008</v>
      </c>
      <c r="BX117" s="186">
        <f t="shared" si="114"/>
        <v>17181.3</v>
      </c>
      <c r="BY117" s="186">
        <f t="shared" si="114"/>
        <v>8574.2000000000007</v>
      </c>
      <c r="BZ117" s="186">
        <f t="shared" si="114"/>
        <v>12262.52</v>
      </c>
      <c r="CA117" s="186">
        <f t="shared" si="114"/>
        <v>14253.72</v>
      </c>
      <c r="CB117" s="186">
        <f t="shared" si="114"/>
        <v>8155.88</v>
      </c>
      <c r="CC117" s="186">
        <f t="shared" si="114"/>
        <v>13404.29</v>
      </c>
      <c r="CD117" s="186">
        <f t="shared" si="114"/>
        <v>15993.38</v>
      </c>
      <c r="CE117" s="186">
        <f t="shared" si="114"/>
        <v>13576.98</v>
      </c>
      <c r="CF117" s="186">
        <f t="shared" si="114"/>
        <v>14859.41</v>
      </c>
      <c r="CG117" s="186">
        <f t="shared" si="114"/>
        <v>12652.25</v>
      </c>
      <c r="CH117" s="186">
        <f t="shared" si="114"/>
        <v>15035.89</v>
      </c>
      <c r="CI117" s="186">
        <f t="shared" si="114"/>
        <v>8247.76</v>
      </c>
      <c r="CJ117" s="186">
        <f t="shared" si="114"/>
        <v>8574.14</v>
      </c>
      <c r="CK117" s="186">
        <f t="shared" si="114"/>
        <v>8257.6</v>
      </c>
      <c r="CL117" s="186">
        <f t="shared" si="114"/>
        <v>8685.61</v>
      </c>
      <c r="CM117" s="186">
        <f t="shared" si="114"/>
        <v>9036.34</v>
      </c>
      <c r="CN117" s="186">
        <f t="shared" si="114"/>
        <v>7862.95</v>
      </c>
      <c r="CO117" s="186">
        <f t="shared" si="114"/>
        <v>7846.57</v>
      </c>
      <c r="CP117" s="186">
        <f t="shared" si="114"/>
        <v>8711.01</v>
      </c>
      <c r="CQ117" s="186">
        <f t="shared" si="114"/>
        <v>8337.83</v>
      </c>
      <c r="CR117" s="186">
        <f t="shared" si="114"/>
        <v>13581.41</v>
      </c>
      <c r="CS117" s="186">
        <f t="shared" si="114"/>
        <v>10194.43</v>
      </c>
      <c r="CT117" s="186">
        <f t="shared" si="114"/>
        <v>14981.33</v>
      </c>
      <c r="CU117" s="186">
        <f t="shared" si="114"/>
        <v>8318.94</v>
      </c>
      <c r="CV117" s="186">
        <f t="shared" si="114"/>
        <v>15791.52</v>
      </c>
      <c r="CW117" s="186">
        <f t="shared" si="114"/>
        <v>13986.09</v>
      </c>
      <c r="CX117" s="186">
        <f t="shared" si="114"/>
        <v>9012.1299999999992</v>
      </c>
      <c r="CY117" s="186">
        <f t="shared" si="114"/>
        <v>16698.650000000001</v>
      </c>
      <c r="CZ117" s="186">
        <f t="shared" si="114"/>
        <v>7913.35</v>
      </c>
      <c r="DA117" s="186">
        <f t="shared" si="114"/>
        <v>13605.35</v>
      </c>
      <c r="DB117" s="186">
        <f t="shared" si="114"/>
        <v>10991.84</v>
      </c>
      <c r="DC117" s="186">
        <f t="shared" si="114"/>
        <v>14331.57</v>
      </c>
      <c r="DD117" s="186">
        <f t="shared" si="114"/>
        <v>14238.78</v>
      </c>
      <c r="DE117" s="186">
        <f t="shared" si="114"/>
        <v>9270.7099999999991</v>
      </c>
      <c r="DF117" s="186">
        <f t="shared" si="114"/>
        <v>7618.03</v>
      </c>
      <c r="DG117" s="186">
        <f t="shared" si="114"/>
        <v>16760.080000000002</v>
      </c>
      <c r="DH117" s="186">
        <f t="shared" si="114"/>
        <v>7785.1</v>
      </c>
      <c r="DI117" s="186">
        <f t="shared" si="114"/>
        <v>7724.71</v>
      </c>
      <c r="DJ117" s="186">
        <f t="shared" si="114"/>
        <v>8799.44</v>
      </c>
      <c r="DK117" s="186">
        <f t="shared" si="114"/>
        <v>9079.1200000000008</v>
      </c>
      <c r="DL117" s="186">
        <f t="shared" si="114"/>
        <v>8070.69</v>
      </c>
      <c r="DM117" s="186">
        <f t="shared" si="114"/>
        <v>13083.93</v>
      </c>
      <c r="DN117" s="186">
        <f t="shared" si="114"/>
        <v>8329.76</v>
      </c>
      <c r="DO117" s="186">
        <f t="shared" si="114"/>
        <v>7957.64</v>
      </c>
      <c r="DP117" s="186">
        <f t="shared" si="114"/>
        <v>13276.25</v>
      </c>
      <c r="DQ117" s="186">
        <f t="shared" si="114"/>
        <v>9066.0499999999993</v>
      </c>
      <c r="DR117" s="186">
        <f t="shared" si="114"/>
        <v>8079.96</v>
      </c>
      <c r="DS117" s="186">
        <f t="shared" si="114"/>
        <v>8491.59</v>
      </c>
      <c r="DT117" s="186">
        <f t="shared" si="114"/>
        <v>15072.07</v>
      </c>
      <c r="DU117" s="186">
        <f t="shared" si="114"/>
        <v>9712.7099999999991</v>
      </c>
      <c r="DV117" s="186">
        <f t="shared" si="114"/>
        <v>13195.62</v>
      </c>
      <c r="DW117" s="186">
        <f t="shared" si="114"/>
        <v>10171.530000000001</v>
      </c>
      <c r="DX117" s="186">
        <f t="shared" si="114"/>
        <v>15841.02</v>
      </c>
      <c r="DY117" s="186">
        <f t="shared" si="114"/>
        <v>11801.93</v>
      </c>
      <c r="DZ117" s="186">
        <f t="shared" si="114"/>
        <v>8956.8700000000008</v>
      </c>
      <c r="EA117" s="186">
        <f t="shared" si="114"/>
        <v>9217.43</v>
      </c>
      <c r="EB117" s="186">
        <f t="shared" ref="EB117:FX117" si="115">ROUND(EB116,2)</f>
        <v>8691.19</v>
      </c>
      <c r="EC117" s="186">
        <f t="shared" si="115"/>
        <v>10313.280000000001</v>
      </c>
      <c r="ED117" s="186">
        <f t="shared" si="115"/>
        <v>11098.05</v>
      </c>
      <c r="EE117" s="186">
        <f t="shared" si="115"/>
        <v>12869.52</v>
      </c>
      <c r="EF117" s="186">
        <f t="shared" si="115"/>
        <v>7992.72</v>
      </c>
      <c r="EG117" s="186">
        <f t="shared" si="115"/>
        <v>10330.51</v>
      </c>
      <c r="EH117" s="186">
        <f t="shared" si="115"/>
        <v>11709.93</v>
      </c>
      <c r="EI117" s="186">
        <f t="shared" si="115"/>
        <v>7794.13</v>
      </c>
      <c r="EJ117" s="186">
        <f t="shared" si="115"/>
        <v>7720.61</v>
      </c>
      <c r="EK117" s="186">
        <f t="shared" si="115"/>
        <v>8605.49</v>
      </c>
      <c r="EL117" s="186">
        <f t="shared" si="115"/>
        <v>8767.9500000000007</v>
      </c>
      <c r="EM117" s="186">
        <f t="shared" si="115"/>
        <v>9158.52</v>
      </c>
      <c r="EN117" s="186">
        <f t="shared" si="115"/>
        <v>8064.82</v>
      </c>
      <c r="EO117" s="186">
        <f t="shared" si="115"/>
        <v>9487.25</v>
      </c>
      <c r="EP117" s="186">
        <f t="shared" si="115"/>
        <v>10516.12</v>
      </c>
      <c r="EQ117" s="186">
        <f t="shared" si="115"/>
        <v>8459.81</v>
      </c>
      <c r="ER117" s="186">
        <f t="shared" si="115"/>
        <v>11292.33</v>
      </c>
      <c r="ES117" s="186">
        <f t="shared" si="115"/>
        <v>14787.2</v>
      </c>
      <c r="ET117" s="186">
        <f t="shared" si="115"/>
        <v>13884.12</v>
      </c>
      <c r="EU117" s="186">
        <f t="shared" si="115"/>
        <v>8448.07</v>
      </c>
      <c r="EV117" s="186">
        <f t="shared" si="115"/>
        <v>17416.22</v>
      </c>
      <c r="EW117" s="186">
        <f t="shared" si="115"/>
        <v>11255.46</v>
      </c>
      <c r="EX117" s="186">
        <f t="shared" si="115"/>
        <v>12933.77</v>
      </c>
      <c r="EY117" s="186">
        <f t="shared" si="115"/>
        <v>8806.59</v>
      </c>
      <c r="EZ117" s="186">
        <f t="shared" si="115"/>
        <v>14899.46</v>
      </c>
      <c r="FA117" s="186">
        <f t="shared" si="115"/>
        <v>8667.59</v>
      </c>
      <c r="FB117" s="186">
        <f t="shared" si="115"/>
        <v>10435.86</v>
      </c>
      <c r="FC117" s="186">
        <f t="shared" si="115"/>
        <v>8038.61</v>
      </c>
      <c r="FD117" s="186">
        <f t="shared" si="115"/>
        <v>10342.459999999999</v>
      </c>
      <c r="FE117" s="186">
        <f t="shared" si="115"/>
        <v>15744.03</v>
      </c>
      <c r="FF117" s="186">
        <f t="shared" si="115"/>
        <v>12408.71</v>
      </c>
      <c r="FG117" s="186">
        <f t="shared" si="115"/>
        <v>15643.31</v>
      </c>
      <c r="FH117" s="186">
        <f t="shared" si="115"/>
        <v>15821.65</v>
      </c>
      <c r="FI117" s="186">
        <f t="shared" si="115"/>
        <v>8095.78</v>
      </c>
      <c r="FJ117" s="186">
        <f t="shared" si="115"/>
        <v>8032.53</v>
      </c>
      <c r="FK117" s="186">
        <f t="shared" si="115"/>
        <v>7987.84</v>
      </c>
      <c r="FL117" s="186">
        <f t="shared" si="115"/>
        <v>7768.45</v>
      </c>
      <c r="FM117" s="186">
        <f t="shared" si="115"/>
        <v>7807.11</v>
      </c>
      <c r="FN117" s="186">
        <f t="shared" si="115"/>
        <v>7841.67</v>
      </c>
      <c r="FO117" s="186">
        <f t="shared" si="115"/>
        <v>8377.41</v>
      </c>
      <c r="FP117" s="186">
        <f t="shared" si="115"/>
        <v>8122.73</v>
      </c>
      <c r="FQ117" s="186">
        <f t="shared" si="115"/>
        <v>8548.5499999999993</v>
      </c>
      <c r="FR117" s="186">
        <f t="shared" si="115"/>
        <v>14327.52</v>
      </c>
      <c r="FS117" s="186">
        <f t="shared" si="115"/>
        <v>13451.89</v>
      </c>
      <c r="FT117" s="186">
        <f t="shared" si="115"/>
        <v>16640.46</v>
      </c>
      <c r="FU117" s="186">
        <f t="shared" si="115"/>
        <v>8932.15</v>
      </c>
      <c r="FV117" s="186">
        <f t="shared" si="115"/>
        <v>8766.83</v>
      </c>
      <c r="FW117" s="186">
        <f t="shared" si="115"/>
        <v>13282.29</v>
      </c>
      <c r="FX117" s="186">
        <f t="shared" si="115"/>
        <v>17687.59</v>
      </c>
      <c r="FY117" s="147"/>
      <c r="FZ117" s="147"/>
      <c r="GA117" s="237"/>
      <c r="GB117" s="147"/>
      <c r="GC117" s="147"/>
      <c r="GD117" s="186"/>
      <c r="GE117" s="186"/>
    </row>
    <row r="118" spans="1:187" x14ac:dyDescent="0.2">
      <c r="A118" s="178"/>
      <c r="B118" s="184" t="s">
        <v>291</v>
      </c>
      <c r="C118" s="147"/>
      <c r="D118" s="147"/>
      <c r="E118" s="147"/>
      <c r="F118" s="147"/>
      <c r="G118" s="147"/>
      <c r="H118" s="147"/>
      <c r="I118" s="147"/>
      <c r="J118" s="147"/>
      <c r="K118" s="147"/>
      <c r="L118" s="147"/>
      <c r="M118" s="147"/>
      <c r="N118" s="147"/>
      <c r="O118" s="147"/>
      <c r="P118" s="147"/>
      <c r="Q118" s="147"/>
      <c r="R118" s="147"/>
      <c r="S118" s="147"/>
      <c r="T118" s="147"/>
      <c r="U118" s="147"/>
      <c r="V118" s="147"/>
      <c r="W118" s="181"/>
      <c r="X118" s="147"/>
      <c r="Y118" s="147"/>
      <c r="Z118" s="147"/>
      <c r="AA118" s="147"/>
      <c r="AB118" s="147"/>
      <c r="AC118" s="147"/>
      <c r="AD118" s="147"/>
      <c r="AE118" s="147"/>
      <c r="AF118" s="147"/>
      <c r="AG118" s="147"/>
      <c r="AH118" s="147"/>
      <c r="AI118" s="147"/>
      <c r="AJ118" s="147"/>
      <c r="AK118" s="147"/>
      <c r="AL118" s="147"/>
      <c r="AM118" s="147"/>
      <c r="AN118" s="147"/>
      <c r="AO118" s="147"/>
      <c r="AP118" s="147"/>
      <c r="AQ118" s="147"/>
      <c r="AR118" s="147"/>
      <c r="AS118" s="147"/>
      <c r="AT118" s="147"/>
      <c r="AU118" s="147"/>
      <c r="AV118" s="147"/>
      <c r="AW118" s="147"/>
      <c r="AX118" s="147"/>
      <c r="AY118" s="147"/>
      <c r="AZ118" s="147"/>
      <c r="BA118" s="147"/>
      <c r="BB118" s="147"/>
      <c r="BC118" s="147"/>
      <c r="BD118" s="147"/>
      <c r="BE118" s="147"/>
      <c r="BF118" s="147"/>
      <c r="BG118" s="147"/>
      <c r="BH118" s="147"/>
      <c r="BI118" s="147"/>
      <c r="BJ118" s="147"/>
      <c r="BK118" s="147"/>
      <c r="BL118" s="147"/>
      <c r="BM118" s="147"/>
      <c r="BN118" s="147"/>
      <c r="BO118" s="147"/>
      <c r="BP118" s="147"/>
      <c r="BQ118" s="147"/>
      <c r="BR118" s="147"/>
      <c r="BS118" s="147"/>
      <c r="BT118" s="147"/>
      <c r="BU118" s="147"/>
      <c r="BV118" s="147"/>
      <c r="BW118" s="147"/>
      <c r="BX118" s="147"/>
      <c r="BY118" s="147"/>
      <c r="BZ118" s="147"/>
      <c r="CA118" s="147"/>
      <c r="CB118" s="147"/>
      <c r="CC118" s="147"/>
      <c r="CD118" s="147"/>
      <c r="CE118" s="147"/>
      <c r="CF118" s="147"/>
      <c r="CG118" s="147"/>
      <c r="CH118" s="147"/>
      <c r="CI118" s="147"/>
      <c r="CJ118" s="147"/>
      <c r="CK118" s="147"/>
      <c r="CL118" s="147"/>
      <c r="CM118" s="147"/>
      <c r="CN118" s="147"/>
      <c r="CO118" s="147"/>
      <c r="CP118" s="147"/>
      <c r="CQ118" s="147"/>
      <c r="CR118" s="147"/>
      <c r="CS118" s="147"/>
      <c r="CT118" s="147"/>
      <c r="CU118" s="147"/>
      <c r="CV118" s="147"/>
      <c r="CW118" s="147"/>
      <c r="CX118" s="147"/>
      <c r="CY118" s="147"/>
      <c r="CZ118" s="147"/>
      <c r="DA118" s="147"/>
      <c r="DB118" s="147"/>
      <c r="DC118" s="147"/>
      <c r="DD118" s="147"/>
      <c r="DE118" s="147"/>
      <c r="DF118" s="147"/>
      <c r="DG118" s="147"/>
      <c r="DH118" s="147"/>
      <c r="DI118" s="147"/>
      <c r="DJ118" s="147"/>
      <c r="DK118" s="147"/>
      <c r="DL118" s="147"/>
      <c r="DM118" s="147"/>
      <c r="DN118" s="147"/>
      <c r="DO118" s="147"/>
      <c r="DP118" s="147"/>
      <c r="DQ118" s="147"/>
      <c r="DR118" s="147"/>
      <c r="DS118" s="147"/>
      <c r="DT118" s="147"/>
      <c r="DU118" s="147"/>
      <c r="DV118" s="147"/>
      <c r="DW118" s="147"/>
      <c r="DX118" s="147"/>
      <c r="DY118" s="147"/>
      <c r="DZ118" s="147"/>
      <c r="EA118" s="147"/>
      <c r="EB118" s="147"/>
      <c r="EC118" s="147"/>
      <c r="ED118" s="147"/>
      <c r="EE118" s="147"/>
      <c r="EF118" s="147"/>
      <c r="EG118" s="147"/>
      <c r="EH118" s="147"/>
      <c r="EI118" s="147"/>
      <c r="EJ118" s="147"/>
      <c r="EK118" s="147"/>
      <c r="EL118" s="147"/>
      <c r="EM118" s="147"/>
      <c r="EN118" s="147"/>
      <c r="EO118" s="147"/>
      <c r="EP118" s="147"/>
      <c r="EQ118" s="147"/>
      <c r="ER118" s="147"/>
      <c r="ES118" s="147"/>
      <c r="ET118" s="147"/>
      <c r="EU118" s="147"/>
      <c r="EV118" s="147"/>
      <c r="EW118" s="147"/>
      <c r="EX118" s="147"/>
      <c r="EY118" s="147"/>
      <c r="EZ118" s="147"/>
      <c r="FA118" s="147"/>
      <c r="FB118" s="147"/>
      <c r="FC118" s="147"/>
      <c r="FD118" s="147"/>
      <c r="FE118" s="147"/>
      <c r="FF118" s="147"/>
      <c r="FG118" s="147"/>
      <c r="FH118" s="147"/>
      <c r="FI118" s="147"/>
      <c r="FJ118" s="147"/>
      <c r="FK118" s="147"/>
      <c r="FL118" s="147"/>
      <c r="FM118" s="147"/>
      <c r="FN118" s="147"/>
      <c r="FO118" s="147"/>
      <c r="FP118" s="147"/>
      <c r="FQ118" s="147"/>
      <c r="FR118" s="147"/>
      <c r="FS118" s="147"/>
      <c r="FT118" s="181"/>
      <c r="FU118" s="147"/>
      <c r="FV118" s="147"/>
      <c r="FW118" s="147"/>
      <c r="FX118" s="147"/>
      <c r="FY118" s="172"/>
      <c r="FZ118" s="147"/>
      <c r="GA118" s="147"/>
      <c r="GB118" s="147"/>
      <c r="GC118" s="147"/>
      <c r="GD118" s="186"/>
      <c r="GE118" s="186"/>
    </row>
    <row r="119" spans="1:187" x14ac:dyDescent="0.2">
      <c r="A119" s="192" t="s">
        <v>292</v>
      </c>
      <c r="B119" s="184" t="s">
        <v>567</v>
      </c>
      <c r="C119" s="162">
        <f t="shared" ref="C119:BN119" si="116">C91</f>
        <v>6149.3</v>
      </c>
      <c r="D119" s="162">
        <f t="shared" si="116"/>
        <v>41907.5</v>
      </c>
      <c r="E119" s="162">
        <f t="shared" si="116"/>
        <v>8046.2000000000007</v>
      </c>
      <c r="F119" s="162">
        <f t="shared" si="116"/>
        <v>17803.899999999998</v>
      </c>
      <c r="G119" s="162">
        <f t="shared" si="116"/>
        <v>1047.4000000000001</v>
      </c>
      <c r="H119" s="162">
        <f t="shared" si="116"/>
        <v>952.7</v>
      </c>
      <c r="I119" s="162">
        <f t="shared" si="116"/>
        <v>10392</v>
      </c>
      <c r="J119" s="162">
        <f t="shared" si="116"/>
        <v>2343.9</v>
      </c>
      <c r="K119" s="162">
        <f t="shared" si="116"/>
        <v>297.39999999999998</v>
      </c>
      <c r="L119" s="162">
        <f t="shared" si="116"/>
        <v>2637.7000000000003</v>
      </c>
      <c r="M119" s="162">
        <f t="shared" si="116"/>
        <v>1358.2</v>
      </c>
      <c r="N119" s="162">
        <f t="shared" si="116"/>
        <v>52707.1</v>
      </c>
      <c r="O119" s="162">
        <f t="shared" si="116"/>
        <v>14703.7</v>
      </c>
      <c r="P119" s="162">
        <f t="shared" si="116"/>
        <v>180.7</v>
      </c>
      <c r="Q119" s="162">
        <f t="shared" si="116"/>
        <v>39784.5</v>
      </c>
      <c r="R119" s="162">
        <f t="shared" si="116"/>
        <v>486.1</v>
      </c>
      <c r="S119" s="162">
        <f t="shared" si="116"/>
        <v>1619.6</v>
      </c>
      <c r="T119" s="162">
        <f t="shared" si="116"/>
        <v>142.80000000000001</v>
      </c>
      <c r="U119" s="162">
        <f t="shared" si="116"/>
        <v>50</v>
      </c>
      <c r="V119" s="162">
        <f t="shared" si="116"/>
        <v>300.60000000000002</v>
      </c>
      <c r="W119" s="163">
        <f t="shared" si="116"/>
        <v>50</v>
      </c>
      <c r="X119" s="162">
        <f t="shared" si="116"/>
        <v>50</v>
      </c>
      <c r="Y119" s="162">
        <f t="shared" si="116"/>
        <v>493.3</v>
      </c>
      <c r="Z119" s="162">
        <f t="shared" si="116"/>
        <v>244.6</v>
      </c>
      <c r="AA119" s="162">
        <f t="shared" si="116"/>
        <v>30032.3</v>
      </c>
      <c r="AB119" s="162">
        <f t="shared" si="116"/>
        <v>29738.5</v>
      </c>
      <c r="AC119" s="162">
        <f t="shared" si="116"/>
        <v>964.5</v>
      </c>
      <c r="AD119" s="162">
        <f t="shared" si="116"/>
        <v>1280.2</v>
      </c>
      <c r="AE119" s="162">
        <f t="shared" si="116"/>
        <v>111.2</v>
      </c>
      <c r="AF119" s="162">
        <f t="shared" si="116"/>
        <v>169.1</v>
      </c>
      <c r="AG119" s="162">
        <f t="shared" si="116"/>
        <v>799.3</v>
      </c>
      <c r="AH119" s="162">
        <f t="shared" si="116"/>
        <v>1034.5999999999999</v>
      </c>
      <c r="AI119" s="162">
        <f t="shared" si="116"/>
        <v>367.6</v>
      </c>
      <c r="AJ119" s="162">
        <f t="shared" si="116"/>
        <v>203.29999999999998</v>
      </c>
      <c r="AK119" s="162">
        <f t="shared" si="116"/>
        <v>217.2</v>
      </c>
      <c r="AL119" s="162">
        <f t="shared" si="116"/>
        <v>280</v>
      </c>
      <c r="AM119" s="162">
        <f t="shared" si="116"/>
        <v>449.5</v>
      </c>
      <c r="AN119" s="162">
        <f t="shared" si="116"/>
        <v>361.2</v>
      </c>
      <c r="AO119" s="162">
        <f t="shared" si="116"/>
        <v>4705.2000000000007</v>
      </c>
      <c r="AP119" s="162">
        <f t="shared" si="116"/>
        <v>86834.4</v>
      </c>
      <c r="AQ119" s="162">
        <f t="shared" si="116"/>
        <v>246.5</v>
      </c>
      <c r="AR119" s="162">
        <f t="shared" si="116"/>
        <v>62344.800000000003</v>
      </c>
      <c r="AS119" s="162">
        <f t="shared" si="116"/>
        <v>6894.5</v>
      </c>
      <c r="AT119" s="162">
        <f t="shared" si="116"/>
        <v>2335.1999999999998</v>
      </c>
      <c r="AU119" s="162">
        <f t="shared" si="116"/>
        <v>263.5</v>
      </c>
      <c r="AV119" s="162">
        <f t="shared" si="116"/>
        <v>302.10000000000002</v>
      </c>
      <c r="AW119" s="162">
        <f t="shared" si="116"/>
        <v>211.9</v>
      </c>
      <c r="AX119" s="162">
        <f t="shared" si="116"/>
        <v>50</v>
      </c>
      <c r="AY119" s="162">
        <f t="shared" si="116"/>
        <v>474.3</v>
      </c>
      <c r="AZ119" s="162">
        <f t="shared" si="116"/>
        <v>11452</v>
      </c>
      <c r="BA119" s="162">
        <f t="shared" si="116"/>
        <v>9048.2000000000007</v>
      </c>
      <c r="BB119" s="162">
        <f t="shared" si="116"/>
        <v>7826.5</v>
      </c>
      <c r="BC119" s="162">
        <f t="shared" si="116"/>
        <v>29888</v>
      </c>
      <c r="BD119" s="162">
        <f t="shared" si="116"/>
        <v>4945.8999999999996</v>
      </c>
      <c r="BE119" s="162">
        <f t="shared" si="116"/>
        <v>1405.3999999999999</v>
      </c>
      <c r="BF119" s="162">
        <f t="shared" si="116"/>
        <v>23622.1</v>
      </c>
      <c r="BG119" s="162">
        <f t="shared" si="116"/>
        <v>976.5</v>
      </c>
      <c r="BH119" s="162">
        <f t="shared" si="116"/>
        <v>611.20000000000005</v>
      </c>
      <c r="BI119" s="162">
        <f t="shared" si="116"/>
        <v>255.2</v>
      </c>
      <c r="BJ119" s="162">
        <f t="shared" si="116"/>
        <v>6301.1</v>
      </c>
      <c r="BK119" s="162">
        <f t="shared" si="116"/>
        <v>15927</v>
      </c>
      <c r="BL119" s="162">
        <f t="shared" si="116"/>
        <v>185.6</v>
      </c>
      <c r="BM119" s="162">
        <f t="shared" si="116"/>
        <v>282.39999999999998</v>
      </c>
      <c r="BN119" s="162">
        <f t="shared" si="116"/>
        <v>3670.2</v>
      </c>
      <c r="BO119" s="162">
        <f t="shared" ref="BO119:DZ119" si="117">BO91</f>
        <v>1355.6</v>
      </c>
      <c r="BP119" s="162">
        <f t="shared" si="117"/>
        <v>199.9</v>
      </c>
      <c r="BQ119" s="162">
        <f t="shared" si="117"/>
        <v>6056.1</v>
      </c>
      <c r="BR119" s="162">
        <f t="shared" si="117"/>
        <v>4715.1000000000004</v>
      </c>
      <c r="BS119" s="162">
        <f t="shared" si="117"/>
        <v>1103.4000000000001</v>
      </c>
      <c r="BT119" s="162">
        <f t="shared" si="117"/>
        <v>440</v>
      </c>
      <c r="BU119" s="162">
        <f t="shared" si="117"/>
        <v>428.09999999999997</v>
      </c>
      <c r="BV119" s="162">
        <f t="shared" si="117"/>
        <v>1257.3999999999999</v>
      </c>
      <c r="BW119" s="162">
        <f t="shared" si="117"/>
        <v>1959.2</v>
      </c>
      <c r="BX119" s="162">
        <f t="shared" si="117"/>
        <v>92.6</v>
      </c>
      <c r="BY119" s="162">
        <f t="shared" si="117"/>
        <v>525.9</v>
      </c>
      <c r="BZ119" s="162">
        <f t="shared" si="117"/>
        <v>214.2</v>
      </c>
      <c r="CA119" s="162">
        <f t="shared" si="117"/>
        <v>175</v>
      </c>
      <c r="CB119" s="162">
        <f t="shared" si="117"/>
        <v>80737.3</v>
      </c>
      <c r="CC119" s="162">
        <f t="shared" si="117"/>
        <v>168.9</v>
      </c>
      <c r="CD119" s="162">
        <f t="shared" si="117"/>
        <v>59.5</v>
      </c>
      <c r="CE119" s="162">
        <f t="shared" si="117"/>
        <v>167</v>
      </c>
      <c r="CF119" s="162">
        <f t="shared" si="117"/>
        <v>100.39999999999999</v>
      </c>
      <c r="CG119" s="162">
        <f t="shared" si="117"/>
        <v>202.5</v>
      </c>
      <c r="CH119" s="162">
        <f t="shared" si="117"/>
        <v>111</v>
      </c>
      <c r="CI119" s="162">
        <f t="shared" si="117"/>
        <v>719</v>
      </c>
      <c r="CJ119" s="162">
        <f t="shared" si="117"/>
        <v>968.2</v>
      </c>
      <c r="CK119" s="162">
        <f t="shared" si="117"/>
        <v>4976.6000000000004</v>
      </c>
      <c r="CL119" s="162">
        <f t="shared" si="117"/>
        <v>1318.7</v>
      </c>
      <c r="CM119" s="162">
        <f t="shared" si="117"/>
        <v>819.5</v>
      </c>
      <c r="CN119" s="162">
        <f t="shared" si="117"/>
        <v>29642.5</v>
      </c>
      <c r="CO119" s="162">
        <f t="shared" si="117"/>
        <v>15214.2</v>
      </c>
      <c r="CP119" s="162">
        <f t="shared" si="117"/>
        <v>1071.9000000000001</v>
      </c>
      <c r="CQ119" s="162">
        <f t="shared" si="117"/>
        <v>1044.5999999999999</v>
      </c>
      <c r="CR119" s="162">
        <f t="shared" si="117"/>
        <v>181.5</v>
      </c>
      <c r="CS119" s="162">
        <f t="shared" si="117"/>
        <v>353.3</v>
      </c>
      <c r="CT119" s="162">
        <f t="shared" si="117"/>
        <v>112.2</v>
      </c>
      <c r="CU119" s="162">
        <f t="shared" si="117"/>
        <v>76.900000000000006</v>
      </c>
      <c r="CV119" s="162">
        <f t="shared" si="117"/>
        <v>51.7</v>
      </c>
      <c r="CW119" s="162">
        <f t="shared" si="117"/>
        <v>166</v>
      </c>
      <c r="CX119" s="162">
        <f t="shared" si="117"/>
        <v>485</v>
      </c>
      <c r="CY119" s="162">
        <f t="shared" si="117"/>
        <v>50</v>
      </c>
      <c r="CZ119" s="162">
        <f t="shared" si="117"/>
        <v>2126.1</v>
      </c>
      <c r="DA119" s="162">
        <f t="shared" si="117"/>
        <v>183.6</v>
      </c>
      <c r="DB119" s="162">
        <f t="shared" si="117"/>
        <v>306.2</v>
      </c>
      <c r="DC119" s="162">
        <f t="shared" si="117"/>
        <v>160.9</v>
      </c>
      <c r="DD119" s="162">
        <f t="shared" si="117"/>
        <v>162</v>
      </c>
      <c r="DE119" s="162">
        <f t="shared" si="117"/>
        <v>443.2</v>
      </c>
      <c r="DF119" s="162">
        <f t="shared" si="117"/>
        <v>21912.400000000001</v>
      </c>
      <c r="DG119" s="162">
        <f t="shared" si="117"/>
        <v>80.599999999999994</v>
      </c>
      <c r="DH119" s="162">
        <f t="shared" si="117"/>
        <v>2069.5</v>
      </c>
      <c r="DI119" s="162">
        <f t="shared" si="117"/>
        <v>2701.5</v>
      </c>
      <c r="DJ119" s="162">
        <f t="shared" si="117"/>
        <v>692.40000000000009</v>
      </c>
      <c r="DK119" s="162">
        <f t="shared" si="117"/>
        <v>462.4</v>
      </c>
      <c r="DL119" s="162">
        <f t="shared" si="117"/>
        <v>5870.3</v>
      </c>
      <c r="DM119" s="162">
        <f t="shared" si="117"/>
        <v>280.10000000000002</v>
      </c>
      <c r="DN119" s="162">
        <f t="shared" si="117"/>
        <v>1471.5</v>
      </c>
      <c r="DO119" s="162">
        <f t="shared" si="117"/>
        <v>3112.1</v>
      </c>
      <c r="DP119" s="162">
        <f t="shared" si="117"/>
        <v>214</v>
      </c>
      <c r="DQ119" s="162">
        <f t="shared" si="117"/>
        <v>574.20000000000005</v>
      </c>
      <c r="DR119" s="162">
        <f t="shared" si="117"/>
        <v>1429.3</v>
      </c>
      <c r="DS119" s="162">
        <f t="shared" si="117"/>
        <v>799.6</v>
      </c>
      <c r="DT119" s="162">
        <f t="shared" si="117"/>
        <v>133.19999999999999</v>
      </c>
      <c r="DU119" s="162">
        <f t="shared" si="117"/>
        <v>394</v>
      </c>
      <c r="DV119" s="162">
        <f t="shared" si="117"/>
        <v>198.8</v>
      </c>
      <c r="DW119" s="162">
        <f t="shared" si="117"/>
        <v>361.5</v>
      </c>
      <c r="DX119" s="162">
        <f t="shared" si="117"/>
        <v>171</v>
      </c>
      <c r="DY119" s="162">
        <f t="shared" si="117"/>
        <v>325</v>
      </c>
      <c r="DZ119" s="162">
        <f t="shared" si="117"/>
        <v>923.7</v>
      </c>
      <c r="EA119" s="162">
        <f t="shared" ref="EA119:FX119" si="118">EA91</f>
        <v>664.2</v>
      </c>
      <c r="EB119" s="162">
        <f t="shared" si="118"/>
        <v>587.4</v>
      </c>
      <c r="EC119" s="162">
        <f t="shared" si="118"/>
        <v>311</v>
      </c>
      <c r="ED119" s="162">
        <f t="shared" si="118"/>
        <v>1658.4</v>
      </c>
      <c r="EE119" s="162">
        <f t="shared" si="118"/>
        <v>189.4</v>
      </c>
      <c r="EF119" s="162">
        <f t="shared" si="118"/>
        <v>1483.3999999999999</v>
      </c>
      <c r="EG119" s="162">
        <f t="shared" si="118"/>
        <v>287.8</v>
      </c>
      <c r="EH119" s="162">
        <f t="shared" si="118"/>
        <v>237.6</v>
      </c>
      <c r="EI119" s="162">
        <f t="shared" si="118"/>
        <v>16743</v>
      </c>
      <c r="EJ119" s="162">
        <f t="shared" si="118"/>
        <v>9413.7999999999993</v>
      </c>
      <c r="EK119" s="162">
        <f t="shared" si="118"/>
        <v>691.2</v>
      </c>
      <c r="EL119" s="162">
        <f t="shared" si="118"/>
        <v>487.90000000000003</v>
      </c>
      <c r="EM119" s="162">
        <f t="shared" si="118"/>
        <v>438.40000000000003</v>
      </c>
      <c r="EN119" s="162">
        <f t="shared" si="118"/>
        <v>991.5</v>
      </c>
      <c r="EO119" s="162">
        <f t="shared" si="118"/>
        <v>406.79999999999995</v>
      </c>
      <c r="EP119" s="162">
        <f t="shared" si="118"/>
        <v>401.8</v>
      </c>
      <c r="EQ119" s="162">
        <f t="shared" si="118"/>
        <v>2712.7</v>
      </c>
      <c r="ER119" s="162">
        <f t="shared" si="118"/>
        <v>341.90000000000003</v>
      </c>
      <c r="ES119" s="162">
        <f t="shared" si="118"/>
        <v>123.1</v>
      </c>
      <c r="ET119" s="162">
        <f t="shared" si="118"/>
        <v>219.9</v>
      </c>
      <c r="EU119" s="162">
        <f t="shared" si="118"/>
        <v>642.09999999999991</v>
      </c>
      <c r="EV119" s="162">
        <f t="shared" si="118"/>
        <v>66.400000000000006</v>
      </c>
      <c r="EW119" s="162">
        <f t="shared" si="118"/>
        <v>900.2</v>
      </c>
      <c r="EX119" s="162">
        <f t="shared" si="118"/>
        <v>244.6</v>
      </c>
      <c r="EY119" s="162">
        <f t="shared" si="118"/>
        <v>248.39999999999998</v>
      </c>
      <c r="EZ119" s="162">
        <f t="shared" si="118"/>
        <v>127.7</v>
      </c>
      <c r="FA119" s="162">
        <f t="shared" si="118"/>
        <v>3393.8</v>
      </c>
      <c r="FB119" s="162">
        <f t="shared" si="118"/>
        <v>346.6</v>
      </c>
      <c r="FC119" s="162">
        <f t="shared" si="118"/>
        <v>2346.7999999999997</v>
      </c>
      <c r="FD119" s="162">
        <f t="shared" si="118"/>
        <v>354.9</v>
      </c>
      <c r="FE119" s="162">
        <f t="shared" si="118"/>
        <v>100.7</v>
      </c>
      <c r="FF119" s="162">
        <f t="shared" si="118"/>
        <v>231.70000000000002</v>
      </c>
      <c r="FG119" s="162">
        <f t="shared" si="118"/>
        <v>117.1</v>
      </c>
      <c r="FH119" s="162">
        <f t="shared" si="118"/>
        <v>94.3</v>
      </c>
      <c r="FI119" s="162">
        <f t="shared" si="118"/>
        <v>1862.7</v>
      </c>
      <c r="FJ119" s="162">
        <f t="shared" si="118"/>
        <v>1902.2</v>
      </c>
      <c r="FK119" s="162">
        <f t="shared" si="118"/>
        <v>2283.1999999999998</v>
      </c>
      <c r="FL119" s="162">
        <f t="shared" si="118"/>
        <v>5965.1</v>
      </c>
      <c r="FM119" s="162">
        <f t="shared" si="118"/>
        <v>3703.4</v>
      </c>
      <c r="FN119" s="162">
        <f t="shared" si="118"/>
        <v>21656.1</v>
      </c>
      <c r="FO119" s="162">
        <f t="shared" si="118"/>
        <v>1121.8</v>
      </c>
      <c r="FP119" s="162">
        <f t="shared" si="118"/>
        <v>2259.9</v>
      </c>
      <c r="FQ119" s="162">
        <f t="shared" si="118"/>
        <v>902.8</v>
      </c>
      <c r="FR119" s="162">
        <f t="shared" si="118"/>
        <v>166</v>
      </c>
      <c r="FS119" s="162">
        <f t="shared" si="118"/>
        <v>197.60000000000002</v>
      </c>
      <c r="FT119" s="163">
        <f t="shared" si="118"/>
        <v>80.599999999999994</v>
      </c>
      <c r="FU119" s="162">
        <f t="shared" si="118"/>
        <v>770.5</v>
      </c>
      <c r="FV119" s="162">
        <f t="shared" si="118"/>
        <v>669.7</v>
      </c>
      <c r="FW119" s="162">
        <f t="shared" si="118"/>
        <v>203.8</v>
      </c>
      <c r="FX119" s="162">
        <f t="shared" si="118"/>
        <v>64.699999999999989</v>
      </c>
      <c r="FY119" s="234"/>
      <c r="FZ119" s="172"/>
      <c r="GA119" s="147"/>
      <c r="GB119" s="172"/>
      <c r="GC119" s="172"/>
      <c r="GD119" s="236"/>
      <c r="GE119" s="236"/>
    </row>
    <row r="120" spans="1:187" x14ac:dyDescent="0.2">
      <c r="A120" s="192" t="s">
        <v>293</v>
      </c>
      <c r="B120" s="184" t="s">
        <v>294</v>
      </c>
      <c r="C120" s="147">
        <f t="shared" ref="C120:BN120" si="119">ROUND(C119*C116,2)</f>
        <v>49672747.979999997</v>
      </c>
      <c r="D120" s="147">
        <f t="shared" si="119"/>
        <v>339491852.75999999</v>
      </c>
      <c r="E120" s="147">
        <f t="shared" si="119"/>
        <v>64462535.759999998</v>
      </c>
      <c r="F120" s="147">
        <f t="shared" si="119"/>
        <v>142861785.34999999</v>
      </c>
      <c r="G120" s="147">
        <f t="shared" si="119"/>
        <v>9068519.0399999991</v>
      </c>
      <c r="H120" s="147">
        <f t="shared" si="119"/>
        <v>8305600.7699999996</v>
      </c>
      <c r="I120" s="147">
        <f t="shared" si="119"/>
        <v>83351016.200000003</v>
      </c>
      <c r="J120" s="147">
        <f t="shared" si="119"/>
        <v>17977234.890000001</v>
      </c>
      <c r="K120" s="147">
        <f t="shared" si="119"/>
        <v>3205246.14</v>
      </c>
      <c r="L120" s="147">
        <f t="shared" si="119"/>
        <v>21895353.809999999</v>
      </c>
      <c r="M120" s="147">
        <f t="shared" si="119"/>
        <v>11830348.859999999</v>
      </c>
      <c r="N120" s="147">
        <f t="shared" si="119"/>
        <v>439518764.75999999</v>
      </c>
      <c r="O120" s="147">
        <f t="shared" si="119"/>
        <v>119692670.72</v>
      </c>
      <c r="P120" s="147">
        <f t="shared" si="119"/>
        <v>2638123.9700000002</v>
      </c>
      <c r="Q120" s="147">
        <f t="shared" si="119"/>
        <v>326904692.91000003</v>
      </c>
      <c r="R120" s="147">
        <f t="shared" si="119"/>
        <v>3947536.05</v>
      </c>
      <c r="S120" s="147">
        <f t="shared" si="119"/>
        <v>13379564.99</v>
      </c>
      <c r="T120" s="147">
        <f t="shared" si="119"/>
        <v>2039559.06</v>
      </c>
      <c r="U120" s="147">
        <f t="shared" si="119"/>
        <v>829918.99</v>
      </c>
      <c r="V120" s="147">
        <f t="shared" si="119"/>
        <v>3155814.64</v>
      </c>
      <c r="W120" s="181">
        <f t="shared" si="119"/>
        <v>829918.99</v>
      </c>
      <c r="X120" s="147">
        <f t="shared" si="119"/>
        <v>829292.28</v>
      </c>
      <c r="Y120" s="147">
        <f t="shared" si="119"/>
        <v>3721089.82</v>
      </c>
      <c r="Z120" s="147">
        <f t="shared" si="119"/>
        <v>2778686.3</v>
      </c>
      <c r="AA120" s="147">
        <f t="shared" si="119"/>
        <v>245489544.75</v>
      </c>
      <c r="AB120" s="147">
        <f t="shared" si="119"/>
        <v>248519725.50999999</v>
      </c>
      <c r="AC120" s="147">
        <f t="shared" si="119"/>
        <v>8222281.5499999998</v>
      </c>
      <c r="AD120" s="147">
        <f t="shared" si="119"/>
        <v>10516714.92</v>
      </c>
      <c r="AE120" s="147">
        <f t="shared" si="119"/>
        <v>1658712.88</v>
      </c>
      <c r="AF120" s="147">
        <f t="shared" si="119"/>
        <v>2364890.39</v>
      </c>
      <c r="AG120" s="147">
        <f t="shared" si="119"/>
        <v>7206848.9699999997</v>
      </c>
      <c r="AH120" s="147">
        <f t="shared" si="119"/>
        <v>8296959.3600000003</v>
      </c>
      <c r="AI120" s="147">
        <f t="shared" si="119"/>
        <v>3626676.52</v>
      </c>
      <c r="AJ120" s="147">
        <f t="shared" si="119"/>
        <v>2642395.4300000002</v>
      </c>
      <c r="AK120" s="147">
        <f t="shared" si="119"/>
        <v>2695359.28</v>
      </c>
      <c r="AL120" s="147">
        <f t="shared" si="119"/>
        <v>3052776.54</v>
      </c>
      <c r="AM120" s="147">
        <f t="shared" si="119"/>
        <v>4028982.15</v>
      </c>
      <c r="AN120" s="147">
        <f t="shared" si="119"/>
        <v>3710585.36</v>
      </c>
      <c r="AO120" s="147">
        <f t="shared" si="119"/>
        <v>37123027.390000001</v>
      </c>
      <c r="AP120" s="147">
        <f t="shared" si="119"/>
        <v>714038060.54999995</v>
      </c>
      <c r="AQ120" s="147">
        <f t="shared" si="119"/>
        <v>2808777.85</v>
      </c>
      <c r="AR120" s="147">
        <f t="shared" si="119"/>
        <v>513040740.86000001</v>
      </c>
      <c r="AS120" s="147">
        <f t="shared" si="119"/>
        <v>59581446.299999997</v>
      </c>
      <c r="AT120" s="147">
        <f t="shared" si="119"/>
        <v>19509844.18</v>
      </c>
      <c r="AU120" s="147">
        <f t="shared" si="119"/>
        <v>3225205.49</v>
      </c>
      <c r="AV120" s="147">
        <f t="shared" si="119"/>
        <v>3452062</v>
      </c>
      <c r="AW120" s="147">
        <f t="shared" si="119"/>
        <v>2885886.66</v>
      </c>
      <c r="AX120" s="147">
        <f t="shared" si="119"/>
        <v>890709.68</v>
      </c>
      <c r="AY120" s="147">
        <f t="shared" si="119"/>
        <v>4472272.72</v>
      </c>
      <c r="AZ120" s="147">
        <f t="shared" si="119"/>
        <v>91319247.040000007</v>
      </c>
      <c r="BA120" s="147">
        <f t="shared" si="119"/>
        <v>70502184.859999999</v>
      </c>
      <c r="BB120" s="147">
        <f t="shared" si="119"/>
        <v>61439558.609999999</v>
      </c>
      <c r="BC120" s="147">
        <f t="shared" si="119"/>
        <v>238840270.16</v>
      </c>
      <c r="BD120" s="147">
        <f t="shared" si="119"/>
        <v>39397314.859999999</v>
      </c>
      <c r="BE120" s="147">
        <f t="shared" si="119"/>
        <v>11921989.02</v>
      </c>
      <c r="BF120" s="147">
        <f t="shared" si="119"/>
        <v>190034777.18000001</v>
      </c>
      <c r="BG120" s="147">
        <f t="shared" si="119"/>
        <v>8404128.4199999999</v>
      </c>
      <c r="BH120" s="147">
        <f t="shared" si="119"/>
        <v>5619675.2300000004</v>
      </c>
      <c r="BI120" s="147">
        <f t="shared" si="119"/>
        <v>3084296.95</v>
      </c>
      <c r="BJ120" s="147">
        <f t="shared" si="119"/>
        <v>50950187.68</v>
      </c>
      <c r="BK120" s="147">
        <f t="shared" si="119"/>
        <v>127224444.68000001</v>
      </c>
      <c r="BL120" s="147">
        <f t="shared" si="119"/>
        <v>2544711.46</v>
      </c>
      <c r="BM120" s="147">
        <f t="shared" si="119"/>
        <v>3214227.34</v>
      </c>
      <c r="BN120" s="147">
        <f t="shared" si="119"/>
        <v>28225279.620000001</v>
      </c>
      <c r="BO120" s="147">
        <f t="shared" ref="BO120:DZ120" si="120">ROUND(BO119*BO116,2)</f>
        <v>10931335.779999999</v>
      </c>
      <c r="BP120" s="147">
        <f t="shared" si="120"/>
        <v>2639698.3199999998</v>
      </c>
      <c r="BQ120" s="147">
        <f t="shared" si="120"/>
        <v>51910133.530000001</v>
      </c>
      <c r="BR120" s="147">
        <f t="shared" si="120"/>
        <v>37532358.68</v>
      </c>
      <c r="BS120" s="147">
        <f t="shared" si="120"/>
        <v>9523909.1199999992</v>
      </c>
      <c r="BT120" s="147">
        <f t="shared" si="120"/>
        <v>4367816.1100000003</v>
      </c>
      <c r="BU120" s="147">
        <f t="shared" si="120"/>
        <v>4315994.79</v>
      </c>
      <c r="BV120" s="147">
        <f t="shared" si="120"/>
        <v>10595650.75</v>
      </c>
      <c r="BW120" s="147">
        <f t="shared" si="120"/>
        <v>16319883.58</v>
      </c>
      <c r="BX120" s="147">
        <f t="shared" si="120"/>
        <v>1590988.37</v>
      </c>
      <c r="BY120" s="147">
        <f t="shared" si="120"/>
        <v>4509171.72</v>
      </c>
      <c r="BZ120" s="147">
        <f t="shared" si="120"/>
        <v>2626631.9900000002</v>
      </c>
      <c r="CA120" s="147">
        <f t="shared" si="120"/>
        <v>2494401.11</v>
      </c>
      <c r="CB120" s="147">
        <f t="shared" si="120"/>
        <v>658483985.82000005</v>
      </c>
      <c r="CC120" s="147">
        <f t="shared" si="120"/>
        <v>2263984.34</v>
      </c>
      <c r="CD120" s="147">
        <f t="shared" si="120"/>
        <v>951606.09</v>
      </c>
      <c r="CE120" s="147">
        <f t="shared" si="120"/>
        <v>2267355.7799999998</v>
      </c>
      <c r="CF120" s="147">
        <f t="shared" si="120"/>
        <v>1491884.8</v>
      </c>
      <c r="CG120" s="147">
        <f t="shared" si="120"/>
        <v>2562079.92</v>
      </c>
      <c r="CH120" s="147">
        <f t="shared" si="120"/>
        <v>1668983.37</v>
      </c>
      <c r="CI120" s="147">
        <f t="shared" si="120"/>
        <v>5930142.7699999996</v>
      </c>
      <c r="CJ120" s="147">
        <f t="shared" si="120"/>
        <v>8301484.0499999998</v>
      </c>
      <c r="CK120" s="147">
        <f t="shared" si="120"/>
        <v>41094754.520000003</v>
      </c>
      <c r="CL120" s="147">
        <f t="shared" si="120"/>
        <v>11453715.17</v>
      </c>
      <c r="CM120" s="147">
        <f t="shared" si="120"/>
        <v>7405277.29</v>
      </c>
      <c r="CN120" s="147">
        <f t="shared" si="120"/>
        <v>233077391.96000001</v>
      </c>
      <c r="CO120" s="147">
        <f t="shared" si="120"/>
        <v>119379359.66</v>
      </c>
      <c r="CP120" s="147">
        <f t="shared" si="120"/>
        <v>9337334.6999999993</v>
      </c>
      <c r="CQ120" s="147">
        <f t="shared" si="120"/>
        <v>8709698.8699999992</v>
      </c>
      <c r="CR120" s="147">
        <f t="shared" si="120"/>
        <v>2465025.77</v>
      </c>
      <c r="CS120" s="147">
        <f t="shared" si="120"/>
        <v>3601691.65</v>
      </c>
      <c r="CT120" s="147">
        <f t="shared" si="120"/>
        <v>1680905.56</v>
      </c>
      <c r="CU120" s="147">
        <f t="shared" si="120"/>
        <v>639726.76</v>
      </c>
      <c r="CV120" s="147">
        <f t="shared" si="120"/>
        <v>816421.44</v>
      </c>
      <c r="CW120" s="147">
        <f t="shared" si="120"/>
        <v>2321690.11</v>
      </c>
      <c r="CX120" s="147">
        <f t="shared" si="120"/>
        <v>4370884.43</v>
      </c>
      <c r="CY120" s="147">
        <f t="shared" si="120"/>
        <v>834932.65</v>
      </c>
      <c r="CZ120" s="147">
        <f t="shared" si="120"/>
        <v>16824574.210000001</v>
      </c>
      <c r="DA120" s="147">
        <f t="shared" si="120"/>
        <v>2497942.14</v>
      </c>
      <c r="DB120" s="147">
        <f t="shared" si="120"/>
        <v>3365701.34</v>
      </c>
      <c r="DC120" s="147">
        <f t="shared" si="120"/>
        <v>2305949.75</v>
      </c>
      <c r="DD120" s="147">
        <f t="shared" si="120"/>
        <v>2306682.7799999998</v>
      </c>
      <c r="DE120" s="147">
        <f t="shared" si="120"/>
        <v>4108778.8</v>
      </c>
      <c r="DF120" s="147">
        <f t="shared" si="120"/>
        <v>166929218.28</v>
      </c>
      <c r="DG120" s="147">
        <f t="shared" si="120"/>
        <v>1350862.57</v>
      </c>
      <c r="DH120" s="147">
        <f t="shared" si="120"/>
        <v>16111260.99</v>
      </c>
      <c r="DI120" s="147">
        <f t="shared" si="120"/>
        <v>20868298.649999999</v>
      </c>
      <c r="DJ120" s="147">
        <f t="shared" si="120"/>
        <v>6092734.7000000002</v>
      </c>
      <c r="DK120" s="147">
        <f t="shared" si="120"/>
        <v>4198183.07</v>
      </c>
      <c r="DL120" s="147">
        <f t="shared" si="120"/>
        <v>47377386.100000001</v>
      </c>
      <c r="DM120" s="147">
        <f t="shared" si="120"/>
        <v>3664808.55</v>
      </c>
      <c r="DN120" s="147">
        <f t="shared" si="120"/>
        <v>12257244.300000001</v>
      </c>
      <c r="DO120" s="147">
        <f t="shared" si="120"/>
        <v>24764972.260000002</v>
      </c>
      <c r="DP120" s="147">
        <f t="shared" si="120"/>
        <v>2841117.41</v>
      </c>
      <c r="DQ120" s="147">
        <f t="shared" si="120"/>
        <v>5205725.3899999997</v>
      </c>
      <c r="DR120" s="147">
        <f t="shared" si="120"/>
        <v>11548693.76</v>
      </c>
      <c r="DS120" s="147">
        <f t="shared" si="120"/>
        <v>6789872.54</v>
      </c>
      <c r="DT120" s="147">
        <f t="shared" si="120"/>
        <v>2007600.29</v>
      </c>
      <c r="DU120" s="147">
        <f t="shared" si="120"/>
        <v>3826809.21</v>
      </c>
      <c r="DV120" s="147">
        <f t="shared" si="120"/>
        <v>2623288.5</v>
      </c>
      <c r="DW120" s="147">
        <f t="shared" si="120"/>
        <v>3677009.89</v>
      </c>
      <c r="DX120" s="147">
        <f t="shared" si="120"/>
        <v>2708815.22</v>
      </c>
      <c r="DY120" s="147">
        <f t="shared" si="120"/>
        <v>3835625.85</v>
      </c>
      <c r="DZ120" s="147">
        <f t="shared" si="120"/>
        <v>8273458.25</v>
      </c>
      <c r="EA120" s="147">
        <f t="shared" ref="EA120:FX120" si="121">ROUND(EA119*EA116,2)</f>
        <v>6122218.2000000002</v>
      </c>
      <c r="EB120" s="147">
        <f t="shared" si="121"/>
        <v>5105205.03</v>
      </c>
      <c r="EC120" s="147">
        <f t="shared" si="121"/>
        <v>3207430.55</v>
      </c>
      <c r="ED120" s="147">
        <f t="shared" si="121"/>
        <v>18405000.440000001</v>
      </c>
      <c r="EE120" s="147">
        <f t="shared" si="121"/>
        <v>2437486.27</v>
      </c>
      <c r="EF120" s="147">
        <f t="shared" si="121"/>
        <v>11856403.68</v>
      </c>
      <c r="EG120" s="147">
        <f t="shared" si="121"/>
        <v>2973121.66</v>
      </c>
      <c r="EH120" s="147">
        <f t="shared" si="121"/>
        <v>2782278.28</v>
      </c>
      <c r="EI120" s="147">
        <f t="shared" si="121"/>
        <v>130497132.42</v>
      </c>
      <c r="EJ120" s="147">
        <f t="shared" si="121"/>
        <v>72680318.239999995</v>
      </c>
      <c r="EK120" s="147">
        <f t="shared" si="121"/>
        <v>5948112.5499999998</v>
      </c>
      <c r="EL120" s="147">
        <f t="shared" si="121"/>
        <v>4277880.7300000004</v>
      </c>
      <c r="EM120" s="147">
        <f t="shared" si="121"/>
        <v>4015094.67</v>
      </c>
      <c r="EN120" s="147">
        <f t="shared" si="121"/>
        <v>7996271.9100000001</v>
      </c>
      <c r="EO120" s="147">
        <f t="shared" si="121"/>
        <v>3859413.86</v>
      </c>
      <c r="EP120" s="147">
        <f t="shared" si="121"/>
        <v>4225377.17</v>
      </c>
      <c r="EQ120" s="147">
        <f t="shared" si="121"/>
        <v>22948922.32</v>
      </c>
      <c r="ER120" s="147">
        <f t="shared" si="121"/>
        <v>3860847.95</v>
      </c>
      <c r="ES120" s="147">
        <f t="shared" si="121"/>
        <v>1820303.92</v>
      </c>
      <c r="ET120" s="147">
        <f t="shared" si="121"/>
        <v>3053116.96</v>
      </c>
      <c r="EU120" s="147">
        <f t="shared" si="121"/>
        <v>5424504.4500000002</v>
      </c>
      <c r="EV120" s="147">
        <f t="shared" si="121"/>
        <v>1156437.01</v>
      </c>
      <c r="EW120" s="147">
        <f t="shared" si="121"/>
        <v>10132165.91</v>
      </c>
      <c r="EX120" s="147">
        <f t="shared" si="121"/>
        <v>3163599.14</v>
      </c>
      <c r="EY120" s="147">
        <f t="shared" si="121"/>
        <v>2187558.02</v>
      </c>
      <c r="EZ120" s="147">
        <f t="shared" si="121"/>
        <v>1902660.68</v>
      </c>
      <c r="FA120" s="147">
        <f t="shared" si="121"/>
        <v>29416068.77</v>
      </c>
      <c r="FB120" s="147">
        <f t="shared" si="121"/>
        <v>3617069.46</v>
      </c>
      <c r="FC120" s="147">
        <f t="shared" si="121"/>
        <v>18865007.34</v>
      </c>
      <c r="FD120" s="147">
        <f t="shared" si="121"/>
        <v>3670538.53</v>
      </c>
      <c r="FE120" s="147">
        <f t="shared" si="121"/>
        <v>1585423.8</v>
      </c>
      <c r="FF120" s="147">
        <f t="shared" si="121"/>
        <v>2875099.14</v>
      </c>
      <c r="FG120" s="147">
        <f t="shared" si="121"/>
        <v>1831831.41</v>
      </c>
      <c r="FH120" s="147">
        <f t="shared" si="121"/>
        <v>1491981.39</v>
      </c>
      <c r="FI120" s="147">
        <f t="shared" si="121"/>
        <v>15080008.890000001</v>
      </c>
      <c r="FJ120" s="147">
        <f t="shared" si="121"/>
        <v>15279478.91</v>
      </c>
      <c r="FK120" s="147">
        <f t="shared" si="121"/>
        <v>18237837.870000001</v>
      </c>
      <c r="FL120" s="147">
        <f t="shared" si="121"/>
        <v>46339563.399999999</v>
      </c>
      <c r="FM120" s="147">
        <f t="shared" si="121"/>
        <v>28912859.32</v>
      </c>
      <c r="FN120" s="147">
        <f t="shared" si="121"/>
        <v>169819969.41</v>
      </c>
      <c r="FO120" s="147">
        <f t="shared" si="121"/>
        <v>9397777.0299999993</v>
      </c>
      <c r="FP120" s="147">
        <f t="shared" si="121"/>
        <v>18356551.890000001</v>
      </c>
      <c r="FQ120" s="147">
        <f t="shared" si="121"/>
        <v>7717631.6200000001</v>
      </c>
      <c r="FR120" s="147">
        <f t="shared" si="121"/>
        <v>2378368.15</v>
      </c>
      <c r="FS120" s="147">
        <f t="shared" si="121"/>
        <v>2658094.36</v>
      </c>
      <c r="FT120" s="181">
        <f t="shared" si="121"/>
        <v>1341221.32</v>
      </c>
      <c r="FU120" s="147">
        <f t="shared" si="121"/>
        <v>6882224.9299999997</v>
      </c>
      <c r="FV120" s="147">
        <f t="shared" si="121"/>
        <v>5871148.6600000001</v>
      </c>
      <c r="FW120" s="147">
        <f t="shared" si="121"/>
        <v>2706931.39</v>
      </c>
      <c r="FX120" s="147">
        <f t="shared" si="121"/>
        <v>1144387.32</v>
      </c>
      <c r="FY120" s="147"/>
      <c r="FZ120" s="147">
        <f>SUM(C120:FX120)</f>
        <v>6954517497.8999987</v>
      </c>
      <c r="GB120" s="147"/>
      <c r="GC120" s="147"/>
      <c r="GD120" s="186"/>
      <c r="GE120" s="186"/>
    </row>
    <row r="121" spans="1:187" x14ac:dyDescent="0.2">
      <c r="A121" s="186"/>
      <c r="B121" s="184" t="s">
        <v>295</v>
      </c>
      <c r="C121" s="186"/>
      <c r="D121" s="186"/>
      <c r="E121" s="186"/>
      <c r="F121" s="186"/>
      <c r="G121" s="186"/>
      <c r="H121" s="186"/>
      <c r="I121" s="186"/>
      <c r="J121" s="186"/>
      <c r="K121" s="186"/>
      <c r="L121" s="186"/>
      <c r="M121" s="186"/>
      <c r="N121" s="186"/>
      <c r="O121" s="186"/>
      <c r="P121" s="186"/>
      <c r="Q121" s="186"/>
      <c r="R121" s="186"/>
      <c r="S121" s="186"/>
      <c r="T121" s="186"/>
      <c r="U121" s="186"/>
      <c r="V121" s="186"/>
      <c r="W121" s="186"/>
      <c r="X121" s="186"/>
      <c r="Y121" s="186"/>
      <c r="Z121" s="186"/>
      <c r="AA121" s="186"/>
      <c r="AB121" s="186"/>
      <c r="AC121" s="186"/>
      <c r="AD121" s="186"/>
      <c r="AE121" s="186"/>
      <c r="AF121" s="186"/>
      <c r="AG121" s="186"/>
      <c r="AH121" s="186"/>
      <c r="AI121" s="186"/>
      <c r="AJ121" s="186"/>
      <c r="AK121" s="186"/>
      <c r="AL121" s="186"/>
      <c r="AM121" s="186"/>
      <c r="AN121" s="186"/>
      <c r="AO121" s="186"/>
      <c r="AP121" s="186"/>
      <c r="AQ121" s="186"/>
      <c r="AR121" s="186"/>
      <c r="AS121" s="186"/>
      <c r="AT121" s="186"/>
      <c r="AU121" s="186"/>
      <c r="AV121" s="186"/>
      <c r="AW121" s="186"/>
      <c r="AX121" s="186"/>
      <c r="AY121" s="186"/>
      <c r="AZ121" s="186"/>
      <c r="BA121" s="186"/>
      <c r="BB121" s="186"/>
      <c r="BC121" s="186"/>
      <c r="BD121" s="186"/>
      <c r="BE121" s="186"/>
      <c r="BF121" s="186"/>
      <c r="BG121" s="186"/>
      <c r="BH121" s="186"/>
      <c r="BI121" s="186"/>
      <c r="BJ121" s="186"/>
      <c r="BK121" s="186"/>
      <c r="BL121" s="186"/>
      <c r="BM121" s="186"/>
      <c r="BN121" s="186"/>
      <c r="BO121" s="186"/>
      <c r="BP121" s="186"/>
      <c r="BQ121" s="186"/>
      <c r="BR121" s="186"/>
      <c r="BS121" s="186"/>
      <c r="BT121" s="186"/>
      <c r="BU121" s="186"/>
      <c r="BV121" s="186"/>
      <c r="BW121" s="186"/>
      <c r="BX121" s="186"/>
      <c r="BY121" s="186"/>
      <c r="BZ121" s="186"/>
      <c r="CA121" s="186"/>
      <c r="CB121" s="186"/>
      <c r="CC121" s="186"/>
      <c r="CD121" s="186"/>
      <c r="CE121" s="186"/>
      <c r="CF121" s="186"/>
      <c r="CG121" s="186"/>
      <c r="CH121" s="186"/>
      <c r="CI121" s="186"/>
      <c r="CJ121" s="186"/>
      <c r="CK121" s="186"/>
      <c r="CL121" s="186"/>
      <c r="CM121" s="186"/>
      <c r="CN121" s="186"/>
      <c r="CO121" s="186"/>
      <c r="CP121" s="186"/>
      <c r="CQ121" s="186"/>
      <c r="CR121" s="186"/>
      <c r="CS121" s="186"/>
      <c r="CT121" s="186"/>
      <c r="CU121" s="186"/>
      <c r="CV121" s="186"/>
      <c r="CW121" s="186"/>
      <c r="CX121" s="186"/>
      <c r="CY121" s="186"/>
      <c r="CZ121" s="186"/>
      <c r="DA121" s="186"/>
      <c r="DB121" s="186"/>
      <c r="DC121" s="186"/>
      <c r="DD121" s="186"/>
      <c r="DE121" s="186"/>
      <c r="DF121" s="186"/>
      <c r="DG121" s="186"/>
      <c r="DH121" s="186"/>
      <c r="DI121" s="186"/>
      <c r="DJ121" s="186"/>
      <c r="DK121" s="186"/>
      <c r="DL121" s="186"/>
      <c r="DM121" s="186"/>
      <c r="DN121" s="186"/>
      <c r="DO121" s="186"/>
      <c r="DP121" s="186"/>
      <c r="DQ121" s="186"/>
      <c r="DR121" s="186"/>
      <c r="DS121" s="186"/>
      <c r="DT121" s="186"/>
      <c r="DU121" s="186"/>
      <c r="DV121" s="186"/>
      <c r="DW121" s="186"/>
      <c r="DX121" s="186"/>
      <c r="DY121" s="186"/>
      <c r="DZ121" s="186"/>
      <c r="EA121" s="186"/>
      <c r="EB121" s="186"/>
      <c r="EC121" s="186"/>
      <c r="ED121" s="186"/>
      <c r="EE121" s="186"/>
      <c r="EF121" s="186"/>
      <c r="EG121" s="186"/>
      <c r="EH121" s="186"/>
      <c r="EI121" s="186"/>
      <c r="EJ121" s="186"/>
      <c r="EK121" s="186"/>
      <c r="EL121" s="186"/>
      <c r="EM121" s="186"/>
      <c r="EN121" s="186"/>
      <c r="EO121" s="186"/>
      <c r="EP121" s="186"/>
      <c r="EQ121" s="186"/>
      <c r="ER121" s="186"/>
      <c r="ES121" s="186"/>
      <c r="ET121" s="186"/>
      <c r="EU121" s="186"/>
      <c r="EV121" s="186"/>
      <c r="EW121" s="186"/>
      <c r="EX121" s="186"/>
      <c r="EY121" s="186"/>
      <c r="EZ121" s="186"/>
      <c r="FA121" s="186"/>
      <c r="FB121" s="186"/>
      <c r="FC121" s="186"/>
      <c r="FD121" s="186"/>
      <c r="FE121" s="186"/>
      <c r="FF121" s="186"/>
      <c r="FG121" s="186"/>
      <c r="FH121" s="186"/>
      <c r="FI121" s="186"/>
      <c r="FJ121" s="186"/>
      <c r="FK121" s="186"/>
      <c r="FL121" s="186"/>
      <c r="FM121" s="186"/>
      <c r="FN121" s="186"/>
      <c r="FO121" s="186"/>
      <c r="FP121" s="186"/>
      <c r="FQ121" s="186"/>
      <c r="FR121" s="186"/>
      <c r="FS121" s="186"/>
      <c r="FT121" s="186"/>
      <c r="FU121" s="186"/>
      <c r="FV121" s="186"/>
      <c r="FW121" s="186"/>
      <c r="FX121" s="186"/>
      <c r="FY121" s="172"/>
      <c r="FZ121" s="147"/>
      <c r="GA121" s="147"/>
      <c r="GB121" s="147"/>
      <c r="GC121" s="147"/>
      <c r="GD121" s="186"/>
      <c r="GE121" s="186"/>
    </row>
    <row r="122" spans="1:187" x14ac:dyDescent="0.2">
      <c r="A122" s="192" t="s">
        <v>277</v>
      </c>
      <c r="B122" s="184"/>
      <c r="C122" s="162"/>
      <c r="D122" s="162"/>
      <c r="E122" s="162"/>
      <c r="F122" s="162"/>
      <c r="G122" s="162"/>
      <c r="H122" s="162"/>
      <c r="I122" s="162"/>
      <c r="J122" s="162"/>
      <c r="K122" s="162"/>
      <c r="L122" s="162"/>
      <c r="M122" s="162"/>
      <c r="N122" s="162"/>
      <c r="O122" s="162"/>
      <c r="P122" s="162"/>
      <c r="Q122" s="162"/>
      <c r="R122" s="162"/>
      <c r="S122" s="162"/>
      <c r="T122" s="162"/>
      <c r="U122" s="162"/>
      <c r="V122" s="162"/>
      <c r="W122" s="162"/>
      <c r="X122" s="162"/>
      <c r="Y122" s="162"/>
      <c r="Z122" s="162"/>
      <c r="AA122" s="162"/>
      <c r="AB122" s="162"/>
      <c r="AC122" s="162"/>
      <c r="AD122" s="162"/>
      <c r="AE122" s="162"/>
      <c r="AF122" s="162"/>
      <c r="AG122" s="162"/>
      <c r="AH122" s="162"/>
      <c r="AI122" s="162"/>
      <c r="AJ122" s="162"/>
      <c r="AK122" s="162"/>
      <c r="AL122" s="162"/>
      <c r="AM122" s="162"/>
      <c r="AN122" s="162"/>
      <c r="AO122" s="162"/>
      <c r="AP122" s="162"/>
      <c r="AQ122" s="162"/>
      <c r="AR122" s="162"/>
      <c r="AS122" s="162"/>
      <c r="AT122" s="162"/>
      <c r="AU122" s="162"/>
      <c r="AV122" s="162"/>
      <c r="AW122" s="162"/>
      <c r="AX122" s="162"/>
      <c r="AY122" s="162"/>
      <c r="AZ122" s="162"/>
      <c r="BA122" s="162"/>
      <c r="BB122" s="162"/>
      <c r="BC122" s="162"/>
      <c r="BD122" s="162"/>
      <c r="BE122" s="162"/>
      <c r="BF122" s="162"/>
      <c r="BG122" s="162"/>
      <c r="BH122" s="162"/>
      <c r="BI122" s="162"/>
      <c r="BJ122" s="162"/>
      <c r="BK122" s="162"/>
      <c r="BL122" s="162"/>
      <c r="BM122" s="162"/>
      <c r="BN122" s="162"/>
      <c r="BO122" s="162"/>
      <c r="BP122" s="162"/>
      <c r="BQ122" s="162"/>
      <c r="BR122" s="162"/>
      <c r="BS122" s="162"/>
      <c r="BT122" s="162"/>
      <c r="BU122" s="162"/>
      <c r="BV122" s="162"/>
      <c r="BW122" s="162"/>
      <c r="BX122" s="162"/>
      <c r="BY122" s="162"/>
      <c r="BZ122" s="162"/>
      <c r="CA122" s="162"/>
      <c r="CB122" s="162"/>
      <c r="CC122" s="162"/>
      <c r="CD122" s="162"/>
      <c r="CE122" s="162"/>
      <c r="CF122" s="162"/>
      <c r="CG122" s="162"/>
      <c r="CH122" s="162"/>
      <c r="CI122" s="162"/>
      <c r="CJ122" s="162"/>
      <c r="CK122" s="162"/>
      <c r="CL122" s="162"/>
      <c r="CM122" s="162"/>
      <c r="CN122" s="162"/>
      <c r="CO122" s="162"/>
      <c r="CP122" s="162"/>
      <c r="CQ122" s="162"/>
      <c r="CR122" s="162"/>
      <c r="CS122" s="162"/>
      <c r="CT122" s="162"/>
      <c r="CU122" s="162"/>
      <c r="CV122" s="162"/>
      <c r="CW122" s="162"/>
      <c r="CX122" s="162"/>
      <c r="CY122" s="162"/>
      <c r="CZ122" s="162"/>
      <c r="DA122" s="162"/>
      <c r="DB122" s="162"/>
      <c r="DC122" s="162"/>
      <c r="DD122" s="162"/>
      <c r="DE122" s="162"/>
      <c r="DF122" s="162"/>
      <c r="DG122" s="162"/>
      <c r="DH122" s="162"/>
      <c r="DI122" s="162"/>
      <c r="DJ122" s="162"/>
      <c r="DK122" s="162"/>
      <c r="DL122" s="162"/>
      <c r="DM122" s="162"/>
      <c r="DN122" s="162"/>
      <c r="DO122" s="162"/>
      <c r="DP122" s="162"/>
      <c r="DQ122" s="162"/>
      <c r="DR122" s="162"/>
      <c r="DS122" s="162"/>
      <c r="DT122" s="162"/>
      <c r="DU122" s="162"/>
      <c r="DV122" s="162"/>
      <c r="DW122" s="162"/>
      <c r="DX122" s="162"/>
      <c r="DY122" s="162"/>
      <c r="DZ122" s="162"/>
      <c r="EA122" s="162"/>
      <c r="EB122" s="162"/>
      <c r="EC122" s="162"/>
      <c r="ED122" s="162"/>
      <c r="EE122" s="162"/>
      <c r="EF122" s="162"/>
      <c r="EG122" s="162"/>
      <c r="EH122" s="162"/>
      <c r="EI122" s="162"/>
      <c r="EJ122" s="162"/>
      <c r="EK122" s="162"/>
      <c r="EL122" s="162"/>
      <c r="EM122" s="162"/>
      <c r="EN122" s="162"/>
      <c r="EO122" s="162"/>
      <c r="EP122" s="162"/>
      <c r="EQ122" s="162"/>
      <c r="ER122" s="162"/>
      <c r="ES122" s="162"/>
      <c r="ET122" s="162"/>
      <c r="EU122" s="162"/>
      <c r="EV122" s="162"/>
      <c r="EW122" s="162"/>
      <c r="EX122" s="162"/>
      <c r="EY122" s="162"/>
      <c r="EZ122" s="162"/>
      <c r="FA122" s="162"/>
      <c r="FB122" s="162"/>
      <c r="FC122" s="162"/>
      <c r="FD122" s="162"/>
      <c r="FE122" s="162"/>
      <c r="FF122" s="162"/>
      <c r="FG122" s="162"/>
      <c r="FH122" s="162"/>
      <c r="FI122" s="162"/>
      <c r="FJ122" s="162"/>
      <c r="FK122" s="162"/>
      <c r="FL122" s="162"/>
      <c r="FM122" s="162"/>
      <c r="FN122" s="162"/>
      <c r="FO122" s="162"/>
      <c r="FP122" s="162"/>
      <c r="FQ122" s="162"/>
      <c r="FR122" s="162"/>
      <c r="FS122" s="162"/>
      <c r="FT122" s="162"/>
      <c r="FU122" s="162"/>
      <c r="FV122" s="162"/>
      <c r="FW122" s="162"/>
      <c r="FX122" s="162"/>
      <c r="FY122" s="172"/>
      <c r="FZ122" s="237"/>
      <c r="GA122" s="147"/>
      <c r="GB122" s="172"/>
      <c r="GC122" s="172"/>
      <c r="GD122" s="236"/>
      <c r="GE122" s="236"/>
    </row>
    <row r="123" spans="1:187" ht="15.75" x14ac:dyDescent="0.25">
      <c r="A123" s="178"/>
      <c r="B123" s="207" t="s">
        <v>296</v>
      </c>
      <c r="C123" s="238"/>
      <c r="D123" s="238"/>
      <c r="E123" s="238"/>
      <c r="F123" s="238"/>
      <c r="G123" s="238"/>
      <c r="H123" s="238"/>
      <c r="I123" s="238"/>
      <c r="J123" s="238"/>
      <c r="K123" s="238"/>
      <c r="L123" s="238"/>
      <c r="M123" s="238"/>
      <c r="N123" s="238"/>
      <c r="O123" s="238"/>
      <c r="P123" s="238"/>
      <c r="Q123" s="238"/>
      <c r="R123" s="238"/>
      <c r="S123" s="238"/>
      <c r="T123" s="238"/>
      <c r="U123" s="238"/>
      <c r="V123" s="238"/>
      <c r="W123" s="239"/>
      <c r="X123" s="238"/>
      <c r="Y123" s="238"/>
      <c r="Z123" s="238"/>
      <c r="AA123" s="238"/>
      <c r="AB123" s="238"/>
      <c r="AC123" s="238"/>
      <c r="AD123" s="238"/>
      <c r="AE123" s="238"/>
      <c r="AF123" s="238"/>
      <c r="AG123" s="238"/>
      <c r="AH123" s="238"/>
      <c r="AI123" s="238"/>
      <c r="AJ123" s="238"/>
      <c r="AK123" s="238"/>
      <c r="AL123" s="238"/>
      <c r="AM123" s="238"/>
      <c r="AN123" s="238"/>
      <c r="AO123" s="238"/>
      <c r="AP123" s="238"/>
      <c r="AQ123" s="238"/>
      <c r="AR123" s="238"/>
      <c r="AS123" s="238"/>
      <c r="AT123" s="238"/>
      <c r="AU123" s="238"/>
      <c r="AV123" s="238"/>
      <c r="AW123" s="238"/>
      <c r="AX123" s="238"/>
      <c r="AY123" s="238"/>
      <c r="AZ123" s="238"/>
      <c r="BA123" s="238"/>
      <c r="BB123" s="238"/>
      <c r="BC123" s="238"/>
      <c r="BD123" s="238"/>
      <c r="BE123" s="238"/>
      <c r="BF123" s="238"/>
      <c r="BG123" s="238"/>
      <c r="BH123" s="238"/>
      <c r="BI123" s="238"/>
      <c r="BJ123" s="238"/>
      <c r="BK123" s="238"/>
      <c r="BL123" s="238"/>
      <c r="BM123" s="238"/>
      <c r="BN123" s="238"/>
      <c r="BO123" s="238"/>
      <c r="BP123" s="238"/>
      <c r="BQ123" s="238"/>
      <c r="BR123" s="238"/>
      <c r="BS123" s="238"/>
      <c r="BT123" s="238"/>
      <c r="BU123" s="238"/>
      <c r="BV123" s="238"/>
      <c r="BW123" s="238"/>
      <c r="BX123" s="238"/>
      <c r="BY123" s="238"/>
      <c r="BZ123" s="238"/>
      <c r="CA123" s="238"/>
      <c r="CB123" s="238"/>
      <c r="CC123" s="238"/>
      <c r="CD123" s="238"/>
      <c r="CE123" s="238"/>
      <c r="CF123" s="238"/>
      <c r="CG123" s="238"/>
      <c r="CH123" s="238"/>
      <c r="CI123" s="238"/>
      <c r="CJ123" s="238"/>
      <c r="CK123" s="238"/>
      <c r="CL123" s="238"/>
      <c r="CM123" s="238"/>
      <c r="CN123" s="238"/>
      <c r="CO123" s="238"/>
      <c r="CP123" s="238"/>
      <c r="CQ123" s="238"/>
      <c r="CR123" s="238"/>
      <c r="CS123" s="238"/>
      <c r="CT123" s="238"/>
      <c r="CU123" s="238"/>
      <c r="CV123" s="238"/>
      <c r="CW123" s="238"/>
      <c r="CX123" s="238"/>
      <c r="CY123" s="238"/>
      <c r="CZ123" s="238"/>
      <c r="DA123" s="238"/>
      <c r="DB123" s="238"/>
      <c r="DC123" s="238"/>
      <c r="DD123" s="238"/>
      <c r="DE123" s="238"/>
      <c r="DF123" s="238"/>
      <c r="DG123" s="238"/>
      <c r="DH123" s="238"/>
      <c r="DI123" s="238"/>
      <c r="DJ123" s="238"/>
      <c r="DK123" s="238"/>
      <c r="DL123" s="238"/>
      <c r="DM123" s="238"/>
      <c r="DN123" s="238"/>
      <c r="DO123" s="238"/>
      <c r="DP123" s="238"/>
      <c r="DQ123" s="238"/>
      <c r="DR123" s="238"/>
      <c r="DS123" s="238"/>
      <c r="DT123" s="238"/>
      <c r="DU123" s="238"/>
      <c r="DV123" s="238"/>
      <c r="DW123" s="238"/>
      <c r="DX123" s="238"/>
      <c r="DY123" s="238"/>
      <c r="DZ123" s="238"/>
      <c r="EA123" s="238"/>
      <c r="EB123" s="238"/>
      <c r="EC123" s="238"/>
      <c r="ED123" s="238"/>
      <c r="EE123" s="238"/>
      <c r="EF123" s="238"/>
      <c r="EG123" s="238"/>
      <c r="EH123" s="238"/>
      <c r="EI123" s="238"/>
      <c r="EJ123" s="238"/>
      <c r="EK123" s="238"/>
      <c r="EL123" s="238"/>
      <c r="EM123" s="238"/>
      <c r="EN123" s="238"/>
      <c r="EO123" s="238"/>
      <c r="EP123" s="238"/>
      <c r="EQ123" s="238"/>
      <c r="ER123" s="238"/>
      <c r="ES123" s="238"/>
      <c r="ET123" s="238"/>
      <c r="EU123" s="238"/>
      <c r="EV123" s="238"/>
      <c r="EW123" s="238"/>
      <c r="EX123" s="238"/>
      <c r="EY123" s="238"/>
      <c r="EZ123" s="238"/>
      <c r="FA123" s="238"/>
      <c r="FB123" s="238"/>
      <c r="FC123" s="238"/>
      <c r="FD123" s="238"/>
      <c r="FE123" s="238"/>
      <c r="FF123" s="238"/>
      <c r="FG123" s="238"/>
      <c r="FH123" s="238"/>
      <c r="FI123" s="238"/>
      <c r="FJ123" s="238"/>
      <c r="FK123" s="238"/>
      <c r="FL123" s="238"/>
      <c r="FM123" s="238"/>
      <c r="FN123" s="238"/>
      <c r="FO123" s="238"/>
      <c r="FP123" s="238"/>
      <c r="FQ123" s="238"/>
      <c r="FR123" s="238"/>
      <c r="FS123" s="238"/>
      <c r="FT123" s="239"/>
      <c r="FU123" s="238"/>
      <c r="FV123" s="238"/>
      <c r="FW123" s="238"/>
      <c r="FX123" s="238"/>
      <c r="FY123" s="237"/>
      <c r="FZ123" s="147"/>
      <c r="GA123" s="165"/>
      <c r="GB123" s="172"/>
      <c r="GC123" s="172"/>
      <c r="GD123" s="172"/>
      <c r="GE123" s="172"/>
    </row>
    <row r="124" spans="1:187" x14ac:dyDescent="0.2">
      <c r="A124" s="192" t="s">
        <v>297</v>
      </c>
      <c r="B124" s="184" t="s">
        <v>609</v>
      </c>
      <c r="C124" s="173">
        <f t="shared" ref="C124:BN124" si="122">C10</f>
        <v>2519</v>
      </c>
      <c r="D124" s="173">
        <f t="shared" si="122"/>
        <v>9122</v>
      </c>
      <c r="E124" s="173">
        <f t="shared" si="122"/>
        <v>3698</v>
      </c>
      <c r="F124" s="173">
        <f t="shared" si="122"/>
        <v>3586</v>
      </c>
      <c r="G124" s="173">
        <f t="shared" si="122"/>
        <v>169</v>
      </c>
      <c r="H124" s="173">
        <f t="shared" si="122"/>
        <v>101</v>
      </c>
      <c r="I124" s="173">
        <f t="shared" si="122"/>
        <v>4475</v>
      </c>
      <c r="J124" s="173">
        <f t="shared" si="122"/>
        <v>691</v>
      </c>
      <c r="K124" s="173">
        <f t="shared" si="122"/>
        <v>90</v>
      </c>
      <c r="L124" s="173">
        <f t="shared" si="122"/>
        <v>859</v>
      </c>
      <c r="M124" s="173">
        <f t="shared" si="122"/>
        <v>602</v>
      </c>
      <c r="N124" s="173">
        <f t="shared" si="122"/>
        <v>7858</v>
      </c>
      <c r="O124" s="173">
        <f t="shared" si="122"/>
        <v>1329</v>
      </c>
      <c r="P124" s="173">
        <f t="shared" si="122"/>
        <v>61</v>
      </c>
      <c r="Q124" s="173">
        <f t="shared" si="122"/>
        <v>15480</v>
      </c>
      <c r="R124" s="173">
        <f t="shared" si="122"/>
        <v>693</v>
      </c>
      <c r="S124" s="173">
        <f t="shared" si="122"/>
        <v>452</v>
      </c>
      <c r="T124" s="173">
        <f t="shared" si="122"/>
        <v>38</v>
      </c>
      <c r="U124" s="173">
        <f t="shared" si="122"/>
        <v>14</v>
      </c>
      <c r="V124" s="173">
        <f t="shared" si="122"/>
        <v>103</v>
      </c>
      <c r="W124" s="174">
        <f t="shared" si="122"/>
        <v>20</v>
      </c>
      <c r="X124" s="173">
        <f t="shared" si="122"/>
        <v>9</v>
      </c>
      <c r="Y124" s="173">
        <f t="shared" si="122"/>
        <v>417</v>
      </c>
      <c r="Z124" s="173">
        <f t="shared" si="122"/>
        <v>71</v>
      </c>
      <c r="AA124" s="173">
        <f t="shared" si="122"/>
        <v>4843</v>
      </c>
      <c r="AB124" s="173">
        <f t="shared" si="122"/>
        <v>3030</v>
      </c>
      <c r="AC124" s="173">
        <f t="shared" si="122"/>
        <v>154</v>
      </c>
      <c r="AD124" s="173">
        <f t="shared" si="122"/>
        <v>244</v>
      </c>
      <c r="AE124" s="173">
        <f t="shared" si="122"/>
        <v>25</v>
      </c>
      <c r="AF124" s="173">
        <f t="shared" si="122"/>
        <v>46</v>
      </c>
      <c r="AG124" s="173">
        <f t="shared" si="122"/>
        <v>112</v>
      </c>
      <c r="AH124" s="173">
        <f t="shared" si="122"/>
        <v>311</v>
      </c>
      <c r="AI124" s="173">
        <f t="shared" si="122"/>
        <v>97</v>
      </c>
      <c r="AJ124" s="173">
        <f t="shared" si="122"/>
        <v>66</v>
      </c>
      <c r="AK124" s="173">
        <f t="shared" si="122"/>
        <v>96</v>
      </c>
      <c r="AL124" s="173">
        <f t="shared" si="122"/>
        <v>143</v>
      </c>
      <c r="AM124" s="173">
        <f t="shared" si="122"/>
        <v>153</v>
      </c>
      <c r="AN124" s="173">
        <f t="shared" si="122"/>
        <v>87</v>
      </c>
      <c r="AO124" s="173">
        <f t="shared" si="122"/>
        <v>1417</v>
      </c>
      <c r="AP124" s="173">
        <f t="shared" si="122"/>
        <v>32009</v>
      </c>
      <c r="AQ124" s="173">
        <f t="shared" si="122"/>
        <v>62</v>
      </c>
      <c r="AR124" s="173">
        <f t="shared" si="122"/>
        <v>3928</v>
      </c>
      <c r="AS124" s="173">
        <f t="shared" si="122"/>
        <v>1179</v>
      </c>
      <c r="AT124" s="173">
        <f t="shared" si="122"/>
        <v>208</v>
      </c>
      <c r="AU124" s="173">
        <f t="shared" si="122"/>
        <v>51</v>
      </c>
      <c r="AV124" s="173">
        <f t="shared" si="122"/>
        <v>75</v>
      </c>
      <c r="AW124" s="173">
        <f t="shared" si="122"/>
        <v>24</v>
      </c>
      <c r="AX124" s="173">
        <f t="shared" si="122"/>
        <v>9</v>
      </c>
      <c r="AY124" s="173">
        <f t="shared" si="122"/>
        <v>111</v>
      </c>
      <c r="AZ124" s="173">
        <f t="shared" si="122"/>
        <v>5086</v>
      </c>
      <c r="BA124" s="173">
        <f t="shared" si="122"/>
        <v>2113</v>
      </c>
      <c r="BB124" s="173">
        <f t="shared" si="122"/>
        <v>1820</v>
      </c>
      <c r="BC124" s="173">
        <f t="shared" si="122"/>
        <v>9355</v>
      </c>
      <c r="BD124" s="173">
        <f t="shared" si="122"/>
        <v>416</v>
      </c>
      <c r="BE124" s="173">
        <f t="shared" si="122"/>
        <v>211</v>
      </c>
      <c r="BF124" s="173">
        <f t="shared" si="122"/>
        <v>1513</v>
      </c>
      <c r="BG124" s="173">
        <f t="shared" si="122"/>
        <v>304</v>
      </c>
      <c r="BH124" s="173">
        <f t="shared" si="122"/>
        <v>64</v>
      </c>
      <c r="BI124" s="173">
        <f t="shared" si="122"/>
        <v>94</v>
      </c>
      <c r="BJ124" s="173">
        <f t="shared" si="122"/>
        <v>244</v>
      </c>
      <c r="BK124" s="173">
        <f t="shared" si="122"/>
        <v>2677</v>
      </c>
      <c r="BL124" s="173">
        <f t="shared" si="122"/>
        <v>32</v>
      </c>
      <c r="BM124" s="173">
        <f t="shared" si="122"/>
        <v>74</v>
      </c>
      <c r="BN124" s="173">
        <f t="shared" si="122"/>
        <v>1104</v>
      </c>
      <c r="BO124" s="173">
        <f t="shared" ref="BO124:DZ124" si="123">BO10</f>
        <v>438</v>
      </c>
      <c r="BP124" s="173">
        <f t="shared" si="123"/>
        <v>54</v>
      </c>
      <c r="BQ124" s="173">
        <f t="shared" si="123"/>
        <v>1197</v>
      </c>
      <c r="BR124" s="173">
        <f t="shared" si="123"/>
        <v>1129</v>
      </c>
      <c r="BS124" s="173">
        <f t="shared" si="123"/>
        <v>346</v>
      </c>
      <c r="BT124" s="173">
        <f t="shared" si="123"/>
        <v>85</v>
      </c>
      <c r="BU124" s="173">
        <f t="shared" si="123"/>
        <v>84</v>
      </c>
      <c r="BV124" s="173">
        <f t="shared" si="123"/>
        <v>170</v>
      </c>
      <c r="BW124" s="173">
        <f t="shared" si="123"/>
        <v>246</v>
      </c>
      <c r="BX124" s="173">
        <f t="shared" si="123"/>
        <v>8</v>
      </c>
      <c r="BY124" s="173">
        <f t="shared" si="123"/>
        <v>246</v>
      </c>
      <c r="BZ124" s="173">
        <f t="shared" si="123"/>
        <v>67</v>
      </c>
      <c r="CA124" s="173">
        <f t="shared" si="123"/>
        <v>37</v>
      </c>
      <c r="CB124" s="173">
        <f t="shared" si="123"/>
        <v>13070</v>
      </c>
      <c r="CC124" s="173">
        <f t="shared" si="123"/>
        <v>45</v>
      </c>
      <c r="CD124" s="173">
        <f t="shared" si="123"/>
        <v>13</v>
      </c>
      <c r="CE124" s="173">
        <f t="shared" si="123"/>
        <v>39</v>
      </c>
      <c r="CF124" s="173">
        <f t="shared" si="123"/>
        <v>25</v>
      </c>
      <c r="CG124" s="173">
        <f t="shared" si="123"/>
        <v>53</v>
      </c>
      <c r="CH124" s="173">
        <f t="shared" si="123"/>
        <v>37</v>
      </c>
      <c r="CI124" s="173">
        <f t="shared" si="123"/>
        <v>251</v>
      </c>
      <c r="CJ124" s="173">
        <f t="shared" si="123"/>
        <v>243</v>
      </c>
      <c r="CK124" s="173">
        <f t="shared" si="123"/>
        <v>879</v>
      </c>
      <c r="CL124" s="173">
        <f t="shared" si="123"/>
        <v>199</v>
      </c>
      <c r="CM124" s="173">
        <f t="shared" si="123"/>
        <v>282</v>
      </c>
      <c r="CN124" s="173">
        <f t="shared" si="123"/>
        <v>4620</v>
      </c>
      <c r="CO124" s="173">
        <f t="shared" si="123"/>
        <v>2999</v>
      </c>
      <c r="CP124" s="173">
        <f t="shared" si="123"/>
        <v>235</v>
      </c>
      <c r="CQ124" s="173">
        <f t="shared" si="123"/>
        <v>444</v>
      </c>
      <c r="CR124" s="173">
        <f t="shared" si="123"/>
        <v>57</v>
      </c>
      <c r="CS124" s="173">
        <f t="shared" si="123"/>
        <v>61</v>
      </c>
      <c r="CT124" s="173">
        <f t="shared" si="123"/>
        <v>41</v>
      </c>
      <c r="CU124" s="173">
        <f t="shared" si="123"/>
        <v>44</v>
      </c>
      <c r="CV124" s="173">
        <f t="shared" si="123"/>
        <v>4</v>
      </c>
      <c r="CW124" s="173">
        <f t="shared" si="123"/>
        <v>30</v>
      </c>
      <c r="CX124" s="173">
        <f t="shared" si="123"/>
        <v>132</v>
      </c>
      <c r="CY124" s="173">
        <f t="shared" si="123"/>
        <v>16</v>
      </c>
      <c r="CZ124" s="173">
        <f t="shared" si="123"/>
        <v>571</v>
      </c>
      <c r="DA124" s="173">
        <f t="shared" si="123"/>
        <v>32</v>
      </c>
      <c r="DB124" s="173">
        <f t="shared" si="123"/>
        <v>62</v>
      </c>
      <c r="DC124" s="173">
        <f t="shared" si="123"/>
        <v>19</v>
      </c>
      <c r="DD124" s="173">
        <f t="shared" si="123"/>
        <v>27</v>
      </c>
      <c r="DE124" s="173">
        <f t="shared" si="123"/>
        <v>69</v>
      </c>
      <c r="DF124" s="173">
        <f t="shared" si="123"/>
        <v>5404</v>
      </c>
      <c r="DG124" s="173">
        <f t="shared" si="123"/>
        <v>10</v>
      </c>
      <c r="DH124" s="173">
        <f t="shared" si="123"/>
        <v>440</v>
      </c>
      <c r="DI124" s="173">
        <f t="shared" si="123"/>
        <v>962</v>
      </c>
      <c r="DJ124" s="173">
        <f t="shared" si="123"/>
        <v>159</v>
      </c>
      <c r="DK124" s="173">
        <f t="shared" si="123"/>
        <v>149</v>
      </c>
      <c r="DL124" s="173">
        <f t="shared" si="123"/>
        <v>1594</v>
      </c>
      <c r="DM124" s="173">
        <f t="shared" si="123"/>
        <v>100</v>
      </c>
      <c r="DN124" s="173">
        <f t="shared" si="123"/>
        <v>450</v>
      </c>
      <c r="DO124" s="173">
        <f t="shared" si="123"/>
        <v>1180</v>
      </c>
      <c r="DP124" s="173">
        <f t="shared" si="123"/>
        <v>34</v>
      </c>
      <c r="DQ124" s="173">
        <f t="shared" si="123"/>
        <v>108</v>
      </c>
      <c r="DR124" s="173">
        <f t="shared" si="123"/>
        <v>652</v>
      </c>
      <c r="DS124" s="173">
        <f t="shared" si="123"/>
        <v>351</v>
      </c>
      <c r="DT124" s="173">
        <f t="shared" si="123"/>
        <v>51</v>
      </c>
      <c r="DU124" s="173">
        <f t="shared" si="123"/>
        <v>118</v>
      </c>
      <c r="DV124" s="173">
        <f t="shared" si="123"/>
        <v>53</v>
      </c>
      <c r="DW124" s="173">
        <f t="shared" si="123"/>
        <v>73</v>
      </c>
      <c r="DX124" s="173">
        <f t="shared" si="123"/>
        <v>25</v>
      </c>
      <c r="DY124" s="173">
        <f t="shared" si="123"/>
        <v>47</v>
      </c>
      <c r="DZ124" s="173">
        <f t="shared" si="123"/>
        <v>127</v>
      </c>
      <c r="EA124" s="173">
        <f t="shared" ref="EA124:FX124" si="124">EA10</f>
        <v>167</v>
      </c>
      <c r="EB124" s="173">
        <f t="shared" si="124"/>
        <v>140</v>
      </c>
      <c r="EC124" s="173">
        <f t="shared" si="124"/>
        <v>47</v>
      </c>
      <c r="ED124" s="173">
        <f t="shared" si="124"/>
        <v>31</v>
      </c>
      <c r="EE124" s="173">
        <f t="shared" si="124"/>
        <v>68</v>
      </c>
      <c r="EF124" s="173">
        <f t="shared" si="124"/>
        <v>516</v>
      </c>
      <c r="EG124" s="173">
        <f t="shared" si="124"/>
        <v>96</v>
      </c>
      <c r="EH124" s="173">
        <f t="shared" si="124"/>
        <v>51</v>
      </c>
      <c r="EI124" s="173">
        <f t="shared" si="124"/>
        <v>8107</v>
      </c>
      <c r="EJ124" s="173">
        <f t="shared" si="124"/>
        <v>2466</v>
      </c>
      <c r="EK124" s="173">
        <f t="shared" si="124"/>
        <v>144</v>
      </c>
      <c r="EL124" s="173">
        <f t="shared" si="124"/>
        <v>101</v>
      </c>
      <c r="EM124" s="173">
        <f t="shared" si="124"/>
        <v>137</v>
      </c>
      <c r="EN124" s="173">
        <f t="shared" si="124"/>
        <v>375</v>
      </c>
      <c r="EO124" s="173">
        <f t="shared" si="124"/>
        <v>74</v>
      </c>
      <c r="EP124" s="173">
        <f t="shared" si="124"/>
        <v>61</v>
      </c>
      <c r="EQ124" s="173">
        <f t="shared" si="124"/>
        <v>226</v>
      </c>
      <c r="ER124" s="173">
        <f t="shared" si="124"/>
        <v>88</v>
      </c>
      <c r="ES124" s="173">
        <f t="shared" si="124"/>
        <v>52</v>
      </c>
      <c r="ET124" s="173">
        <f t="shared" si="124"/>
        <v>104</v>
      </c>
      <c r="EU124" s="173">
        <f t="shared" si="124"/>
        <v>350</v>
      </c>
      <c r="EV124" s="173">
        <f t="shared" si="124"/>
        <v>21</v>
      </c>
      <c r="EW124" s="173">
        <f t="shared" si="124"/>
        <v>93</v>
      </c>
      <c r="EX124" s="173">
        <f t="shared" si="124"/>
        <v>42</v>
      </c>
      <c r="EY124" s="173">
        <f t="shared" si="124"/>
        <v>91</v>
      </c>
      <c r="EZ124" s="173">
        <f t="shared" si="124"/>
        <v>31</v>
      </c>
      <c r="FA124" s="173">
        <f t="shared" si="124"/>
        <v>495</v>
      </c>
      <c r="FB124" s="173">
        <f t="shared" si="124"/>
        <v>131</v>
      </c>
      <c r="FC124" s="173">
        <f t="shared" si="124"/>
        <v>347</v>
      </c>
      <c r="FD124" s="173">
        <f t="shared" si="124"/>
        <v>113</v>
      </c>
      <c r="FE124" s="173">
        <f t="shared" si="124"/>
        <v>29</v>
      </c>
      <c r="FF124" s="173">
        <f t="shared" si="124"/>
        <v>63</v>
      </c>
      <c r="FG124" s="173">
        <f t="shared" si="124"/>
        <v>21</v>
      </c>
      <c r="FH124" s="173">
        <f t="shared" si="124"/>
        <v>38</v>
      </c>
      <c r="FI124" s="173">
        <f t="shared" si="124"/>
        <v>482</v>
      </c>
      <c r="FJ124" s="173">
        <f t="shared" si="124"/>
        <v>333</v>
      </c>
      <c r="FK124" s="173">
        <f t="shared" si="124"/>
        <v>433</v>
      </c>
      <c r="FL124" s="173">
        <f t="shared" si="124"/>
        <v>424</v>
      </c>
      <c r="FM124" s="173">
        <f t="shared" si="124"/>
        <v>511</v>
      </c>
      <c r="FN124" s="173">
        <f t="shared" si="124"/>
        <v>8002</v>
      </c>
      <c r="FO124" s="173">
        <f t="shared" si="124"/>
        <v>198</v>
      </c>
      <c r="FP124" s="173">
        <f t="shared" si="124"/>
        <v>856</v>
      </c>
      <c r="FQ124" s="173">
        <f t="shared" si="124"/>
        <v>196</v>
      </c>
      <c r="FR124" s="173">
        <f t="shared" si="124"/>
        <v>32</v>
      </c>
      <c r="FS124" s="173">
        <f t="shared" si="124"/>
        <v>21</v>
      </c>
      <c r="FT124" s="174">
        <f t="shared" si="124"/>
        <v>20</v>
      </c>
      <c r="FU124" s="173">
        <f t="shared" si="124"/>
        <v>264</v>
      </c>
      <c r="FV124" s="173">
        <f t="shared" si="124"/>
        <v>198</v>
      </c>
      <c r="FW124" s="173">
        <f t="shared" si="124"/>
        <v>57</v>
      </c>
      <c r="FX124" s="173">
        <f t="shared" si="124"/>
        <v>6</v>
      </c>
      <c r="FY124" s="186"/>
      <c r="GA124" s="165"/>
      <c r="GB124" s="237"/>
      <c r="GC124" s="237"/>
      <c r="GD124" s="240"/>
      <c r="GE124" s="240"/>
    </row>
    <row r="125" spans="1:187" x14ac:dyDescent="0.2">
      <c r="A125" s="192" t="s">
        <v>298</v>
      </c>
      <c r="B125" s="184" t="s">
        <v>610</v>
      </c>
      <c r="C125" s="173">
        <f t="shared" ref="C125:BN125" si="125">C13</f>
        <v>4964</v>
      </c>
      <c r="D125" s="173">
        <f t="shared" si="125"/>
        <v>26823</v>
      </c>
      <c r="E125" s="173">
        <f t="shared" si="125"/>
        <v>4984</v>
      </c>
      <c r="F125" s="173">
        <f t="shared" si="125"/>
        <v>11720</v>
      </c>
      <c r="G125" s="173">
        <f t="shared" si="125"/>
        <v>629</v>
      </c>
      <c r="H125" s="173">
        <f t="shared" si="125"/>
        <v>555</v>
      </c>
      <c r="I125" s="173">
        <f t="shared" si="125"/>
        <v>6205</v>
      </c>
      <c r="J125" s="173">
        <f t="shared" si="125"/>
        <v>1503</v>
      </c>
      <c r="K125" s="173">
        <f t="shared" si="125"/>
        <v>195</v>
      </c>
      <c r="L125" s="173">
        <f t="shared" si="125"/>
        <v>1469</v>
      </c>
      <c r="M125" s="173">
        <f t="shared" si="125"/>
        <v>728</v>
      </c>
      <c r="N125" s="173">
        <f t="shared" si="125"/>
        <v>33284</v>
      </c>
      <c r="O125" s="173">
        <f t="shared" si="125"/>
        <v>8763</v>
      </c>
      <c r="P125" s="173">
        <f t="shared" si="125"/>
        <v>115</v>
      </c>
      <c r="Q125" s="173">
        <f t="shared" si="125"/>
        <v>25282</v>
      </c>
      <c r="R125" s="173">
        <f t="shared" si="125"/>
        <v>1686</v>
      </c>
      <c r="S125" s="173">
        <f t="shared" si="125"/>
        <v>1086</v>
      </c>
      <c r="T125" s="173">
        <f t="shared" si="125"/>
        <v>81</v>
      </c>
      <c r="U125" s="173">
        <f t="shared" si="125"/>
        <v>19</v>
      </c>
      <c r="V125" s="173">
        <f t="shared" si="125"/>
        <v>180</v>
      </c>
      <c r="W125" s="174">
        <f t="shared" si="125"/>
        <v>28</v>
      </c>
      <c r="X125" s="173">
        <f t="shared" si="125"/>
        <v>21</v>
      </c>
      <c r="Y125" s="173">
        <f t="shared" si="125"/>
        <v>547</v>
      </c>
      <c r="Z125" s="173">
        <f t="shared" si="125"/>
        <v>157</v>
      </c>
      <c r="AA125" s="173">
        <f t="shared" si="125"/>
        <v>19366</v>
      </c>
      <c r="AB125" s="173">
        <f t="shared" si="125"/>
        <v>18255</v>
      </c>
      <c r="AC125" s="173">
        <f t="shared" si="125"/>
        <v>585</v>
      </c>
      <c r="AD125" s="173">
        <f t="shared" si="125"/>
        <v>812</v>
      </c>
      <c r="AE125" s="173">
        <f t="shared" si="125"/>
        <v>57</v>
      </c>
      <c r="AF125" s="173">
        <f t="shared" si="125"/>
        <v>104</v>
      </c>
      <c r="AG125" s="173">
        <f t="shared" si="125"/>
        <v>451</v>
      </c>
      <c r="AH125" s="173">
        <f t="shared" si="125"/>
        <v>609</v>
      </c>
      <c r="AI125" s="173">
        <f t="shared" si="125"/>
        <v>221</v>
      </c>
      <c r="AJ125" s="173">
        <f t="shared" si="125"/>
        <v>109</v>
      </c>
      <c r="AK125" s="173">
        <f t="shared" si="125"/>
        <v>117</v>
      </c>
      <c r="AL125" s="173">
        <f t="shared" si="125"/>
        <v>169</v>
      </c>
      <c r="AM125" s="173">
        <f t="shared" si="125"/>
        <v>282</v>
      </c>
      <c r="AN125" s="173">
        <f t="shared" si="125"/>
        <v>211</v>
      </c>
      <c r="AO125" s="173">
        <f t="shared" si="125"/>
        <v>2952</v>
      </c>
      <c r="AP125" s="173">
        <f t="shared" si="125"/>
        <v>55508</v>
      </c>
      <c r="AQ125" s="173">
        <f t="shared" si="125"/>
        <v>134</v>
      </c>
      <c r="AR125" s="173">
        <f t="shared" si="125"/>
        <v>41277</v>
      </c>
      <c r="AS125" s="173">
        <f t="shared" si="125"/>
        <v>4276</v>
      </c>
      <c r="AT125" s="173">
        <f t="shared" si="125"/>
        <v>1446</v>
      </c>
      <c r="AU125" s="173">
        <f t="shared" si="125"/>
        <v>157</v>
      </c>
      <c r="AV125" s="173">
        <f t="shared" si="125"/>
        <v>188</v>
      </c>
      <c r="AW125" s="173">
        <f t="shared" si="125"/>
        <v>122</v>
      </c>
      <c r="AX125" s="173">
        <f t="shared" si="125"/>
        <v>4</v>
      </c>
      <c r="AY125" s="173">
        <f t="shared" si="125"/>
        <v>276</v>
      </c>
      <c r="AZ125" s="173">
        <f t="shared" si="125"/>
        <v>7947</v>
      </c>
      <c r="BA125" s="173">
        <f t="shared" si="125"/>
        <v>5767</v>
      </c>
      <c r="BB125" s="173">
        <f t="shared" si="125"/>
        <v>5171</v>
      </c>
      <c r="BC125" s="173">
        <f t="shared" si="125"/>
        <v>18772</v>
      </c>
      <c r="BD125" s="173">
        <f t="shared" si="125"/>
        <v>3139</v>
      </c>
      <c r="BE125" s="173">
        <f t="shared" si="125"/>
        <v>840</v>
      </c>
      <c r="BF125" s="173">
        <f t="shared" si="125"/>
        <v>15032</v>
      </c>
      <c r="BG125" s="173">
        <f t="shared" si="125"/>
        <v>602</v>
      </c>
      <c r="BH125" s="173">
        <f t="shared" si="125"/>
        <v>304</v>
      </c>
      <c r="BI125" s="173">
        <f t="shared" si="125"/>
        <v>162</v>
      </c>
      <c r="BJ125" s="173">
        <f t="shared" si="125"/>
        <v>3862</v>
      </c>
      <c r="BK125" s="173">
        <f t="shared" si="125"/>
        <v>11239</v>
      </c>
      <c r="BL125" s="173">
        <f t="shared" si="125"/>
        <v>66</v>
      </c>
      <c r="BM125" s="173">
        <f t="shared" si="125"/>
        <v>170</v>
      </c>
      <c r="BN125" s="173">
        <f t="shared" si="125"/>
        <v>2209</v>
      </c>
      <c r="BO125" s="173">
        <f t="shared" ref="BO125:DZ125" si="126">BO13</f>
        <v>894</v>
      </c>
      <c r="BP125" s="173">
        <f t="shared" si="126"/>
        <v>116</v>
      </c>
      <c r="BQ125" s="173">
        <f t="shared" si="126"/>
        <v>3739</v>
      </c>
      <c r="BR125" s="173">
        <f t="shared" si="126"/>
        <v>2967</v>
      </c>
      <c r="BS125" s="173">
        <f t="shared" si="126"/>
        <v>681</v>
      </c>
      <c r="BT125" s="173">
        <f t="shared" si="126"/>
        <v>296</v>
      </c>
      <c r="BU125" s="173">
        <f t="shared" si="126"/>
        <v>234</v>
      </c>
      <c r="BV125" s="173">
        <f t="shared" si="126"/>
        <v>813</v>
      </c>
      <c r="BW125" s="173">
        <f t="shared" si="126"/>
        <v>1239</v>
      </c>
      <c r="BX125" s="173">
        <f t="shared" si="126"/>
        <v>47</v>
      </c>
      <c r="BY125" s="173">
        <f t="shared" si="126"/>
        <v>317</v>
      </c>
      <c r="BZ125" s="173">
        <f t="shared" si="126"/>
        <v>129</v>
      </c>
      <c r="CA125" s="173">
        <f t="shared" si="126"/>
        <v>108</v>
      </c>
      <c r="CB125" s="173">
        <f t="shared" si="126"/>
        <v>50800</v>
      </c>
      <c r="CC125" s="173">
        <f t="shared" si="126"/>
        <v>107</v>
      </c>
      <c r="CD125" s="173">
        <f t="shared" si="126"/>
        <v>26</v>
      </c>
      <c r="CE125" s="173">
        <f t="shared" si="126"/>
        <v>98</v>
      </c>
      <c r="CF125" s="173">
        <f t="shared" si="126"/>
        <v>62</v>
      </c>
      <c r="CG125" s="173">
        <f t="shared" si="126"/>
        <v>143</v>
      </c>
      <c r="CH125" s="173">
        <f t="shared" si="126"/>
        <v>65</v>
      </c>
      <c r="CI125" s="173">
        <f t="shared" si="126"/>
        <v>453</v>
      </c>
      <c r="CJ125" s="173">
        <f t="shared" si="126"/>
        <v>574</v>
      </c>
      <c r="CK125" s="173">
        <f t="shared" si="126"/>
        <v>3483</v>
      </c>
      <c r="CL125" s="173">
        <f t="shared" si="126"/>
        <v>858</v>
      </c>
      <c r="CM125" s="173">
        <f t="shared" si="126"/>
        <v>479</v>
      </c>
      <c r="CN125" s="173">
        <f t="shared" si="126"/>
        <v>19001</v>
      </c>
      <c r="CO125" s="173">
        <f t="shared" si="126"/>
        <v>9599</v>
      </c>
      <c r="CP125" s="173">
        <f t="shared" si="126"/>
        <v>695</v>
      </c>
      <c r="CQ125" s="173">
        <f t="shared" si="126"/>
        <v>640</v>
      </c>
      <c r="CR125" s="173">
        <f t="shared" si="126"/>
        <v>113</v>
      </c>
      <c r="CS125" s="173">
        <f t="shared" si="126"/>
        <v>220</v>
      </c>
      <c r="CT125" s="173">
        <f t="shared" si="126"/>
        <v>70</v>
      </c>
      <c r="CU125" s="173">
        <f t="shared" si="126"/>
        <v>265</v>
      </c>
      <c r="CV125" s="173">
        <f t="shared" si="126"/>
        <v>28</v>
      </c>
      <c r="CW125" s="173">
        <f t="shared" si="126"/>
        <v>106</v>
      </c>
      <c r="CX125" s="173">
        <f t="shared" si="126"/>
        <v>306</v>
      </c>
      <c r="CY125" s="173">
        <f t="shared" si="126"/>
        <v>27</v>
      </c>
      <c r="CZ125" s="173">
        <f t="shared" si="126"/>
        <v>1333</v>
      </c>
      <c r="DA125" s="173">
        <f t="shared" si="126"/>
        <v>114</v>
      </c>
      <c r="DB125" s="173">
        <f t="shared" si="126"/>
        <v>195</v>
      </c>
      <c r="DC125" s="173">
        <f t="shared" si="126"/>
        <v>78</v>
      </c>
      <c r="DD125" s="173">
        <f t="shared" si="126"/>
        <v>92</v>
      </c>
      <c r="DE125" s="173">
        <f t="shared" si="126"/>
        <v>181</v>
      </c>
      <c r="DF125" s="173">
        <f t="shared" si="126"/>
        <v>13872</v>
      </c>
      <c r="DG125" s="173">
        <f t="shared" si="126"/>
        <v>40</v>
      </c>
      <c r="DH125" s="173">
        <f t="shared" si="126"/>
        <v>1330</v>
      </c>
      <c r="DI125" s="173">
        <f t="shared" si="126"/>
        <v>1687</v>
      </c>
      <c r="DJ125" s="173">
        <f t="shared" si="126"/>
        <v>458</v>
      </c>
      <c r="DK125" s="173">
        <f t="shared" si="126"/>
        <v>309</v>
      </c>
      <c r="DL125" s="173">
        <f t="shared" si="126"/>
        <v>3620</v>
      </c>
      <c r="DM125" s="173">
        <f t="shared" si="126"/>
        <v>185</v>
      </c>
      <c r="DN125" s="173">
        <f t="shared" si="126"/>
        <v>896</v>
      </c>
      <c r="DO125" s="173">
        <f t="shared" si="126"/>
        <v>1920</v>
      </c>
      <c r="DP125" s="173">
        <f t="shared" si="126"/>
        <v>132</v>
      </c>
      <c r="DQ125" s="173">
        <f t="shared" si="126"/>
        <v>365</v>
      </c>
      <c r="DR125" s="173">
        <f t="shared" si="126"/>
        <v>928</v>
      </c>
      <c r="DS125" s="173">
        <f t="shared" si="126"/>
        <v>490</v>
      </c>
      <c r="DT125" s="173">
        <f t="shared" si="126"/>
        <v>83</v>
      </c>
      <c r="DU125" s="173">
        <f t="shared" si="126"/>
        <v>236</v>
      </c>
      <c r="DV125" s="173">
        <f t="shared" si="126"/>
        <v>137</v>
      </c>
      <c r="DW125" s="173">
        <f t="shared" si="126"/>
        <v>222</v>
      </c>
      <c r="DX125" s="173">
        <f t="shared" si="126"/>
        <v>89</v>
      </c>
      <c r="DY125" s="173">
        <f t="shared" si="126"/>
        <v>197</v>
      </c>
      <c r="DZ125" s="173">
        <f t="shared" si="126"/>
        <v>526</v>
      </c>
      <c r="EA125" s="173">
        <f t="shared" ref="EA125:FX125" si="127">EA13</f>
        <v>452</v>
      </c>
      <c r="EB125" s="173">
        <f t="shared" si="127"/>
        <v>362</v>
      </c>
      <c r="EC125" s="173">
        <f t="shared" si="127"/>
        <v>200</v>
      </c>
      <c r="ED125" s="173">
        <f t="shared" si="127"/>
        <v>999</v>
      </c>
      <c r="EE125" s="173">
        <f t="shared" si="127"/>
        <v>124</v>
      </c>
      <c r="EF125" s="173">
        <f t="shared" si="127"/>
        <v>884</v>
      </c>
      <c r="EG125" s="173">
        <f t="shared" si="127"/>
        <v>172</v>
      </c>
      <c r="EH125" s="173">
        <f t="shared" si="127"/>
        <v>138</v>
      </c>
      <c r="EI125" s="173">
        <f t="shared" si="127"/>
        <v>10349</v>
      </c>
      <c r="EJ125" s="173">
        <f t="shared" si="127"/>
        <v>6073</v>
      </c>
      <c r="EK125" s="173">
        <f t="shared" si="127"/>
        <v>447</v>
      </c>
      <c r="EL125" s="173">
        <f t="shared" si="127"/>
        <v>326</v>
      </c>
      <c r="EM125" s="173">
        <f t="shared" si="127"/>
        <v>247</v>
      </c>
      <c r="EN125" s="173">
        <f t="shared" si="127"/>
        <v>642</v>
      </c>
      <c r="EO125" s="173">
        <f t="shared" si="127"/>
        <v>234</v>
      </c>
      <c r="EP125" s="173">
        <f t="shared" si="127"/>
        <v>240</v>
      </c>
      <c r="EQ125" s="173">
        <f t="shared" si="127"/>
        <v>1740</v>
      </c>
      <c r="ER125" s="173">
        <f t="shared" si="127"/>
        <v>206</v>
      </c>
      <c r="ES125" s="173">
        <f t="shared" si="127"/>
        <v>70</v>
      </c>
      <c r="ET125" s="173">
        <f t="shared" si="127"/>
        <v>147</v>
      </c>
      <c r="EU125" s="173">
        <f t="shared" si="127"/>
        <v>362</v>
      </c>
      <c r="EV125" s="173">
        <f t="shared" si="127"/>
        <v>43</v>
      </c>
      <c r="EW125" s="173">
        <f t="shared" si="127"/>
        <v>591</v>
      </c>
      <c r="EX125" s="173">
        <f t="shared" si="127"/>
        <v>125</v>
      </c>
      <c r="EY125" s="173">
        <f t="shared" si="127"/>
        <v>149</v>
      </c>
      <c r="EZ125" s="173">
        <f t="shared" si="127"/>
        <v>76</v>
      </c>
      <c r="FA125" s="173">
        <f t="shared" si="127"/>
        <v>2199</v>
      </c>
      <c r="FB125" s="173">
        <f t="shared" si="127"/>
        <v>231</v>
      </c>
      <c r="FC125" s="173">
        <f t="shared" si="127"/>
        <v>1469</v>
      </c>
      <c r="FD125" s="173">
        <f t="shared" si="127"/>
        <v>233</v>
      </c>
      <c r="FE125" s="173">
        <f t="shared" si="127"/>
        <v>58</v>
      </c>
      <c r="FF125" s="173">
        <f t="shared" si="127"/>
        <v>143</v>
      </c>
      <c r="FG125" s="173">
        <f t="shared" si="127"/>
        <v>84</v>
      </c>
      <c r="FH125" s="173">
        <f t="shared" si="127"/>
        <v>62</v>
      </c>
      <c r="FI125" s="173">
        <f t="shared" si="127"/>
        <v>1146</v>
      </c>
      <c r="FJ125" s="173">
        <f t="shared" si="127"/>
        <v>1220</v>
      </c>
      <c r="FK125" s="173">
        <f t="shared" si="127"/>
        <v>1451</v>
      </c>
      <c r="FL125" s="173">
        <f t="shared" si="127"/>
        <v>3969</v>
      </c>
      <c r="FM125" s="173">
        <f t="shared" si="127"/>
        <v>2470</v>
      </c>
      <c r="FN125" s="173">
        <f t="shared" si="127"/>
        <v>14090</v>
      </c>
      <c r="FO125" s="173">
        <f t="shared" si="127"/>
        <v>662</v>
      </c>
      <c r="FP125" s="173">
        <f t="shared" si="127"/>
        <v>1445</v>
      </c>
      <c r="FQ125" s="173">
        <f t="shared" si="127"/>
        <v>577</v>
      </c>
      <c r="FR125" s="173">
        <f t="shared" si="127"/>
        <v>88</v>
      </c>
      <c r="FS125" s="173">
        <f t="shared" si="127"/>
        <v>128</v>
      </c>
      <c r="FT125" s="174">
        <f t="shared" si="127"/>
        <v>51</v>
      </c>
      <c r="FU125" s="173">
        <f t="shared" si="127"/>
        <v>484</v>
      </c>
      <c r="FV125" s="173">
        <f t="shared" si="127"/>
        <v>449</v>
      </c>
      <c r="FW125" s="173">
        <f t="shared" si="127"/>
        <v>138</v>
      </c>
      <c r="FX125" s="173">
        <f t="shared" si="127"/>
        <v>36</v>
      </c>
      <c r="FY125" s="147"/>
      <c r="GA125" s="165"/>
      <c r="GB125" s="237"/>
      <c r="GC125" s="237"/>
      <c r="GD125" s="240"/>
      <c r="GE125" s="240"/>
    </row>
    <row r="126" spans="1:187" x14ac:dyDescent="0.2">
      <c r="A126" s="193" t="s">
        <v>299</v>
      </c>
      <c r="B126" s="184" t="s">
        <v>635</v>
      </c>
      <c r="C126" s="241">
        <f t="shared" ref="C126:BO126" si="128">ROUND(C124/C125,4)</f>
        <v>0.50749999999999995</v>
      </c>
      <c r="D126" s="241">
        <f t="shared" si="128"/>
        <v>0.34010000000000001</v>
      </c>
      <c r="E126" s="241">
        <f t="shared" si="128"/>
        <v>0.74199999999999999</v>
      </c>
      <c r="F126" s="241">
        <f t="shared" si="128"/>
        <v>0.30599999999999999</v>
      </c>
      <c r="G126" s="241">
        <f t="shared" si="128"/>
        <v>0.26869999999999999</v>
      </c>
      <c r="H126" s="241">
        <f t="shared" si="128"/>
        <v>0.182</v>
      </c>
      <c r="I126" s="241">
        <f t="shared" si="128"/>
        <v>0.72119999999999995</v>
      </c>
      <c r="J126" s="241">
        <f t="shared" si="128"/>
        <v>0.4597</v>
      </c>
      <c r="K126" s="241">
        <f t="shared" si="128"/>
        <v>0.46150000000000002</v>
      </c>
      <c r="L126" s="241">
        <f t="shared" si="128"/>
        <v>0.58479999999999999</v>
      </c>
      <c r="M126" s="241">
        <f t="shared" si="128"/>
        <v>0.82689999999999997</v>
      </c>
      <c r="N126" s="241">
        <f t="shared" si="128"/>
        <v>0.2361</v>
      </c>
      <c r="O126" s="241">
        <f t="shared" si="128"/>
        <v>0.1517</v>
      </c>
      <c r="P126" s="241">
        <f t="shared" si="128"/>
        <v>0.53039999999999998</v>
      </c>
      <c r="Q126" s="241">
        <f t="shared" si="128"/>
        <v>0.61229999999999996</v>
      </c>
      <c r="R126" s="241">
        <f t="shared" si="128"/>
        <v>0.41099999999999998</v>
      </c>
      <c r="S126" s="241">
        <f t="shared" si="128"/>
        <v>0.41620000000000001</v>
      </c>
      <c r="T126" s="241">
        <f t="shared" si="128"/>
        <v>0.46910000000000002</v>
      </c>
      <c r="U126" s="241">
        <f t="shared" si="128"/>
        <v>0.73680000000000001</v>
      </c>
      <c r="V126" s="241">
        <f t="shared" si="128"/>
        <v>0.57220000000000004</v>
      </c>
      <c r="W126" s="242">
        <f t="shared" si="128"/>
        <v>0.71430000000000005</v>
      </c>
      <c r="X126" s="241">
        <f t="shared" si="128"/>
        <v>0.42859999999999998</v>
      </c>
      <c r="Y126" s="241">
        <f t="shared" si="128"/>
        <v>0.76229999999999998</v>
      </c>
      <c r="Z126" s="241">
        <f t="shared" si="128"/>
        <v>0.45219999999999999</v>
      </c>
      <c r="AA126" s="241">
        <f t="shared" si="128"/>
        <v>0.25009999999999999</v>
      </c>
      <c r="AB126" s="241">
        <f t="shared" si="128"/>
        <v>0.16600000000000001</v>
      </c>
      <c r="AC126" s="241">
        <f t="shared" si="128"/>
        <v>0.26319999999999999</v>
      </c>
      <c r="AD126" s="241">
        <f t="shared" si="128"/>
        <v>0.30049999999999999</v>
      </c>
      <c r="AE126" s="241">
        <f t="shared" si="128"/>
        <v>0.43859999999999999</v>
      </c>
      <c r="AF126" s="241">
        <f t="shared" si="128"/>
        <v>0.44230000000000003</v>
      </c>
      <c r="AG126" s="241">
        <f t="shared" si="128"/>
        <v>0.24829999999999999</v>
      </c>
      <c r="AH126" s="241">
        <f t="shared" si="128"/>
        <v>0.51070000000000004</v>
      </c>
      <c r="AI126" s="241">
        <f t="shared" si="128"/>
        <v>0.43890000000000001</v>
      </c>
      <c r="AJ126" s="241">
        <f t="shared" si="128"/>
        <v>0.60550000000000004</v>
      </c>
      <c r="AK126" s="241">
        <f t="shared" si="128"/>
        <v>0.82050000000000001</v>
      </c>
      <c r="AL126" s="241">
        <f t="shared" si="128"/>
        <v>0.84619999999999995</v>
      </c>
      <c r="AM126" s="241">
        <f t="shared" si="128"/>
        <v>0.54259999999999997</v>
      </c>
      <c r="AN126" s="241">
        <f t="shared" si="128"/>
        <v>0.4123</v>
      </c>
      <c r="AO126" s="241">
        <f t="shared" si="128"/>
        <v>0.48</v>
      </c>
      <c r="AP126" s="241">
        <f t="shared" si="128"/>
        <v>0.57669999999999999</v>
      </c>
      <c r="AQ126" s="241">
        <f t="shared" si="128"/>
        <v>0.4627</v>
      </c>
      <c r="AR126" s="241">
        <f t="shared" si="128"/>
        <v>9.5200000000000007E-2</v>
      </c>
      <c r="AS126" s="241">
        <f t="shared" si="128"/>
        <v>0.2757</v>
      </c>
      <c r="AT126" s="241">
        <f t="shared" si="128"/>
        <v>0.14380000000000001</v>
      </c>
      <c r="AU126" s="241">
        <f t="shared" si="128"/>
        <v>0.32479999999999998</v>
      </c>
      <c r="AV126" s="241">
        <f t="shared" si="128"/>
        <v>0.39889999999999998</v>
      </c>
      <c r="AW126" s="241">
        <f t="shared" si="128"/>
        <v>0.19670000000000001</v>
      </c>
      <c r="AX126" s="241">
        <f t="shared" si="128"/>
        <v>2.25</v>
      </c>
      <c r="AY126" s="241">
        <f t="shared" si="128"/>
        <v>0.4022</v>
      </c>
      <c r="AZ126" s="241">
        <f t="shared" si="128"/>
        <v>0.64</v>
      </c>
      <c r="BA126" s="241">
        <f t="shared" si="128"/>
        <v>0.3664</v>
      </c>
      <c r="BB126" s="241">
        <f t="shared" si="128"/>
        <v>0.35199999999999998</v>
      </c>
      <c r="BC126" s="241">
        <f t="shared" si="128"/>
        <v>0.49830000000000002</v>
      </c>
      <c r="BD126" s="241">
        <f t="shared" si="128"/>
        <v>0.13250000000000001</v>
      </c>
      <c r="BE126" s="241">
        <f t="shared" si="128"/>
        <v>0.25119999999999998</v>
      </c>
      <c r="BF126" s="241">
        <f t="shared" si="128"/>
        <v>0.1007</v>
      </c>
      <c r="BG126" s="241">
        <f t="shared" si="128"/>
        <v>0.505</v>
      </c>
      <c r="BH126" s="241">
        <f t="shared" si="128"/>
        <v>0.21049999999999999</v>
      </c>
      <c r="BI126" s="241">
        <f t="shared" si="128"/>
        <v>0.58020000000000005</v>
      </c>
      <c r="BJ126" s="241">
        <f t="shared" si="128"/>
        <v>6.3200000000000006E-2</v>
      </c>
      <c r="BK126" s="241">
        <f t="shared" si="128"/>
        <v>0.2382</v>
      </c>
      <c r="BL126" s="241">
        <f t="shared" si="128"/>
        <v>0.48480000000000001</v>
      </c>
      <c r="BM126" s="241">
        <f t="shared" si="128"/>
        <v>0.43530000000000002</v>
      </c>
      <c r="BN126" s="241">
        <f t="shared" si="128"/>
        <v>0.49980000000000002</v>
      </c>
      <c r="BO126" s="241">
        <f t="shared" si="128"/>
        <v>0.4899</v>
      </c>
      <c r="BP126" s="241">
        <f t="shared" ref="BP126:EA126" si="129">ROUND(BP124/BP125,4)</f>
        <v>0.46550000000000002</v>
      </c>
      <c r="BQ126" s="241">
        <f t="shared" si="129"/>
        <v>0.3201</v>
      </c>
      <c r="BR126" s="241">
        <f t="shared" si="129"/>
        <v>0.3805</v>
      </c>
      <c r="BS126" s="241">
        <f t="shared" si="129"/>
        <v>0.5081</v>
      </c>
      <c r="BT126" s="241">
        <f t="shared" si="129"/>
        <v>0.28720000000000001</v>
      </c>
      <c r="BU126" s="241">
        <f t="shared" si="129"/>
        <v>0.35899999999999999</v>
      </c>
      <c r="BV126" s="241">
        <f t="shared" si="129"/>
        <v>0.20910000000000001</v>
      </c>
      <c r="BW126" s="241">
        <f t="shared" si="129"/>
        <v>0.19850000000000001</v>
      </c>
      <c r="BX126" s="241">
        <f t="shared" si="129"/>
        <v>0.17019999999999999</v>
      </c>
      <c r="BY126" s="241">
        <f t="shared" si="129"/>
        <v>0.77600000000000002</v>
      </c>
      <c r="BZ126" s="241">
        <f t="shared" si="129"/>
        <v>0.51939999999999997</v>
      </c>
      <c r="CA126" s="241">
        <f t="shared" si="129"/>
        <v>0.34260000000000002</v>
      </c>
      <c r="CB126" s="241">
        <f t="shared" si="129"/>
        <v>0.25729999999999997</v>
      </c>
      <c r="CC126" s="241">
        <f t="shared" si="129"/>
        <v>0.42059999999999997</v>
      </c>
      <c r="CD126" s="241">
        <f t="shared" si="129"/>
        <v>0.5</v>
      </c>
      <c r="CE126" s="241">
        <f t="shared" si="129"/>
        <v>0.39800000000000002</v>
      </c>
      <c r="CF126" s="241">
        <f t="shared" si="129"/>
        <v>0.4032</v>
      </c>
      <c r="CG126" s="241">
        <f t="shared" si="129"/>
        <v>0.37059999999999998</v>
      </c>
      <c r="CH126" s="241">
        <f t="shared" si="129"/>
        <v>0.56920000000000004</v>
      </c>
      <c r="CI126" s="241">
        <f t="shared" si="129"/>
        <v>0.55410000000000004</v>
      </c>
      <c r="CJ126" s="241">
        <f t="shared" si="129"/>
        <v>0.42330000000000001</v>
      </c>
      <c r="CK126" s="241">
        <f t="shared" si="129"/>
        <v>0.25240000000000001</v>
      </c>
      <c r="CL126" s="241">
        <f t="shared" si="129"/>
        <v>0.2319</v>
      </c>
      <c r="CM126" s="241">
        <f t="shared" si="129"/>
        <v>0.5887</v>
      </c>
      <c r="CN126" s="241">
        <f t="shared" si="129"/>
        <v>0.24310000000000001</v>
      </c>
      <c r="CO126" s="241">
        <f t="shared" si="129"/>
        <v>0.31240000000000001</v>
      </c>
      <c r="CP126" s="241">
        <f t="shared" si="129"/>
        <v>0.33810000000000001</v>
      </c>
      <c r="CQ126" s="241">
        <f t="shared" si="129"/>
        <v>0.69379999999999997</v>
      </c>
      <c r="CR126" s="241">
        <f t="shared" si="129"/>
        <v>0.50439999999999996</v>
      </c>
      <c r="CS126" s="241">
        <f t="shared" si="129"/>
        <v>0.27729999999999999</v>
      </c>
      <c r="CT126" s="241">
        <f t="shared" si="129"/>
        <v>0.5857</v>
      </c>
      <c r="CU126" s="241">
        <f t="shared" si="129"/>
        <v>0.16600000000000001</v>
      </c>
      <c r="CV126" s="241">
        <f t="shared" si="129"/>
        <v>0.1429</v>
      </c>
      <c r="CW126" s="241">
        <f t="shared" si="129"/>
        <v>0.28299999999999997</v>
      </c>
      <c r="CX126" s="241">
        <f t="shared" si="129"/>
        <v>0.43140000000000001</v>
      </c>
      <c r="CY126" s="241">
        <f t="shared" si="129"/>
        <v>0.59260000000000002</v>
      </c>
      <c r="CZ126" s="241">
        <f t="shared" si="129"/>
        <v>0.4284</v>
      </c>
      <c r="DA126" s="241">
        <f t="shared" si="129"/>
        <v>0.28070000000000001</v>
      </c>
      <c r="DB126" s="241">
        <f t="shared" si="129"/>
        <v>0.31790000000000002</v>
      </c>
      <c r="DC126" s="241">
        <f t="shared" si="129"/>
        <v>0.24360000000000001</v>
      </c>
      <c r="DD126" s="241">
        <f t="shared" si="129"/>
        <v>0.29349999999999998</v>
      </c>
      <c r="DE126" s="241">
        <f t="shared" si="129"/>
        <v>0.38119999999999998</v>
      </c>
      <c r="DF126" s="241">
        <f t="shared" si="129"/>
        <v>0.3896</v>
      </c>
      <c r="DG126" s="241">
        <f t="shared" si="129"/>
        <v>0.25</v>
      </c>
      <c r="DH126" s="241">
        <f t="shared" si="129"/>
        <v>0.33079999999999998</v>
      </c>
      <c r="DI126" s="241">
        <f t="shared" si="129"/>
        <v>0.57020000000000004</v>
      </c>
      <c r="DJ126" s="241">
        <f t="shared" si="129"/>
        <v>0.34720000000000001</v>
      </c>
      <c r="DK126" s="241">
        <f t="shared" si="129"/>
        <v>0.48220000000000002</v>
      </c>
      <c r="DL126" s="241">
        <f t="shared" si="129"/>
        <v>0.44030000000000002</v>
      </c>
      <c r="DM126" s="241">
        <f t="shared" si="129"/>
        <v>0.54049999999999998</v>
      </c>
      <c r="DN126" s="241">
        <f t="shared" si="129"/>
        <v>0.50219999999999998</v>
      </c>
      <c r="DO126" s="241">
        <f t="shared" si="129"/>
        <v>0.61460000000000004</v>
      </c>
      <c r="DP126" s="241">
        <f t="shared" si="129"/>
        <v>0.2576</v>
      </c>
      <c r="DQ126" s="241">
        <f t="shared" si="129"/>
        <v>0.2959</v>
      </c>
      <c r="DR126" s="241">
        <f t="shared" si="129"/>
        <v>0.7026</v>
      </c>
      <c r="DS126" s="241">
        <f t="shared" si="129"/>
        <v>0.71630000000000005</v>
      </c>
      <c r="DT126" s="241">
        <f t="shared" si="129"/>
        <v>0.61450000000000005</v>
      </c>
      <c r="DU126" s="241">
        <f t="shared" si="129"/>
        <v>0.5</v>
      </c>
      <c r="DV126" s="241">
        <f t="shared" si="129"/>
        <v>0.38690000000000002</v>
      </c>
      <c r="DW126" s="241">
        <f t="shared" si="129"/>
        <v>0.32879999999999998</v>
      </c>
      <c r="DX126" s="241">
        <f t="shared" si="129"/>
        <v>0.28089999999999998</v>
      </c>
      <c r="DY126" s="241">
        <f t="shared" si="129"/>
        <v>0.23860000000000001</v>
      </c>
      <c r="DZ126" s="241">
        <f t="shared" si="129"/>
        <v>0.2414</v>
      </c>
      <c r="EA126" s="241">
        <f t="shared" si="129"/>
        <v>0.3695</v>
      </c>
      <c r="EB126" s="241">
        <f t="shared" ref="EB126:FX126" si="130">ROUND(EB124/EB125,4)</f>
        <v>0.38669999999999999</v>
      </c>
      <c r="EC126" s="241">
        <f t="shared" si="130"/>
        <v>0.23499999999999999</v>
      </c>
      <c r="ED126" s="241">
        <f t="shared" si="130"/>
        <v>3.1E-2</v>
      </c>
      <c r="EE126" s="241">
        <f t="shared" si="130"/>
        <v>0.5484</v>
      </c>
      <c r="EF126" s="241">
        <f t="shared" si="130"/>
        <v>0.5837</v>
      </c>
      <c r="EG126" s="241">
        <f t="shared" si="130"/>
        <v>0.55810000000000004</v>
      </c>
      <c r="EH126" s="241">
        <f t="shared" si="130"/>
        <v>0.36959999999999998</v>
      </c>
      <c r="EI126" s="241">
        <f t="shared" si="130"/>
        <v>0.78339999999999999</v>
      </c>
      <c r="EJ126" s="241">
        <f t="shared" si="130"/>
        <v>0.40610000000000002</v>
      </c>
      <c r="EK126" s="241">
        <f t="shared" si="130"/>
        <v>0.3221</v>
      </c>
      <c r="EL126" s="241">
        <f t="shared" si="130"/>
        <v>0.30980000000000002</v>
      </c>
      <c r="EM126" s="241">
        <f t="shared" si="130"/>
        <v>0.55469999999999997</v>
      </c>
      <c r="EN126" s="241">
        <f t="shared" si="130"/>
        <v>0.58409999999999995</v>
      </c>
      <c r="EO126" s="241">
        <f t="shared" si="130"/>
        <v>0.31619999999999998</v>
      </c>
      <c r="EP126" s="241">
        <f t="shared" si="130"/>
        <v>0.25419999999999998</v>
      </c>
      <c r="EQ126" s="241">
        <f t="shared" si="130"/>
        <v>0.12989999999999999</v>
      </c>
      <c r="ER126" s="241">
        <f t="shared" si="130"/>
        <v>0.42720000000000002</v>
      </c>
      <c r="ES126" s="241">
        <f t="shared" si="130"/>
        <v>0.7429</v>
      </c>
      <c r="ET126" s="241">
        <f t="shared" si="130"/>
        <v>0.70750000000000002</v>
      </c>
      <c r="EU126" s="241">
        <f t="shared" si="130"/>
        <v>0.96689999999999998</v>
      </c>
      <c r="EV126" s="241">
        <f t="shared" si="130"/>
        <v>0.4884</v>
      </c>
      <c r="EW126" s="241">
        <f t="shared" si="130"/>
        <v>0.15740000000000001</v>
      </c>
      <c r="EX126" s="241">
        <f t="shared" si="130"/>
        <v>0.33600000000000002</v>
      </c>
      <c r="EY126" s="241">
        <f t="shared" si="130"/>
        <v>0.61070000000000002</v>
      </c>
      <c r="EZ126" s="241">
        <f t="shared" si="130"/>
        <v>0.40789999999999998</v>
      </c>
      <c r="FA126" s="241">
        <f t="shared" si="130"/>
        <v>0.22509999999999999</v>
      </c>
      <c r="FB126" s="241">
        <f t="shared" si="130"/>
        <v>0.56710000000000005</v>
      </c>
      <c r="FC126" s="241">
        <f t="shared" si="130"/>
        <v>0.23619999999999999</v>
      </c>
      <c r="FD126" s="241">
        <f t="shared" si="130"/>
        <v>0.48499999999999999</v>
      </c>
      <c r="FE126" s="241">
        <f t="shared" si="130"/>
        <v>0.5</v>
      </c>
      <c r="FF126" s="241">
        <f t="shared" si="130"/>
        <v>0.44059999999999999</v>
      </c>
      <c r="FG126" s="241">
        <f t="shared" si="130"/>
        <v>0.25</v>
      </c>
      <c r="FH126" s="241">
        <f t="shared" si="130"/>
        <v>0.6129</v>
      </c>
      <c r="FI126" s="241">
        <f t="shared" si="130"/>
        <v>0.42059999999999997</v>
      </c>
      <c r="FJ126" s="241">
        <f t="shared" si="130"/>
        <v>0.27300000000000002</v>
      </c>
      <c r="FK126" s="241">
        <f t="shared" si="130"/>
        <v>0.2984</v>
      </c>
      <c r="FL126" s="241">
        <f t="shared" si="130"/>
        <v>0.10680000000000001</v>
      </c>
      <c r="FM126" s="241">
        <f t="shared" si="130"/>
        <v>0.2069</v>
      </c>
      <c r="FN126" s="241">
        <f t="shared" si="130"/>
        <v>0.56789999999999996</v>
      </c>
      <c r="FO126" s="241">
        <f t="shared" si="130"/>
        <v>0.29909999999999998</v>
      </c>
      <c r="FP126" s="241">
        <f t="shared" si="130"/>
        <v>0.59240000000000004</v>
      </c>
      <c r="FQ126" s="241">
        <f t="shared" si="130"/>
        <v>0.3397</v>
      </c>
      <c r="FR126" s="241">
        <f t="shared" si="130"/>
        <v>0.36359999999999998</v>
      </c>
      <c r="FS126" s="241">
        <f t="shared" si="130"/>
        <v>0.1641</v>
      </c>
      <c r="FT126" s="242">
        <f t="shared" si="130"/>
        <v>0.39219999999999999</v>
      </c>
      <c r="FU126" s="241">
        <f t="shared" si="130"/>
        <v>0.54549999999999998</v>
      </c>
      <c r="FV126" s="241">
        <f t="shared" si="130"/>
        <v>0.441</v>
      </c>
      <c r="FW126" s="241">
        <f t="shared" si="130"/>
        <v>0.41299999999999998</v>
      </c>
      <c r="FX126" s="241">
        <f t="shared" si="130"/>
        <v>0.16669999999999999</v>
      </c>
      <c r="FY126" s="162"/>
      <c r="FZ126" s="147"/>
      <c r="GA126" s="165"/>
      <c r="GB126" s="147"/>
      <c r="GC126" s="147"/>
      <c r="GD126" s="186"/>
      <c r="GE126" s="186"/>
    </row>
    <row r="127" spans="1:187" x14ac:dyDescent="0.2">
      <c r="A127" s="193" t="s">
        <v>300</v>
      </c>
      <c r="B127" s="184" t="s">
        <v>301</v>
      </c>
      <c r="C127" s="162">
        <f t="shared" ref="C127:BN127" si="131">ROUND(C126*C14,1)+C23</f>
        <v>4210.8</v>
      </c>
      <c r="D127" s="162">
        <f t="shared" si="131"/>
        <v>14260.2</v>
      </c>
      <c r="E127" s="162">
        <f t="shared" si="131"/>
        <v>5548.1</v>
      </c>
      <c r="F127" s="162">
        <f t="shared" si="131"/>
        <v>5296.2</v>
      </c>
      <c r="G127" s="162">
        <f t="shared" si="131"/>
        <v>280</v>
      </c>
      <c r="H127" s="162">
        <f t="shared" si="131"/>
        <v>165</v>
      </c>
      <c r="I127" s="162">
        <f t="shared" si="131"/>
        <v>7278.3</v>
      </c>
      <c r="J127" s="162">
        <f t="shared" si="131"/>
        <v>1037.2</v>
      </c>
      <c r="K127" s="162">
        <f t="shared" si="131"/>
        <v>132.5</v>
      </c>
      <c r="L127" s="162">
        <f t="shared" si="131"/>
        <v>1421.5</v>
      </c>
      <c r="M127" s="162">
        <f t="shared" si="131"/>
        <v>1005.6</v>
      </c>
      <c r="N127" s="162">
        <f t="shared" si="131"/>
        <v>12553</v>
      </c>
      <c r="O127" s="162">
        <f t="shared" si="131"/>
        <v>2218.9</v>
      </c>
      <c r="P127" s="162">
        <f t="shared" si="131"/>
        <v>92</v>
      </c>
      <c r="Q127" s="162">
        <f t="shared" si="131"/>
        <v>23946.400000000001</v>
      </c>
      <c r="R127" s="162">
        <f t="shared" si="131"/>
        <v>1134</v>
      </c>
      <c r="S127" s="162">
        <f t="shared" si="131"/>
        <v>669.1</v>
      </c>
      <c r="T127" s="162">
        <f t="shared" si="131"/>
        <v>61.5</v>
      </c>
      <c r="U127" s="162">
        <f t="shared" si="131"/>
        <v>26.2</v>
      </c>
      <c r="V127" s="162">
        <f t="shared" si="131"/>
        <v>160.19999999999999</v>
      </c>
      <c r="W127" s="163">
        <f t="shared" si="131"/>
        <v>31.1</v>
      </c>
      <c r="X127" s="162">
        <f t="shared" si="131"/>
        <v>12.4</v>
      </c>
      <c r="Y127" s="162">
        <f t="shared" si="131"/>
        <v>1273.4000000000001</v>
      </c>
      <c r="Z127" s="162">
        <f t="shared" si="131"/>
        <v>104.7</v>
      </c>
      <c r="AA127" s="162">
        <f t="shared" si="131"/>
        <v>7572.5</v>
      </c>
      <c r="AB127" s="162">
        <f t="shared" si="131"/>
        <v>4966</v>
      </c>
      <c r="AC127" s="162">
        <f t="shared" si="131"/>
        <v>246.5</v>
      </c>
      <c r="AD127" s="162">
        <f t="shared" si="131"/>
        <v>374.5</v>
      </c>
      <c r="AE127" s="162">
        <f t="shared" si="131"/>
        <v>41.9</v>
      </c>
      <c r="AF127" s="162">
        <f t="shared" si="131"/>
        <v>68.3</v>
      </c>
      <c r="AG127" s="162">
        <f t="shared" si="131"/>
        <v>177.2</v>
      </c>
      <c r="AH127" s="162">
        <f t="shared" si="131"/>
        <v>504.3</v>
      </c>
      <c r="AI127" s="162">
        <f t="shared" si="131"/>
        <v>145.1</v>
      </c>
      <c r="AJ127" s="162">
        <f t="shared" si="131"/>
        <v>104.8</v>
      </c>
      <c r="AK127" s="162">
        <f t="shared" si="131"/>
        <v>154.69999999999999</v>
      </c>
      <c r="AL127" s="162">
        <f t="shared" si="131"/>
        <v>214.5</v>
      </c>
      <c r="AM127" s="162">
        <f t="shared" si="131"/>
        <v>228.7</v>
      </c>
      <c r="AN127" s="162">
        <f t="shared" si="131"/>
        <v>147.19999999999999</v>
      </c>
      <c r="AO127" s="162">
        <f t="shared" si="131"/>
        <v>2195.6999999999998</v>
      </c>
      <c r="AP127" s="162">
        <f t="shared" si="131"/>
        <v>48412.9</v>
      </c>
      <c r="AQ127" s="162">
        <f t="shared" si="131"/>
        <v>99.2</v>
      </c>
      <c r="AR127" s="162">
        <f t="shared" si="131"/>
        <v>6287.8</v>
      </c>
      <c r="AS127" s="162">
        <f t="shared" si="131"/>
        <v>1922.7</v>
      </c>
      <c r="AT127" s="162">
        <f t="shared" si="131"/>
        <v>324.39999999999998</v>
      </c>
      <c r="AU127" s="162">
        <f t="shared" si="131"/>
        <v>75.5</v>
      </c>
      <c r="AV127" s="162">
        <f t="shared" si="131"/>
        <v>114.5</v>
      </c>
      <c r="AW127" s="162">
        <f t="shared" si="131"/>
        <v>40.6</v>
      </c>
      <c r="AX127" s="162">
        <f t="shared" si="131"/>
        <v>9</v>
      </c>
      <c r="AY127" s="162">
        <f t="shared" si="131"/>
        <v>183.8</v>
      </c>
      <c r="AZ127" s="162">
        <f t="shared" si="131"/>
        <v>7235</v>
      </c>
      <c r="BA127" s="162">
        <f t="shared" si="131"/>
        <v>3263.7</v>
      </c>
      <c r="BB127" s="162">
        <f t="shared" si="131"/>
        <v>2707.5</v>
      </c>
      <c r="BC127" s="162">
        <f t="shared" si="131"/>
        <v>14598.6</v>
      </c>
      <c r="BD127" s="162">
        <f t="shared" si="131"/>
        <v>654.70000000000005</v>
      </c>
      <c r="BE127" s="162">
        <f t="shared" si="131"/>
        <v>333.7</v>
      </c>
      <c r="BF127" s="162">
        <f t="shared" si="131"/>
        <v>2538.3000000000002</v>
      </c>
      <c r="BG127" s="162">
        <f t="shared" si="131"/>
        <v>469.1</v>
      </c>
      <c r="BH127" s="162">
        <f t="shared" si="131"/>
        <v>124</v>
      </c>
      <c r="BI127" s="162">
        <f t="shared" si="131"/>
        <v>145.6</v>
      </c>
      <c r="BJ127" s="162">
        <f t="shared" si="131"/>
        <v>419.1</v>
      </c>
      <c r="BK127" s="162">
        <f t="shared" si="131"/>
        <v>4926.6000000000004</v>
      </c>
      <c r="BL127" s="162">
        <f t="shared" si="131"/>
        <v>105</v>
      </c>
      <c r="BM127" s="162">
        <f t="shared" si="131"/>
        <v>117.7</v>
      </c>
      <c r="BN127" s="162">
        <f t="shared" si="131"/>
        <v>1710.1</v>
      </c>
      <c r="BO127" s="162">
        <f t="shared" ref="BO127:DZ127" si="132">ROUND(BO126*BO14,1)+BO23</f>
        <v>634.4</v>
      </c>
      <c r="BP127" s="162">
        <f t="shared" si="132"/>
        <v>89.1</v>
      </c>
      <c r="BQ127" s="162">
        <f t="shared" si="132"/>
        <v>1909.1</v>
      </c>
      <c r="BR127" s="162">
        <f t="shared" si="132"/>
        <v>1725.3</v>
      </c>
      <c r="BS127" s="162">
        <f t="shared" si="132"/>
        <v>533.4</v>
      </c>
      <c r="BT127" s="162">
        <f t="shared" si="132"/>
        <v>123.9</v>
      </c>
      <c r="BU127" s="162">
        <f t="shared" si="132"/>
        <v>139.80000000000001</v>
      </c>
      <c r="BV127" s="162">
        <f t="shared" si="132"/>
        <v>261.10000000000002</v>
      </c>
      <c r="BW127" s="162">
        <f t="shared" si="132"/>
        <v>383.3</v>
      </c>
      <c r="BX127" s="162">
        <f t="shared" si="132"/>
        <v>13.6</v>
      </c>
      <c r="BY127" s="162">
        <f t="shared" si="132"/>
        <v>388.8</v>
      </c>
      <c r="BZ127" s="162">
        <f t="shared" si="132"/>
        <v>105.2</v>
      </c>
      <c r="CA127" s="162">
        <f t="shared" si="132"/>
        <v>54</v>
      </c>
      <c r="CB127" s="162">
        <f t="shared" si="132"/>
        <v>20808.8</v>
      </c>
      <c r="CC127" s="162">
        <f t="shared" si="132"/>
        <v>66.2</v>
      </c>
      <c r="CD127" s="162">
        <f t="shared" si="132"/>
        <v>21.3</v>
      </c>
      <c r="CE127" s="162">
        <f t="shared" si="132"/>
        <v>59.5</v>
      </c>
      <c r="CF127" s="162">
        <f t="shared" si="132"/>
        <v>36.299999999999997</v>
      </c>
      <c r="CG127" s="162">
        <f t="shared" si="132"/>
        <v>72.5</v>
      </c>
      <c r="CH127" s="162">
        <f t="shared" si="132"/>
        <v>58.3</v>
      </c>
      <c r="CI127" s="162">
        <f t="shared" si="132"/>
        <v>387.9</v>
      </c>
      <c r="CJ127" s="162">
        <f t="shared" si="132"/>
        <v>391.4</v>
      </c>
      <c r="CK127" s="162">
        <f t="shared" si="132"/>
        <v>1368.8</v>
      </c>
      <c r="CL127" s="162">
        <f t="shared" si="132"/>
        <v>304.2</v>
      </c>
      <c r="CM127" s="162">
        <f t="shared" si="132"/>
        <v>449.6</v>
      </c>
      <c r="CN127" s="162">
        <f t="shared" si="132"/>
        <v>7262.2</v>
      </c>
      <c r="CO127" s="162">
        <f t="shared" si="132"/>
        <v>4748.3</v>
      </c>
      <c r="CP127" s="162">
        <f t="shared" si="132"/>
        <v>362.4</v>
      </c>
      <c r="CQ127" s="162">
        <f t="shared" si="132"/>
        <v>659.3</v>
      </c>
      <c r="CR127" s="162">
        <f t="shared" si="132"/>
        <v>87.5</v>
      </c>
      <c r="CS127" s="162">
        <f t="shared" si="132"/>
        <v>96.4</v>
      </c>
      <c r="CT127" s="162">
        <f t="shared" si="132"/>
        <v>61.2</v>
      </c>
      <c r="CU127" s="162">
        <f t="shared" si="132"/>
        <v>75.2</v>
      </c>
      <c r="CV127" s="162">
        <f t="shared" si="132"/>
        <v>7.1</v>
      </c>
      <c r="CW127" s="162">
        <f t="shared" si="132"/>
        <v>45.3</v>
      </c>
      <c r="CX127" s="162">
        <f t="shared" si="132"/>
        <v>198.8</v>
      </c>
      <c r="CY127" s="162">
        <f t="shared" si="132"/>
        <v>21.3</v>
      </c>
      <c r="CZ127" s="162">
        <f t="shared" si="132"/>
        <v>866.8</v>
      </c>
      <c r="DA127" s="162">
        <f t="shared" si="132"/>
        <v>45.9</v>
      </c>
      <c r="DB127" s="162">
        <f t="shared" si="132"/>
        <v>92.2</v>
      </c>
      <c r="DC127" s="162">
        <f t="shared" si="132"/>
        <v>35.299999999999997</v>
      </c>
      <c r="DD127" s="162">
        <f t="shared" si="132"/>
        <v>41.5</v>
      </c>
      <c r="DE127" s="162">
        <f t="shared" si="132"/>
        <v>164.7</v>
      </c>
      <c r="DF127" s="162">
        <f t="shared" si="132"/>
        <v>8337.9</v>
      </c>
      <c r="DG127" s="162">
        <f t="shared" si="132"/>
        <v>19</v>
      </c>
      <c r="DH127" s="162">
        <f t="shared" si="132"/>
        <v>662.5</v>
      </c>
      <c r="DI127" s="162">
        <f t="shared" si="132"/>
        <v>1484</v>
      </c>
      <c r="DJ127" s="162">
        <f t="shared" si="132"/>
        <v>229.8</v>
      </c>
      <c r="DK127" s="162">
        <f t="shared" si="132"/>
        <v>211.2</v>
      </c>
      <c r="DL127" s="162">
        <f t="shared" si="132"/>
        <v>2553</v>
      </c>
      <c r="DM127" s="162">
        <f t="shared" si="132"/>
        <v>143.80000000000001</v>
      </c>
      <c r="DN127" s="162">
        <f t="shared" si="132"/>
        <v>698.5</v>
      </c>
      <c r="DO127" s="162">
        <f t="shared" si="132"/>
        <v>1830.8</v>
      </c>
      <c r="DP127" s="162">
        <f t="shared" si="132"/>
        <v>51.1</v>
      </c>
      <c r="DQ127" s="162">
        <f t="shared" si="132"/>
        <v>157</v>
      </c>
      <c r="DR127" s="162">
        <f t="shared" si="132"/>
        <v>959.4</v>
      </c>
      <c r="DS127" s="162">
        <f t="shared" si="132"/>
        <v>543</v>
      </c>
      <c r="DT127" s="162">
        <f t="shared" si="132"/>
        <v>80.8</v>
      </c>
      <c r="DU127" s="162">
        <f t="shared" si="132"/>
        <v>185.8</v>
      </c>
      <c r="DV127" s="162">
        <f t="shared" si="132"/>
        <v>71.8</v>
      </c>
      <c r="DW127" s="162">
        <f t="shared" si="132"/>
        <v>117.1</v>
      </c>
      <c r="DX127" s="162">
        <f t="shared" si="132"/>
        <v>42.7</v>
      </c>
      <c r="DY127" s="162">
        <f t="shared" si="132"/>
        <v>75.099999999999994</v>
      </c>
      <c r="DZ127" s="162">
        <f t="shared" si="132"/>
        <v>196.3</v>
      </c>
      <c r="EA127" s="162">
        <f t="shared" ref="EA127:FX127" si="133">ROUND(EA126*EA14,1)+EA23</f>
        <v>231.7</v>
      </c>
      <c r="EB127" s="162">
        <f t="shared" si="133"/>
        <v>217.2</v>
      </c>
      <c r="EC127" s="162">
        <f t="shared" si="133"/>
        <v>69.400000000000006</v>
      </c>
      <c r="ED127" s="162">
        <f t="shared" si="133"/>
        <v>57.5</v>
      </c>
      <c r="EE127" s="162">
        <f t="shared" si="133"/>
        <v>102.3</v>
      </c>
      <c r="EF127" s="162">
        <f t="shared" si="133"/>
        <v>813.1</v>
      </c>
      <c r="EG127" s="162">
        <f t="shared" si="133"/>
        <v>153.5</v>
      </c>
      <c r="EH127" s="162">
        <f t="shared" si="133"/>
        <v>80.400000000000006</v>
      </c>
      <c r="EI127" s="162">
        <f t="shared" si="133"/>
        <v>12089.3</v>
      </c>
      <c r="EJ127" s="162">
        <f t="shared" si="133"/>
        <v>3773.1</v>
      </c>
      <c r="EK127" s="162">
        <f t="shared" si="133"/>
        <v>216.3</v>
      </c>
      <c r="EL127" s="162">
        <f t="shared" si="133"/>
        <v>144.19999999999999</v>
      </c>
      <c r="EM127" s="162">
        <f t="shared" si="133"/>
        <v>218.8</v>
      </c>
      <c r="EN127" s="162">
        <f t="shared" si="133"/>
        <v>613.29999999999995</v>
      </c>
      <c r="EO127" s="162">
        <f t="shared" si="133"/>
        <v>114.1</v>
      </c>
      <c r="EP127" s="162">
        <f t="shared" si="133"/>
        <v>100.3</v>
      </c>
      <c r="EQ127" s="162">
        <f t="shared" si="133"/>
        <v>351.3</v>
      </c>
      <c r="ER127" s="162">
        <f t="shared" si="133"/>
        <v>134.80000000000001</v>
      </c>
      <c r="ES127" s="162">
        <f t="shared" si="133"/>
        <v>81.7</v>
      </c>
      <c r="ET127" s="162">
        <f t="shared" si="133"/>
        <v>149.19999999999999</v>
      </c>
      <c r="EU127" s="162">
        <f t="shared" si="133"/>
        <v>538.6</v>
      </c>
      <c r="EV127" s="162">
        <f t="shared" si="133"/>
        <v>29.1</v>
      </c>
      <c r="EW127" s="162">
        <f t="shared" si="133"/>
        <v>144.30000000000001</v>
      </c>
      <c r="EX127" s="162">
        <f t="shared" si="133"/>
        <v>70.7</v>
      </c>
      <c r="EY127" s="162">
        <f t="shared" si="133"/>
        <v>295.3</v>
      </c>
      <c r="EZ127" s="162">
        <f t="shared" si="133"/>
        <v>45.5</v>
      </c>
      <c r="FA127" s="162">
        <f t="shared" si="133"/>
        <v>774</v>
      </c>
      <c r="FB127" s="162">
        <f t="shared" si="133"/>
        <v>188</v>
      </c>
      <c r="FC127" s="162">
        <f t="shared" si="133"/>
        <v>552.9</v>
      </c>
      <c r="FD127" s="162">
        <f t="shared" si="133"/>
        <v>166.1</v>
      </c>
      <c r="FE127" s="162">
        <f t="shared" si="133"/>
        <v>44.3</v>
      </c>
      <c r="FF127" s="162">
        <f t="shared" si="133"/>
        <v>96.5</v>
      </c>
      <c r="FG127" s="162">
        <f t="shared" si="133"/>
        <v>29</v>
      </c>
      <c r="FH127" s="162">
        <f t="shared" si="133"/>
        <v>53.6</v>
      </c>
      <c r="FI127" s="162">
        <f t="shared" si="133"/>
        <v>739</v>
      </c>
      <c r="FJ127" s="162">
        <f t="shared" si="133"/>
        <v>503.9</v>
      </c>
      <c r="FK127" s="162">
        <f t="shared" si="133"/>
        <v>668</v>
      </c>
      <c r="FL127" s="162">
        <f t="shared" si="133"/>
        <v>634</v>
      </c>
      <c r="FM127" s="162">
        <f t="shared" si="133"/>
        <v>752.5</v>
      </c>
      <c r="FN127" s="162">
        <f t="shared" si="133"/>
        <v>12218.8</v>
      </c>
      <c r="FO127" s="162">
        <f t="shared" si="133"/>
        <v>315.8</v>
      </c>
      <c r="FP127" s="162">
        <f t="shared" si="133"/>
        <v>1290.8</v>
      </c>
      <c r="FQ127" s="162">
        <f t="shared" si="133"/>
        <v>298.60000000000002</v>
      </c>
      <c r="FR127" s="162">
        <f t="shared" si="133"/>
        <v>56.4</v>
      </c>
      <c r="FS127" s="162">
        <f t="shared" si="133"/>
        <v>30.7</v>
      </c>
      <c r="FT127" s="163">
        <f t="shared" si="133"/>
        <v>30.4</v>
      </c>
      <c r="FU127" s="162">
        <f t="shared" si="133"/>
        <v>406.4</v>
      </c>
      <c r="FV127" s="162">
        <f t="shared" si="133"/>
        <v>284.39999999999998</v>
      </c>
      <c r="FW127" s="162">
        <f t="shared" si="133"/>
        <v>80.5</v>
      </c>
      <c r="FX127" s="162">
        <f t="shared" si="133"/>
        <v>9.4</v>
      </c>
      <c r="FY127" s="147"/>
      <c r="FZ127" s="147"/>
      <c r="GA127" s="166"/>
      <c r="GB127" s="147"/>
      <c r="GC127" s="147"/>
      <c r="GD127" s="186"/>
      <c r="GE127" s="186"/>
    </row>
    <row r="128" spans="1:187" x14ac:dyDescent="0.2">
      <c r="A128" s="184"/>
      <c r="B128" s="184" t="s">
        <v>634</v>
      </c>
      <c r="C128" s="147"/>
      <c r="D128" s="147"/>
      <c r="E128" s="147"/>
      <c r="F128" s="147"/>
      <c r="G128" s="147"/>
      <c r="H128" s="147"/>
      <c r="I128" s="147"/>
      <c r="J128" s="147"/>
      <c r="K128" s="147"/>
      <c r="L128" s="147"/>
      <c r="M128" s="147"/>
      <c r="N128" s="147"/>
      <c r="O128" s="147"/>
      <c r="P128" s="147"/>
      <c r="Q128" s="147"/>
      <c r="R128" s="147"/>
      <c r="S128" s="147"/>
      <c r="T128" s="147"/>
      <c r="U128" s="147"/>
      <c r="V128" s="147"/>
      <c r="W128" s="181"/>
      <c r="X128" s="147"/>
      <c r="Y128" s="147"/>
      <c r="Z128" s="147"/>
      <c r="AA128" s="147"/>
      <c r="AB128" s="147"/>
      <c r="AC128" s="147"/>
      <c r="AD128" s="147"/>
      <c r="AE128" s="147"/>
      <c r="AF128" s="147"/>
      <c r="AG128" s="147"/>
      <c r="AH128" s="147"/>
      <c r="AI128" s="147"/>
      <c r="AJ128" s="147"/>
      <c r="AK128" s="147"/>
      <c r="AL128" s="147"/>
      <c r="AM128" s="147"/>
      <c r="AN128" s="147"/>
      <c r="AO128" s="147"/>
      <c r="AP128" s="147"/>
      <c r="AQ128" s="147"/>
      <c r="AR128" s="147"/>
      <c r="AS128" s="147"/>
      <c r="AT128" s="147"/>
      <c r="AU128" s="147"/>
      <c r="AV128" s="147"/>
      <c r="AW128" s="147"/>
      <c r="AX128" s="147"/>
      <c r="AY128" s="147"/>
      <c r="AZ128" s="147"/>
      <c r="BA128" s="147"/>
      <c r="BB128" s="147"/>
      <c r="BC128" s="147"/>
      <c r="BD128" s="147"/>
      <c r="BE128" s="147"/>
      <c r="BF128" s="147"/>
      <c r="BG128" s="147"/>
      <c r="BH128" s="147"/>
      <c r="BI128" s="147"/>
      <c r="BJ128" s="147"/>
      <c r="BK128" s="147"/>
      <c r="BL128" s="147"/>
      <c r="BM128" s="147"/>
      <c r="BN128" s="147"/>
      <c r="BO128" s="147"/>
      <c r="BP128" s="147"/>
      <c r="BQ128" s="147"/>
      <c r="BR128" s="147"/>
      <c r="BS128" s="147"/>
      <c r="BT128" s="147"/>
      <c r="BU128" s="147"/>
      <c r="BV128" s="147"/>
      <c r="BW128" s="147"/>
      <c r="BX128" s="147"/>
      <c r="BY128" s="147"/>
      <c r="BZ128" s="147"/>
      <c r="CA128" s="147"/>
      <c r="CB128" s="147"/>
      <c r="CC128" s="147"/>
      <c r="CD128" s="147"/>
      <c r="CE128" s="147"/>
      <c r="CF128" s="147"/>
      <c r="CG128" s="147"/>
      <c r="CH128" s="147"/>
      <c r="CI128" s="147"/>
      <c r="CJ128" s="147"/>
      <c r="CK128" s="147"/>
      <c r="CL128" s="147"/>
      <c r="CM128" s="147"/>
      <c r="CN128" s="147"/>
      <c r="CO128" s="147"/>
      <c r="CP128" s="147"/>
      <c r="CQ128" s="147"/>
      <c r="CR128" s="147"/>
      <c r="CS128" s="147"/>
      <c r="CT128" s="147"/>
      <c r="CU128" s="147"/>
      <c r="CV128" s="147"/>
      <c r="CW128" s="147"/>
      <c r="CX128" s="147"/>
      <c r="CY128" s="147"/>
      <c r="CZ128" s="147"/>
      <c r="DA128" s="147"/>
      <c r="DB128" s="147"/>
      <c r="DC128" s="147"/>
      <c r="DD128" s="147"/>
      <c r="DE128" s="147"/>
      <c r="DF128" s="147"/>
      <c r="DG128" s="147"/>
      <c r="DH128" s="147"/>
      <c r="DI128" s="147"/>
      <c r="DJ128" s="147"/>
      <c r="DK128" s="147"/>
      <c r="DL128" s="147"/>
      <c r="DM128" s="147"/>
      <c r="DN128" s="147"/>
      <c r="DO128" s="147"/>
      <c r="DP128" s="147"/>
      <c r="DQ128" s="147"/>
      <c r="DR128" s="147"/>
      <c r="DS128" s="147"/>
      <c r="DT128" s="147"/>
      <c r="DU128" s="147"/>
      <c r="DV128" s="147"/>
      <c r="DW128" s="147"/>
      <c r="DX128" s="147"/>
      <c r="DY128" s="147"/>
      <c r="DZ128" s="147"/>
      <c r="EA128" s="147"/>
      <c r="EB128" s="147"/>
      <c r="EC128" s="147"/>
      <c r="ED128" s="147"/>
      <c r="EE128" s="147"/>
      <c r="EF128" s="147"/>
      <c r="EG128" s="147"/>
      <c r="EH128" s="147"/>
      <c r="EI128" s="147"/>
      <c r="EJ128" s="147"/>
      <c r="EK128" s="147"/>
      <c r="EL128" s="147"/>
      <c r="EM128" s="147"/>
      <c r="EN128" s="147"/>
      <c r="EO128" s="147"/>
      <c r="EP128" s="147"/>
      <c r="EQ128" s="147"/>
      <c r="ER128" s="147"/>
      <c r="ES128" s="147"/>
      <c r="ET128" s="147"/>
      <c r="EU128" s="147"/>
      <c r="EV128" s="147"/>
      <c r="EW128" s="147"/>
      <c r="EX128" s="147"/>
      <c r="EY128" s="147"/>
      <c r="EZ128" s="147"/>
      <c r="FA128" s="147"/>
      <c r="FB128" s="147"/>
      <c r="FC128" s="147"/>
      <c r="FD128" s="147"/>
      <c r="FE128" s="147"/>
      <c r="FF128" s="147"/>
      <c r="FG128" s="147"/>
      <c r="FH128" s="147"/>
      <c r="FI128" s="147"/>
      <c r="FJ128" s="147"/>
      <c r="FK128" s="147"/>
      <c r="FL128" s="147"/>
      <c r="FM128" s="147"/>
      <c r="FN128" s="147"/>
      <c r="FO128" s="147"/>
      <c r="FP128" s="147"/>
      <c r="FQ128" s="147"/>
      <c r="FR128" s="147"/>
      <c r="FS128" s="147"/>
      <c r="FT128" s="181"/>
      <c r="FU128" s="147"/>
      <c r="FV128" s="147"/>
      <c r="FW128" s="147"/>
      <c r="FX128" s="147"/>
      <c r="FY128" s="238"/>
      <c r="FZ128" s="173"/>
      <c r="GA128" s="166"/>
      <c r="GB128" s="147"/>
      <c r="GC128" s="147"/>
      <c r="GD128" s="186"/>
      <c r="GE128" s="186"/>
    </row>
    <row r="129" spans="1:187" x14ac:dyDescent="0.2">
      <c r="A129" s="193" t="s">
        <v>302</v>
      </c>
      <c r="B129" s="184" t="s">
        <v>702</v>
      </c>
      <c r="C129" s="162">
        <f t="shared" ref="C129:BN129" si="134">C11+C23</f>
        <v>3847.5</v>
      </c>
      <c r="D129" s="162">
        <f t="shared" si="134"/>
        <v>13166</v>
      </c>
      <c r="E129" s="162">
        <f t="shared" si="134"/>
        <v>5437</v>
      </c>
      <c r="F129" s="162">
        <f t="shared" si="134"/>
        <v>5041.5</v>
      </c>
      <c r="G129" s="162">
        <f t="shared" si="134"/>
        <v>233.5</v>
      </c>
      <c r="H129" s="162">
        <f t="shared" si="134"/>
        <v>152</v>
      </c>
      <c r="I129" s="162">
        <f t="shared" si="134"/>
        <v>7121.5</v>
      </c>
      <c r="J129" s="162">
        <f t="shared" si="134"/>
        <v>953.5</v>
      </c>
      <c r="K129" s="162">
        <f t="shared" si="134"/>
        <v>133.5</v>
      </c>
      <c r="L129" s="162">
        <f t="shared" si="134"/>
        <v>1344.5</v>
      </c>
      <c r="M129" s="162">
        <f t="shared" si="134"/>
        <v>996.5</v>
      </c>
      <c r="N129" s="162">
        <f t="shared" si="134"/>
        <v>12119</v>
      </c>
      <c r="O129" s="162">
        <f t="shared" si="134"/>
        <v>1910</v>
      </c>
      <c r="P129" s="162">
        <f t="shared" si="134"/>
        <v>85.5</v>
      </c>
      <c r="Q129" s="162">
        <f t="shared" si="134"/>
        <v>22994.5</v>
      </c>
      <c r="R129" s="162">
        <f t="shared" si="134"/>
        <v>968</v>
      </c>
      <c r="S129" s="162">
        <f t="shared" si="134"/>
        <v>641</v>
      </c>
      <c r="T129" s="162">
        <f t="shared" si="134"/>
        <v>55</v>
      </c>
      <c r="U129" s="162">
        <f t="shared" si="134"/>
        <v>21</v>
      </c>
      <c r="V129" s="162">
        <f t="shared" si="134"/>
        <v>144.5</v>
      </c>
      <c r="W129" s="163">
        <f t="shared" si="134"/>
        <v>28</v>
      </c>
      <c r="X129" s="162">
        <f t="shared" si="134"/>
        <v>14</v>
      </c>
      <c r="Y129" s="162">
        <f t="shared" si="134"/>
        <v>1391</v>
      </c>
      <c r="Z129" s="162">
        <f t="shared" si="134"/>
        <v>101</v>
      </c>
      <c r="AA129" s="162">
        <f t="shared" si="134"/>
        <v>7143</v>
      </c>
      <c r="AB129" s="162">
        <f t="shared" si="134"/>
        <v>4672.5</v>
      </c>
      <c r="AC129" s="162">
        <f t="shared" si="134"/>
        <v>219</v>
      </c>
      <c r="AD129" s="162">
        <f t="shared" si="134"/>
        <v>347</v>
      </c>
      <c r="AE129" s="162">
        <f t="shared" si="134"/>
        <v>37</v>
      </c>
      <c r="AF129" s="162">
        <f t="shared" si="134"/>
        <v>64</v>
      </c>
      <c r="AG129" s="162">
        <f t="shared" si="134"/>
        <v>153.5</v>
      </c>
      <c r="AH129" s="162">
        <f t="shared" si="134"/>
        <v>493</v>
      </c>
      <c r="AI129" s="162">
        <f t="shared" si="134"/>
        <v>134.5</v>
      </c>
      <c r="AJ129" s="162">
        <f t="shared" si="134"/>
        <v>97.5</v>
      </c>
      <c r="AK129" s="162">
        <f t="shared" si="134"/>
        <v>152</v>
      </c>
      <c r="AL129" s="162">
        <f t="shared" si="134"/>
        <v>201.5</v>
      </c>
      <c r="AM129" s="162">
        <f t="shared" si="134"/>
        <v>210</v>
      </c>
      <c r="AN129" s="162">
        <f t="shared" si="134"/>
        <v>133</v>
      </c>
      <c r="AO129" s="162">
        <f t="shared" si="134"/>
        <v>2027</v>
      </c>
      <c r="AP129" s="162">
        <f t="shared" si="134"/>
        <v>47967.5</v>
      </c>
      <c r="AQ129" s="162">
        <f t="shared" si="134"/>
        <v>99.5</v>
      </c>
      <c r="AR129" s="162">
        <f t="shared" si="134"/>
        <v>5843.5</v>
      </c>
      <c r="AS129" s="162">
        <f t="shared" si="134"/>
        <v>1835.5</v>
      </c>
      <c r="AT129" s="162">
        <f t="shared" si="134"/>
        <v>314</v>
      </c>
      <c r="AU129" s="162">
        <f t="shared" si="134"/>
        <v>67.5</v>
      </c>
      <c r="AV129" s="162">
        <f t="shared" si="134"/>
        <v>104.5</v>
      </c>
      <c r="AW129" s="162">
        <f t="shared" si="134"/>
        <v>36</v>
      </c>
      <c r="AX129" s="162">
        <f t="shared" si="134"/>
        <v>10.5</v>
      </c>
      <c r="AY129" s="162">
        <f t="shared" si="134"/>
        <v>178.5</v>
      </c>
      <c r="AZ129" s="162">
        <f t="shared" si="134"/>
        <v>7067.5</v>
      </c>
      <c r="BA129" s="162">
        <f t="shared" si="134"/>
        <v>3056</v>
      </c>
      <c r="BB129" s="162">
        <f t="shared" si="134"/>
        <v>2645.5</v>
      </c>
      <c r="BC129" s="162">
        <f t="shared" si="134"/>
        <v>13614</v>
      </c>
      <c r="BD129" s="162">
        <f t="shared" si="134"/>
        <v>593.5</v>
      </c>
      <c r="BE129" s="162">
        <f t="shared" si="134"/>
        <v>318</v>
      </c>
      <c r="BF129" s="162">
        <f t="shared" si="134"/>
        <v>2264</v>
      </c>
      <c r="BG129" s="162">
        <f t="shared" si="134"/>
        <v>442.5</v>
      </c>
      <c r="BH129" s="162">
        <f t="shared" si="134"/>
        <v>124.5</v>
      </c>
      <c r="BI129" s="162">
        <f t="shared" si="134"/>
        <v>134.5</v>
      </c>
      <c r="BJ129" s="162">
        <f t="shared" si="134"/>
        <v>370.5</v>
      </c>
      <c r="BK129" s="162">
        <f t="shared" si="134"/>
        <v>5571</v>
      </c>
      <c r="BL129" s="162">
        <f t="shared" si="134"/>
        <v>64</v>
      </c>
      <c r="BM129" s="162">
        <f t="shared" si="134"/>
        <v>118.5</v>
      </c>
      <c r="BN129" s="162">
        <f t="shared" si="134"/>
        <v>1548</v>
      </c>
      <c r="BO129" s="162">
        <f t="shared" ref="BO129:DZ129" si="135">BO11+BO23</f>
        <v>608</v>
      </c>
      <c r="BP129" s="162">
        <f t="shared" si="135"/>
        <v>83</v>
      </c>
      <c r="BQ129" s="162">
        <f t="shared" si="135"/>
        <v>1833</v>
      </c>
      <c r="BR129" s="162">
        <f t="shared" si="135"/>
        <v>1610.5</v>
      </c>
      <c r="BS129" s="162">
        <f t="shared" si="135"/>
        <v>499</v>
      </c>
      <c r="BT129" s="162">
        <f t="shared" si="135"/>
        <v>114.5</v>
      </c>
      <c r="BU129" s="162">
        <f t="shared" si="135"/>
        <v>127</v>
      </c>
      <c r="BV129" s="162">
        <f t="shared" si="135"/>
        <v>230</v>
      </c>
      <c r="BW129" s="162">
        <f t="shared" si="135"/>
        <v>349</v>
      </c>
      <c r="BX129" s="162">
        <f t="shared" si="135"/>
        <v>14</v>
      </c>
      <c r="BY129" s="162">
        <f t="shared" si="135"/>
        <v>364</v>
      </c>
      <c r="BZ129" s="162">
        <f t="shared" si="135"/>
        <v>102.5</v>
      </c>
      <c r="CA129" s="162">
        <f t="shared" si="135"/>
        <v>52</v>
      </c>
      <c r="CB129" s="162">
        <f t="shared" si="135"/>
        <v>19682</v>
      </c>
      <c r="CC129" s="162">
        <f t="shared" si="135"/>
        <v>58.5</v>
      </c>
      <c r="CD129" s="162">
        <f t="shared" si="135"/>
        <v>19.5</v>
      </c>
      <c r="CE129" s="162">
        <f t="shared" si="135"/>
        <v>59</v>
      </c>
      <c r="CF129" s="162">
        <f t="shared" si="135"/>
        <v>36</v>
      </c>
      <c r="CG129" s="162">
        <f t="shared" si="135"/>
        <v>69.5</v>
      </c>
      <c r="CH129" s="162">
        <f t="shared" si="135"/>
        <v>60.5</v>
      </c>
      <c r="CI129" s="162">
        <f t="shared" si="135"/>
        <v>352.5</v>
      </c>
      <c r="CJ129" s="162">
        <f t="shared" si="135"/>
        <v>386</v>
      </c>
      <c r="CK129" s="162">
        <f t="shared" si="135"/>
        <v>1215</v>
      </c>
      <c r="CL129" s="162">
        <f t="shared" si="135"/>
        <v>279</v>
      </c>
      <c r="CM129" s="162">
        <f t="shared" si="135"/>
        <v>425.5</v>
      </c>
      <c r="CN129" s="162">
        <f t="shared" si="135"/>
        <v>6836.5</v>
      </c>
      <c r="CO129" s="162">
        <f t="shared" si="135"/>
        <v>4537.5</v>
      </c>
      <c r="CP129" s="162">
        <f t="shared" si="135"/>
        <v>360.5</v>
      </c>
      <c r="CQ129" s="162">
        <f t="shared" si="135"/>
        <v>605</v>
      </c>
      <c r="CR129" s="162">
        <f t="shared" si="135"/>
        <v>90</v>
      </c>
      <c r="CS129" s="162">
        <f t="shared" si="135"/>
        <v>89</v>
      </c>
      <c r="CT129" s="162">
        <f t="shared" si="135"/>
        <v>64</v>
      </c>
      <c r="CU129" s="162">
        <f t="shared" si="135"/>
        <v>72</v>
      </c>
      <c r="CV129" s="162">
        <f t="shared" si="135"/>
        <v>14.5</v>
      </c>
      <c r="CW129" s="162">
        <f t="shared" si="135"/>
        <v>47</v>
      </c>
      <c r="CX129" s="162">
        <f t="shared" si="135"/>
        <v>170.5</v>
      </c>
      <c r="CY129" s="162">
        <f t="shared" si="135"/>
        <v>21</v>
      </c>
      <c r="CZ129" s="162">
        <f t="shared" si="135"/>
        <v>771.5</v>
      </c>
      <c r="DA129" s="162">
        <f t="shared" si="135"/>
        <v>41</v>
      </c>
      <c r="DB129" s="162">
        <f t="shared" si="135"/>
        <v>82</v>
      </c>
      <c r="DC129" s="162">
        <f t="shared" si="135"/>
        <v>29</v>
      </c>
      <c r="DD129" s="162">
        <f t="shared" si="135"/>
        <v>41</v>
      </c>
      <c r="DE129" s="162">
        <f t="shared" si="135"/>
        <v>102</v>
      </c>
      <c r="DF129" s="162">
        <f t="shared" si="135"/>
        <v>7661</v>
      </c>
      <c r="DG129" s="162">
        <f t="shared" si="135"/>
        <v>21</v>
      </c>
      <c r="DH129" s="162">
        <f t="shared" si="135"/>
        <v>588</v>
      </c>
      <c r="DI129" s="162">
        <f t="shared" si="135"/>
        <v>1328.5</v>
      </c>
      <c r="DJ129" s="162">
        <f t="shared" si="135"/>
        <v>205</v>
      </c>
      <c r="DK129" s="162">
        <f t="shared" si="135"/>
        <v>207.5</v>
      </c>
      <c r="DL129" s="162">
        <f t="shared" si="135"/>
        <v>2322.5</v>
      </c>
      <c r="DM129" s="162">
        <f t="shared" si="135"/>
        <v>130</v>
      </c>
      <c r="DN129" s="162">
        <f t="shared" si="135"/>
        <v>658.5</v>
      </c>
      <c r="DO129" s="162">
        <f t="shared" si="135"/>
        <v>1722</v>
      </c>
      <c r="DP129" s="162">
        <f t="shared" si="135"/>
        <v>55</v>
      </c>
      <c r="DQ129" s="162">
        <f t="shared" si="135"/>
        <v>154.5</v>
      </c>
      <c r="DR129" s="162">
        <f t="shared" si="135"/>
        <v>896</v>
      </c>
      <c r="DS129" s="162">
        <f t="shared" si="135"/>
        <v>514.5</v>
      </c>
      <c r="DT129" s="162">
        <f t="shared" si="135"/>
        <v>70.5</v>
      </c>
      <c r="DU129" s="162">
        <f t="shared" si="135"/>
        <v>162</v>
      </c>
      <c r="DV129" s="162">
        <f t="shared" si="135"/>
        <v>72</v>
      </c>
      <c r="DW129" s="162">
        <f t="shared" si="135"/>
        <v>117.5</v>
      </c>
      <c r="DX129" s="162">
        <f t="shared" si="135"/>
        <v>32</v>
      </c>
      <c r="DY129" s="162">
        <f t="shared" si="135"/>
        <v>65.5</v>
      </c>
      <c r="DZ129" s="162">
        <f t="shared" si="135"/>
        <v>192.5</v>
      </c>
      <c r="EA129" s="162">
        <f t="shared" ref="EA129:FX129" si="136">EA11+EA23</f>
        <v>223.5</v>
      </c>
      <c r="EB129" s="162">
        <f t="shared" si="136"/>
        <v>212</v>
      </c>
      <c r="EC129" s="162">
        <f t="shared" si="136"/>
        <v>62</v>
      </c>
      <c r="ED129" s="162">
        <f t="shared" si="136"/>
        <v>56</v>
      </c>
      <c r="EE129" s="162">
        <f t="shared" si="136"/>
        <v>96</v>
      </c>
      <c r="EF129" s="162">
        <f t="shared" si="136"/>
        <v>747.5</v>
      </c>
      <c r="EG129" s="162">
        <f t="shared" si="136"/>
        <v>157</v>
      </c>
      <c r="EH129" s="162">
        <f t="shared" si="136"/>
        <v>68</v>
      </c>
      <c r="EI129" s="162">
        <f t="shared" si="136"/>
        <v>11355.5</v>
      </c>
      <c r="EJ129" s="162">
        <f t="shared" si="136"/>
        <v>3521.5</v>
      </c>
      <c r="EK129" s="162">
        <f t="shared" si="136"/>
        <v>197</v>
      </c>
      <c r="EL129" s="162">
        <f t="shared" si="136"/>
        <v>128.5</v>
      </c>
      <c r="EM129" s="162">
        <f t="shared" si="136"/>
        <v>198.5</v>
      </c>
      <c r="EN129" s="162">
        <f t="shared" si="136"/>
        <v>563.5</v>
      </c>
      <c r="EO129" s="162">
        <f t="shared" si="136"/>
        <v>113.5</v>
      </c>
      <c r="EP129" s="162">
        <f t="shared" si="136"/>
        <v>96</v>
      </c>
      <c r="EQ129" s="162">
        <f t="shared" si="136"/>
        <v>337.5</v>
      </c>
      <c r="ER129" s="162">
        <f t="shared" si="136"/>
        <v>116.5</v>
      </c>
      <c r="ES129" s="162">
        <f t="shared" si="136"/>
        <v>80</v>
      </c>
      <c r="ET129" s="162">
        <f t="shared" si="136"/>
        <v>150</v>
      </c>
      <c r="EU129" s="162">
        <f t="shared" si="136"/>
        <v>524.5</v>
      </c>
      <c r="EV129" s="162">
        <f t="shared" si="136"/>
        <v>25.5</v>
      </c>
      <c r="EW129" s="162">
        <f t="shared" si="136"/>
        <v>148.5</v>
      </c>
      <c r="EX129" s="162">
        <f t="shared" si="136"/>
        <v>74.5</v>
      </c>
      <c r="EY129" s="162">
        <f t="shared" si="136"/>
        <v>198.5</v>
      </c>
      <c r="EZ129" s="162">
        <f t="shared" si="136"/>
        <v>44</v>
      </c>
      <c r="FA129" s="162">
        <f t="shared" si="136"/>
        <v>738.5</v>
      </c>
      <c r="FB129" s="162">
        <f t="shared" si="136"/>
        <v>180</v>
      </c>
      <c r="FC129" s="162">
        <f t="shared" si="136"/>
        <v>536</v>
      </c>
      <c r="FD129" s="162">
        <f t="shared" si="136"/>
        <v>148</v>
      </c>
      <c r="FE129" s="162">
        <f t="shared" si="136"/>
        <v>42</v>
      </c>
      <c r="FF129" s="162">
        <f t="shared" si="136"/>
        <v>94.5</v>
      </c>
      <c r="FG129" s="162">
        <f t="shared" si="136"/>
        <v>24</v>
      </c>
      <c r="FH129" s="162">
        <f t="shared" si="136"/>
        <v>51.5</v>
      </c>
      <c r="FI129" s="162">
        <f t="shared" si="136"/>
        <v>741</v>
      </c>
      <c r="FJ129" s="162">
        <f t="shared" si="136"/>
        <v>453</v>
      </c>
      <c r="FK129" s="162">
        <f t="shared" si="136"/>
        <v>632.5</v>
      </c>
      <c r="FL129" s="162">
        <f t="shared" si="136"/>
        <v>591.5</v>
      </c>
      <c r="FM129" s="162">
        <f t="shared" si="136"/>
        <v>696</v>
      </c>
      <c r="FN129" s="162">
        <f t="shared" si="136"/>
        <v>11670.5</v>
      </c>
      <c r="FO129" s="162">
        <f t="shared" si="136"/>
        <v>296</v>
      </c>
      <c r="FP129" s="162">
        <f t="shared" si="136"/>
        <v>1258</v>
      </c>
      <c r="FQ129" s="162">
        <f t="shared" si="136"/>
        <v>291</v>
      </c>
      <c r="FR129" s="162">
        <f t="shared" si="136"/>
        <v>49</v>
      </c>
      <c r="FS129" s="162">
        <f t="shared" si="136"/>
        <v>28.5</v>
      </c>
      <c r="FT129" s="163">
        <f t="shared" si="136"/>
        <v>28.5</v>
      </c>
      <c r="FU129" s="162">
        <f t="shared" si="136"/>
        <v>375.5</v>
      </c>
      <c r="FV129" s="162">
        <f t="shared" si="136"/>
        <v>267.5</v>
      </c>
      <c r="FW129" s="162">
        <f t="shared" si="136"/>
        <v>79</v>
      </c>
      <c r="FX129" s="162">
        <f t="shared" si="136"/>
        <v>11</v>
      </c>
      <c r="FY129" s="243"/>
      <c r="FZ129" s="173"/>
      <c r="GA129" s="172"/>
      <c r="GB129" s="147"/>
      <c r="GC129" s="147"/>
      <c r="GD129" s="186"/>
      <c r="GE129" s="186"/>
    </row>
    <row r="130" spans="1:187" x14ac:dyDescent="0.2">
      <c r="A130" s="193" t="s">
        <v>303</v>
      </c>
      <c r="B130" s="166" t="s">
        <v>981</v>
      </c>
      <c r="C130" s="166">
        <f>MAX(C129,C127)</f>
        <v>4210.8</v>
      </c>
      <c r="D130" s="166">
        <f t="shared" ref="D130:BO130" si="137">MAX(D129,D127)</f>
        <v>14260.2</v>
      </c>
      <c r="E130" s="166">
        <f t="shared" si="137"/>
        <v>5548.1</v>
      </c>
      <c r="F130" s="166">
        <f t="shared" si="137"/>
        <v>5296.2</v>
      </c>
      <c r="G130" s="166">
        <f t="shared" si="137"/>
        <v>280</v>
      </c>
      <c r="H130" s="166">
        <f t="shared" si="137"/>
        <v>165</v>
      </c>
      <c r="I130" s="166">
        <f t="shared" si="137"/>
        <v>7278.3</v>
      </c>
      <c r="J130" s="166">
        <f t="shared" si="137"/>
        <v>1037.2</v>
      </c>
      <c r="K130" s="166">
        <f t="shared" si="137"/>
        <v>133.5</v>
      </c>
      <c r="L130" s="166">
        <f t="shared" si="137"/>
        <v>1421.5</v>
      </c>
      <c r="M130" s="166">
        <f t="shared" si="137"/>
        <v>1005.6</v>
      </c>
      <c r="N130" s="166">
        <f t="shared" si="137"/>
        <v>12553</v>
      </c>
      <c r="O130" s="166">
        <f t="shared" si="137"/>
        <v>2218.9</v>
      </c>
      <c r="P130" s="166">
        <f t="shared" si="137"/>
        <v>92</v>
      </c>
      <c r="Q130" s="166">
        <f t="shared" si="137"/>
        <v>23946.400000000001</v>
      </c>
      <c r="R130" s="166">
        <f t="shared" si="137"/>
        <v>1134</v>
      </c>
      <c r="S130" s="166">
        <f t="shared" si="137"/>
        <v>669.1</v>
      </c>
      <c r="T130" s="166">
        <f t="shared" si="137"/>
        <v>61.5</v>
      </c>
      <c r="U130" s="166">
        <f t="shared" si="137"/>
        <v>26.2</v>
      </c>
      <c r="V130" s="166">
        <f t="shared" si="137"/>
        <v>160.19999999999999</v>
      </c>
      <c r="W130" s="166">
        <f t="shared" si="137"/>
        <v>31.1</v>
      </c>
      <c r="X130" s="166">
        <f t="shared" si="137"/>
        <v>14</v>
      </c>
      <c r="Y130" s="166">
        <f t="shared" si="137"/>
        <v>1391</v>
      </c>
      <c r="Z130" s="166">
        <f t="shared" si="137"/>
        <v>104.7</v>
      </c>
      <c r="AA130" s="166">
        <f t="shared" si="137"/>
        <v>7572.5</v>
      </c>
      <c r="AB130" s="166">
        <f t="shared" si="137"/>
        <v>4966</v>
      </c>
      <c r="AC130" s="166">
        <f t="shared" si="137"/>
        <v>246.5</v>
      </c>
      <c r="AD130" s="166">
        <f t="shared" si="137"/>
        <v>374.5</v>
      </c>
      <c r="AE130" s="166">
        <f t="shared" si="137"/>
        <v>41.9</v>
      </c>
      <c r="AF130" s="166">
        <f t="shared" si="137"/>
        <v>68.3</v>
      </c>
      <c r="AG130" s="166">
        <f t="shared" si="137"/>
        <v>177.2</v>
      </c>
      <c r="AH130" s="166">
        <f t="shared" si="137"/>
        <v>504.3</v>
      </c>
      <c r="AI130" s="166">
        <f t="shared" si="137"/>
        <v>145.1</v>
      </c>
      <c r="AJ130" s="166">
        <f t="shared" si="137"/>
        <v>104.8</v>
      </c>
      <c r="AK130" s="166">
        <f t="shared" si="137"/>
        <v>154.69999999999999</v>
      </c>
      <c r="AL130" s="166">
        <f t="shared" si="137"/>
        <v>214.5</v>
      </c>
      <c r="AM130" s="166">
        <f t="shared" si="137"/>
        <v>228.7</v>
      </c>
      <c r="AN130" s="166">
        <f t="shared" si="137"/>
        <v>147.19999999999999</v>
      </c>
      <c r="AO130" s="166">
        <f t="shared" si="137"/>
        <v>2195.6999999999998</v>
      </c>
      <c r="AP130" s="166">
        <f t="shared" si="137"/>
        <v>48412.9</v>
      </c>
      <c r="AQ130" s="166">
        <f t="shared" si="137"/>
        <v>99.5</v>
      </c>
      <c r="AR130" s="166">
        <f t="shared" si="137"/>
        <v>6287.8</v>
      </c>
      <c r="AS130" s="166">
        <f t="shared" si="137"/>
        <v>1922.7</v>
      </c>
      <c r="AT130" s="166">
        <f t="shared" si="137"/>
        <v>324.39999999999998</v>
      </c>
      <c r="AU130" s="166">
        <f t="shared" si="137"/>
        <v>75.5</v>
      </c>
      <c r="AV130" s="166">
        <f t="shared" si="137"/>
        <v>114.5</v>
      </c>
      <c r="AW130" s="166">
        <f t="shared" si="137"/>
        <v>40.6</v>
      </c>
      <c r="AX130" s="166">
        <f t="shared" si="137"/>
        <v>10.5</v>
      </c>
      <c r="AY130" s="166">
        <f t="shared" si="137"/>
        <v>183.8</v>
      </c>
      <c r="AZ130" s="166">
        <f t="shared" si="137"/>
        <v>7235</v>
      </c>
      <c r="BA130" s="166">
        <f t="shared" si="137"/>
        <v>3263.7</v>
      </c>
      <c r="BB130" s="166">
        <f t="shared" si="137"/>
        <v>2707.5</v>
      </c>
      <c r="BC130" s="166">
        <f t="shared" si="137"/>
        <v>14598.6</v>
      </c>
      <c r="BD130" s="166">
        <f t="shared" si="137"/>
        <v>654.70000000000005</v>
      </c>
      <c r="BE130" s="166">
        <f t="shared" si="137"/>
        <v>333.7</v>
      </c>
      <c r="BF130" s="166">
        <f t="shared" si="137"/>
        <v>2538.3000000000002</v>
      </c>
      <c r="BG130" s="166">
        <f t="shared" si="137"/>
        <v>469.1</v>
      </c>
      <c r="BH130" s="166">
        <f t="shared" si="137"/>
        <v>124.5</v>
      </c>
      <c r="BI130" s="166">
        <f t="shared" si="137"/>
        <v>145.6</v>
      </c>
      <c r="BJ130" s="166">
        <f t="shared" si="137"/>
        <v>419.1</v>
      </c>
      <c r="BK130" s="166">
        <f t="shared" si="137"/>
        <v>5571</v>
      </c>
      <c r="BL130" s="166">
        <f t="shared" si="137"/>
        <v>105</v>
      </c>
      <c r="BM130" s="166">
        <f t="shared" si="137"/>
        <v>118.5</v>
      </c>
      <c r="BN130" s="166">
        <f t="shared" si="137"/>
        <v>1710.1</v>
      </c>
      <c r="BO130" s="166">
        <f t="shared" si="137"/>
        <v>634.4</v>
      </c>
      <c r="BP130" s="166">
        <f t="shared" ref="BP130:EA130" si="138">MAX(BP129,BP127)</f>
        <v>89.1</v>
      </c>
      <c r="BQ130" s="166">
        <f t="shared" si="138"/>
        <v>1909.1</v>
      </c>
      <c r="BR130" s="166">
        <f t="shared" si="138"/>
        <v>1725.3</v>
      </c>
      <c r="BS130" s="166">
        <f t="shared" si="138"/>
        <v>533.4</v>
      </c>
      <c r="BT130" s="166">
        <f t="shared" si="138"/>
        <v>123.9</v>
      </c>
      <c r="BU130" s="166">
        <f t="shared" si="138"/>
        <v>139.80000000000001</v>
      </c>
      <c r="BV130" s="166">
        <f t="shared" si="138"/>
        <v>261.10000000000002</v>
      </c>
      <c r="BW130" s="166">
        <f t="shared" si="138"/>
        <v>383.3</v>
      </c>
      <c r="BX130" s="166">
        <f t="shared" si="138"/>
        <v>14</v>
      </c>
      <c r="BY130" s="166">
        <f t="shared" si="138"/>
        <v>388.8</v>
      </c>
      <c r="BZ130" s="166">
        <f t="shared" si="138"/>
        <v>105.2</v>
      </c>
      <c r="CA130" s="166">
        <f t="shared" si="138"/>
        <v>54</v>
      </c>
      <c r="CB130" s="166">
        <f t="shared" si="138"/>
        <v>20808.8</v>
      </c>
      <c r="CC130" s="166">
        <f t="shared" si="138"/>
        <v>66.2</v>
      </c>
      <c r="CD130" s="166">
        <f t="shared" si="138"/>
        <v>21.3</v>
      </c>
      <c r="CE130" s="166">
        <f t="shared" si="138"/>
        <v>59.5</v>
      </c>
      <c r="CF130" s="166">
        <f t="shared" si="138"/>
        <v>36.299999999999997</v>
      </c>
      <c r="CG130" s="166">
        <f t="shared" si="138"/>
        <v>72.5</v>
      </c>
      <c r="CH130" s="166">
        <f t="shared" si="138"/>
        <v>60.5</v>
      </c>
      <c r="CI130" s="166">
        <f t="shared" si="138"/>
        <v>387.9</v>
      </c>
      <c r="CJ130" s="166">
        <f t="shared" si="138"/>
        <v>391.4</v>
      </c>
      <c r="CK130" s="166">
        <f t="shared" si="138"/>
        <v>1368.8</v>
      </c>
      <c r="CL130" s="166">
        <f t="shared" si="138"/>
        <v>304.2</v>
      </c>
      <c r="CM130" s="166">
        <f t="shared" si="138"/>
        <v>449.6</v>
      </c>
      <c r="CN130" s="166">
        <f t="shared" si="138"/>
        <v>7262.2</v>
      </c>
      <c r="CO130" s="166">
        <f t="shared" si="138"/>
        <v>4748.3</v>
      </c>
      <c r="CP130" s="166">
        <f t="shared" si="138"/>
        <v>362.4</v>
      </c>
      <c r="CQ130" s="166">
        <f t="shared" si="138"/>
        <v>659.3</v>
      </c>
      <c r="CR130" s="166">
        <f t="shared" si="138"/>
        <v>90</v>
      </c>
      <c r="CS130" s="166">
        <f t="shared" si="138"/>
        <v>96.4</v>
      </c>
      <c r="CT130" s="166">
        <f t="shared" si="138"/>
        <v>64</v>
      </c>
      <c r="CU130" s="166">
        <f t="shared" si="138"/>
        <v>75.2</v>
      </c>
      <c r="CV130" s="166">
        <f t="shared" si="138"/>
        <v>14.5</v>
      </c>
      <c r="CW130" s="166">
        <f t="shared" si="138"/>
        <v>47</v>
      </c>
      <c r="CX130" s="166">
        <f t="shared" si="138"/>
        <v>198.8</v>
      </c>
      <c r="CY130" s="166">
        <f t="shared" si="138"/>
        <v>21.3</v>
      </c>
      <c r="CZ130" s="166">
        <f t="shared" si="138"/>
        <v>866.8</v>
      </c>
      <c r="DA130" s="166">
        <f t="shared" si="138"/>
        <v>45.9</v>
      </c>
      <c r="DB130" s="166">
        <f t="shared" si="138"/>
        <v>92.2</v>
      </c>
      <c r="DC130" s="166">
        <f t="shared" si="138"/>
        <v>35.299999999999997</v>
      </c>
      <c r="DD130" s="166">
        <f t="shared" si="138"/>
        <v>41.5</v>
      </c>
      <c r="DE130" s="166">
        <f t="shared" si="138"/>
        <v>164.7</v>
      </c>
      <c r="DF130" s="166">
        <f t="shared" si="138"/>
        <v>8337.9</v>
      </c>
      <c r="DG130" s="166">
        <f t="shared" si="138"/>
        <v>21</v>
      </c>
      <c r="DH130" s="166">
        <f t="shared" si="138"/>
        <v>662.5</v>
      </c>
      <c r="DI130" s="166">
        <f t="shared" si="138"/>
        <v>1484</v>
      </c>
      <c r="DJ130" s="166">
        <f t="shared" si="138"/>
        <v>229.8</v>
      </c>
      <c r="DK130" s="166">
        <f t="shared" si="138"/>
        <v>211.2</v>
      </c>
      <c r="DL130" s="166">
        <f t="shared" si="138"/>
        <v>2553</v>
      </c>
      <c r="DM130" s="166">
        <f t="shared" si="138"/>
        <v>143.80000000000001</v>
      </c>
      <c r="DN130" s="166">
        <f t="shared" si="138"/>
        <v>698.5</v>
      </c>
      <c r="DO130" s="166">
        <f t="shared" si="138"/>
        <v>1830.8</v>
      </c>
      <c r="DP130" s="166">
        <f t="shared" si="138"/>
        <v>55</v>
      </c>
      <c r="DQ130" s="166">
        <f t="shared" si="138"/>
        <v>157</v>
      </c>
      <c r="DR130" s="166">
        <f t="shared" si="138"/>
        <v>959.4</v>
      </c>
      <c r="DS130" s="166">
        <f t="shared" si="138"/>
        <v>543</v>
      </c>
      <c r="DT130" s="166">
        <f t="shared" si="138"/>
        <v>80.8</v>
      </c>
      <c r="DU130" s="166">
        <f t="shared" si="138"/>
        <v>185.8</v>
      </c>
      <c r="DV130" s="166">
        <f t="shared" si="138"/>
        <v>72</v>
      </c>
      <c r="DW130" s="166">
        <f t="shared" si="138"/>
        <v>117.5</v>
      </c>
      <c r="DX130" s="166">
        <f t="shared" si="138"/>
        <v>42.7</v>
      </c>
      <c r="DY130" s="166">
        <f t="shared" si="138"/>
        <v>75.099999999999994</v>
      </c>
      <c r="DZ130" s="166">
        <f t="shared" si="138"/>
        <v>196.3</v>
      </c>
      <c r="EA130" s="166">
        <f t="shared" si="138"/>
        <v>231.7</v>
      </c>
      <c r="EB130" s="166">
        <f t="shared" ref="EB130:FX130" si="139">MAX(EB129,EB127)</f>
        <v>217.2</v>
      </c>
      <c r="EC130" s="166">
        <f t="shared" si="139"/>
        <v>69.400000000000006</v>
      </c>
      <c r="ED130" s="166">
        <f t="shared" si="139"/>
        <v>57.5</v>
      </c>
      <c r="EE130" s="166">
        <f t="shared" si="139"/>
        <v>102.3</v>
      </c>
      <c r="EF130" s="166">
        <f t="shared" si="139"/>
        <v>813.1</v>
      </c>
      <c r="EG130" s="166">
        <f t="shared" si="139"/>
        <v>157</v>
      </c>
      <c r="EH130" s="166">
        <f t="shared" si="139"/>
        <v>80.400000000000006</v>
      </c>
      <c r="EI130" s="166">
        <f t="shared" si="139"/>
        <v>12089.3</v>
      </c>
      <c r="EJ130" s="166">
        <f t="shared" si="139"/>
        <v>3773.1</v>
      </c>
      <c r="EK130" s="166">
        <f t="shared" si="139"/>
        <v>216.3</v>
      </c>
      <c r="EL130" s="166">
        <f t="shared" si="139"/>
        <v>144.19999999999999</v>
      </c>
      <c r="EM130" s="166">
        <f t="shared" si="139"/>
        <v>218.8</v>
      </c>
      <c r="EN130" s="166">
        <f t="shared" si="139"/>
        <v>613.29999999999995</v>
      </c>
      <c r="EO130" s="166">
        <f t="shared" si="139"/>
        <v>114.1</v>
      </c>
      <c r="EP130" s="166">
        <f t="shared" si="139"/>
        <v>100.3</v>
      </c>
      <c r="EQ130" s="166">
        <f t="shared" si="139"/>
        <v>351.3</v>
      </c>
      <c r="ER130" s="166">
        <f t="shared" si="139"/>
        <v>134.80000000000001</v>
      </c>
      <c r="ES130" s="166">
        <f t="shared" si="139"/>
        <v>81.7</v>
      </c>
      <c r="ET130" s="166">
        <f t="shared" si="139"/>
        <v>150</v>
      </c>
      <c r="EU130" s="166">
        <f t="shared" si="139"/>
        <v>538.6</v>
      </c>
      <c r="EV130" s="166">
        <f t="shared" si="139"/>
        <v>29.1</v>
      </c>
      <c r="EW130" s="166">
        <f t="shared" si="139"/>
        <v>148.5</v>
      </c>
      <c r="EX130" s="166">
        <f t="shared" si="139"/>
        <v>74.5</v>
      </c>
      <c r="EY130" s="166">
        <f t="shared" si="139"/>
        <v>295.3</v>
      </c>
      <c r="EZ130" s="166">
        <f t="shared" si="139"/>
        <v>45.5</v>
      </c>
      <c r="FA130" s="166">
        <f t="shared" si="139"/>
        <v>774</v>
      </c>
      <c r="FB130" s="166">
        <f t="shared" si="139"/>
        <v>188</v>
      </c>
      <c r="FC130" s="166">
        <f t="shared" si="139"/>
        <v>552.9</v>
      </c>
      <c r="FD130" s="166">
        <f t="shared" si="139"/>
        <v>166.1</v>
      </c>
      <c r="FE130" s="166">
        <f t="shared" si="139"/>
        <v>44.3</v>
      </c>
      <c r="FF130" s="166">
        <f t="shared" si="139"/>
        <v>96.5</v>
      </c>
      <c r="FG130" s="166">
        <f t="shared" si="139"/>
        <v>29</v>
      </c>
      <c r="FH130" s="166">
        <f t="shared" si="139"/>
        <v>53.6</v>
      </c>
      <c r="FI130" s="166">
        <f t="shared" si="139"/>
        <v>741</v>
      </c>
      <c r="FJ130" s="166">
        <f t="shared" si="139"/>
        <v>503.9</v>
      </c>
      <c r="FK130" s="166">
        <f t="shared" si="139"/>
        <v>668</v>
      </c>
      <c r="FL130" s="166">
        <f t="shared" si="139"/>
        <v>634</v>
      </c>
      <c r="FM130" s="166">
        <f t="shared" si="139"/>
        <v>752.5</v>
      </c>
      <c r="FN130" s="166">
        <f t="shared" si="139"/>
        <v>12218.8</v>
      </c>
      <c r="FO130" s="166">
        <f t="shared" si="139"/>
        <v>315.8</v>
      </c>
      <c r="FP130" s="166">
        <f t="shared" si="139"/>
        <v>1290.8</v>
      </c>
      <c r="FQ130" s="166">
        <f t="shared" si="139"/>
        <v>298.60000000000002</v>
      </c>
      <c r="FR130" s="166">
        <f t="shared" si="139"/>
        <v>56.4</v>
      </c>
      <c r="FS130" s="166">
        <f t="shared" si="139"/>
        <v>30.7</v>
      </c>
      <c r="FT130" s="166">
        <f t="shared" si="139"/>
        <v>30.4</v>
      </c>
      <c r="FU130" s="166">
        <f t="shared" si="139"/>
        <v>406.4</v>
      </c>
      <c r="FV130" s="166">
        <f t="shared" si="139"/>
        <v>284.39999999999998</v>
      </c>
      <c r="FW130" s="166">
        <f t="shared" si="139"/>
        <v>80.5</v>
      </c>
      <c r="FX130" s="166">
        <f t="shared" si="139"/>
        <v>11</v>
      </c>
      <c r="FY130" s="173"/>
      <c r="FZ130" s="165">
        <f>SUM(C130:FY130)</f>
        <v>302653.19999999972</v>
      </c>
      <c r="GA130" s="147"/>
      <c r="GB130" s="147"/>
      <c r="GC130" s="147"/>
      <c r="GD130" s="186"/>
      <c r="GE130" s="186"/>
    </row>
    <row r="131" spans="1:187" s="315" customFormat="1" x14ac:dyDescent="0.2">
      <c r="A131" s="193"/>
      <c r="B131" s="184" t="s">
        <v>305</v>
      </c>
      <c r="C131" s="205"/>
      <c r="D131" s="205"/>
      <c r="E131" s="205"/>
      <c r="F131" s="205"/>
      <c r="G131" s="205"/>
      <c r="H131" s="205"/>
      <c r="I131" s="205"/>
      <c r="J131" s="205"/>
      <c r="K131" s="205"/>
      <c r="L131" s="205"/>
      <c r="M131" s="205"/>
      <c r="N131" s="205"/>
      <c r="O131" s="205"/>
      <c r="P131" s="205"/>
      <c r="Q131" s="205"/>
      <c r="R131" s="205"/>
      <c r="S131" s="205"/>
      <c r="T131" s="205"/>
      <c r="U131" s="205"/>
      <c r="V131" s="205"/>
      <c r="W131" s="205"/>
      <c r="X131" s="205"/>
      <c r="Y131" s="205"/>
      <c r="Z131" s="205"/>
      <c r="AA131" s="205"/>
      <c r="AB131" s="205"/>
      <c r="AC131" s="205"/>
      <c r="AD131" s="205"/>
      <c r="AE131" s="205"/>
      <c r="AF131" s="205"/>
      <c r="AG131" s="205"/>
      <c r="AH131" s="205"/>
      <c r="AI131" s="205"/>
      <c r="AJ131" s="205"/>
      <c r="AK131" s="205"/>
      <c r="AL131" s="205"/>
      <c r="AM131" s="205"/>
      <c r="AN131" s="205"/>
      <c r="AO131" s="205"/>
      <c r="AP131" s="205"/>
      <c r="AQ131" s="205"/>
      <c r="AR131" s="205"/>
      <c r="AS131" s="205"/>
      <c r="AT131" s="205"/>
      <c r="AU131" s="205"/>
      <c r="AV131" s="205"/>
      <c r="AW131" s="205"/>
      <c r="AX131" s="205"/>
      <c r="AY131" s="205"/>
      <c r="AZ131" s="205"/>
      <c r="BA131" s="205"/>
      <c r="BB131" s="205"/>
      <c r="BC131" s="205"/>
      <c r="BD131" s="205"/>
      <c r="BE131" s="205"/>
      <c r="BF131" s="205"/>
      <c r="BG131" s="205"/>
      <c r="BH131" s="205"/>
      <c r="BI131" s="205"/>
      <c r="BJ131" s="205"/>
      <c r="BK131" s="205"/>
      <c r="BL131" s="205"/>
      <c r="BM131" s="205"/>
      <c r="BN131" s="205"/>
      <c r="BO131" s="205"/>
      <c r="BP131" s="205"/>
      <c r="BQ131" s="205"/>
      <c r="BR131" s="205"/>
      <c r="BS131" s="205"/>
      <c r="BT131" s="205"/>
      <c r="BU131" s="205"/>
      <c r="BV131" s="205"/>
      <c r="BW131" s="205"/>
      <c r="BX131" s="205"/>
      <c r="BY131" s="205"/>
      <c r="BZ131" s="205"/>
      <c r="CA131" s="205"/>
      <c r="CB131" s="205"/>
      <c r="CC131" s="205"/>
      <c r="CD131" s="205"/>
      <c r="CE131" s="205"/>
      <c r="CF131" s="205"/>
      <c r="CG131" s="205"/>
      <c r="CH131" s="205"/>
      <c r="CI131" s="205"/>
      <c r="CJ131" s="205"/>
      <c r="CK131" s="205"/>
      <c r="CL131" s="205"/>
      <c r="CM131" s="205"/>
      <c r="CN131" s="205"/>
      <c r="CO131" s="205"/>
      <c r="CP131" s="205"/>
      <c r="CQ131" s="205"/>
      <c r="CR131" s="205"/>
      <c r="CS131" s="205"/>
      <c r="CT131" s="205"/>
      <c r="CU131" s="205"/>
      <c r="CV131" s="205"/>
      <c r="CW131" s="205"/>
      <c r="CX131" s="205"/>
      <c r="CY131" s="205"/>
      <c r="CZ131" s="205"/>
      <c r="DA131" s="205"/>
      <c r="DB131" s="205"/>
      <c r="DC131" s="205"/>
      <c r="DD131" s="205"/>
      <c r="DE131" s="205"/>
      <c r="DF131" s="205"/>
      <c r="DG131" s="205"/>
      <c r="DH131" s="205"/>
      <c r="DI131" s="205"/>
      <c r="DJ131" s="205"/>
      <c r="DK131" s="205"/>
      <c r="DL131" s="205"/>
      <c r="DM131" s="205"/>
      <c r="DN131" s="205"/>
      <c r="DO131" s="205"/>
      <c r="DP131" s="205"/>
      <c r="DQ131" s="205"/>
      <c r="DR131" s="205"/>
      <c r="DS131" s="205"/>
      <c r="DT131" s="205"/>
      <c r="DU131" s="205"/>
      <c r="DV131" s="205"/>
      <c r="DW131" s="205"/>
      <c r="DX131" s="205"/>
      <c r="DY131" s="205"/>
      <c r="DZ131" s="205"/>
      <c r="EA131" s="205"/>
      <c r="EB131" s="205"/>
      <c r="EC131" s="205"/>
      <c r="ED131" s="205"/>
      <c r="EE131" s="205"/>
      <c r="EF131" s="205"/>
      <c r="EG131" s="205"/>
      <c r="EH131" s="205"/>
      <c r="EI131" s="205"/>
      <c r="EJ131" s="205"/>
      <c r="EK131" s="205"/>
      <c r="EL131" s="205"/>
      <c r="EM131" s="205"/>
      <c r="EN131" s="205"/>
      <c r="EO131" s="205"/>
      <c r="EP131" s="205"/>
      <c r="EQ131" s="205"/>
      <c r="ER131" s="205"/>
      <c r="ES131" s="205"/>
      <c r="ET131" s="205"/>
      <c r="EU131" s="205"/>
      <c r="EV131" s="205"/>
      <c r="EW131" s="205"/>
      <c r="EX131" s="205"/>
      <c r="EY131" s="205"/>
      <c r="EZ131" s="205"/>
      <c r="FA131" s="205"/>
      <c r="FB131" s="205"/>
      <c r="FC131" s="205"/>
      <c r="FD131" s="205"/>
      <c r="FE131" s="205"/>
      <c r="FF131" s="205"/>
      <c r="FG131" s="205"/>
      <c r="FH131" s="205"/>
      <c r="FI131" s="205"/>
      <c r="FJ131" s="205"/>
      <c r="FK131" s="205"/>
      <c r="FL131" s="205"/>
      <c r="FM131" s="205"/>
      <c r="FN131" s="205"/>
      <c r="FO131" s="205"/>
      <c r="FP131" s="205"/>
      <c r="FQ131" s="205"/>
      <c r="FR131" s="205"/>
      <c r="FS131" s="205"/>
      <c r="FT131" s="205"/>
      <c r="FU131" s="205"/>
      <c r="FV131" s="205"/>
      <c r="FW131" s="205"/>
      <c r="FX131" s="205"/>
      <c r="FY131" s="173"/>
      <c r="GA131" s="179"/>
      <c r="GB131" s="147"/>
      <c r="GC131" s="147"/>
      <c r="GD131" s="186"/>
      <c r="GE131" s="186"/>
    </row>
    <row r="132" spans="1:187" x14ac:dyDescent="0.2">
      <c r="A132" s="193" t="s">
        <v>306</v>
      </c>
      <c r="B132" s="184" t="s">
        <v>307</v>
      </c>
      <c r="C132" s="172">
        <f t="shared" ref="C132:BN132" si="140">ROUND((C130/C14),4)</f>
        <v>0.51080000000000003</v>
      </c>
      <c r="D132" s="172">
        <f t="shared" si="140"/>
        <v>0.34489999999999998</v>
      </c>
      <c r="E132" s="172">
        <f t="shared" si="140"/>
        <v>0.74619999999999997</v>
      </c>
      <c r="F132" s="172">
        <f t="shared" si="140"/>
        <v>0.308</v>
      </c>
      <c r="G132" s="172">
        <f t="shared" si="140"/>
        <v>0.27260000000000001</v>
      </c>
      <c r="H132" s="172">
        <f t="shared" si="140"/>
        <v>0.182</v>
      </c>
      <c r="I132" s="172">
        <f t="shared" si="140"/>
        <v>0.76629999999999998</v>
      </c>
      <c r="J132" s="172">
        <f t="shared" si="140"/>
        <v>0.46150000000000002</v>
      </c>
      <c r="K132" s="172">
        <f t="shared" si="140"/>
        <v>0.4652</v>
      </c>
      <c r="L132" s="172">
        <f t="shared" si="140"/>
        <v>0.58730000000000004</v>
      </c>
      <c r="M132" s="172">
        <f t="shared" si="140"/>
        <v>0.82940000000000003</v>
      </c>
      <c r="N132" s="172">
        <f t="shared" si="140"/>
        <v>0.24060000000000001</v>
      </c>
      <c r="O132" s="172">
        <f t="shared" si="140"/>
        <v>0.1535</v>
      </c>
      <c r="P132" s="172">
        <f t="shared" si="140"/>
        <v>0.53029999999999999</v>
      </c>
      <c r="Q132" s="172">
        <f t="shared" si="140"/>
        <v>0.62050000000000005</v>
      </c>
      <c r="R132" s="172">
        <f t="shared" si="140"/>
        <v>0.41239999999999999</v>
      </c>
      <c r="S132" s="172">
        <f t="shared" si="140"/>
        <v>0.41870000000000002</v>
      </c>
      <c r="T132" s="172">
        <f t="shared" si="140"/>
        <v>0.46949999999999997</v>
      </c>
      <c r="U132" s="172">
        <f t="shared" si="140"/>
        <v>0.73799999999999999</v>
      </c>
      <c r="V132" s="172">
        <f t="shared" si="140"/>
        <v>0.57210000000000005</v>
      </c>
      <c r="W132" s="203">
        <f t="shared" si="140"/>
        <v>0.71489999999999998</v>
      </c>
      <c r="X132" s="172">
        <f t="shared" si="140"/>
        <v>0.48280000000000001</v>
      </c>
      <c r="Y132" s="172">
        <f t="shared" si="140"/>
        <v>0.8327</v>
      </c>
      <c r="Z132" s="172">
        <f t="shared" si="140"/>
        <v>0.45229999999999998</v>
      </c>
      <c r="AA132" s="172">
        <f t="shared" si="140"/>
        <v>0.2535</v>
      </c>
      <c r="AB132" s="172">
        <f t="shared" si="140"/>
        <v>0.16880000000000001</v>
      </c>
      <c r="AC132" s="172">
        <f t="shared" si="140"/>
        <v>0.26319999999999999</v>
      </c>
      <c r="AD132" s="172">
        <f t="shared" si="140"/>
        <v>0.30130000000000001</v>
      </c>
      <c r="AE132" s="172">
        <f t="shared" si="140"/>
        <v>0.43869999999999998</v>
      </c>
      <c r="AF132" s="172">
        <f t="shared" si="140"/>
        <v>0.44209999999999999</v>
      </c>
      <c r="AG132" s="172">
        <f t="shared" si="140"/>
        <v>0.24979999999999999</v>
      </c>
      <c r="AH132" s="172">
        <f t="shared" si="140"/>
        <v>0.51070000000000004</v>
      </c>
      <c r="AI132" s="172">
        <f t="shared" si="140"/>
        <v>0.439</v>
      </c>
      <c r="AJ132" s="172">
        <f t="shared" si="140"/>
        <v>0.60580000000000001</v>
      </c>
      <c r="AK132" s="172">
        <f t="shared" si="140"/>
        <v>0.82069999999999999</v>
      </c>
      <c r="AL132" s="172">
        <f t="shared" si="140"/>
        <v>0.84619999999999995</v>
      </c>
      <c r="AM132" s="172">
        <f t="shared" si="140"/>
        <v>0.54259999999999997</v>
      </c>
      <c r="AN132" s="172">
        <f t="shared" si="140"/>
        <v>0.4123</v>
      </c>
      <c r="AO132" s="172">
        <f t="shared" si="140"/>
        <v>0.48089999999999999</v>
      </c>
      <c r="AP132" s="172">
        <f t="shared" si="140"/>
        <v>0.57979999999999998</v>
      </c>
      <c r="AQ132" s="172">
        <f t="shared" si="140"/>
        <v>0.46389999999999998</v>
      </c>
      <c r="AR132" s="172">
        <f t="shared" si="140"/>
        <v>9.8100000000000007E-2</v>
      </c>
      <c r="AS132" s="172">
        <f t="shared" si="140"/>
        <v>0.28599999999999998</v>
      </c>
      <c r="AT132" s="172">
        <f t="shared" si="140"/>
        <v>0.14380000000000001</v>
      </c>
      <c r="AU132" s="172">
        <f t="shared" si="140"/>
        <v>0.32469999999999999</v>
      </c>
      <c r="AV132" s="172">
        <f t="shared" si="140"/>
        <v>0.39900000000000002</v>
      </c>
      <c r="AW132" s="172">
        <f t="shared" si="140"/>
        <v>0.1966</v>
      </c>
      <c r="AX132" s="172">
        <f t="shared" si="140"/>
        <v>2.625</v>
      </c>
      <c r="AY132" s="172">
        <f t="shared" si="140"/>
        <v>0.4022</v>
      </c>
      <c r="AZ132" s="172">
        <f t="shared" si="140"/>
        <v>0.64370000000000005</v>
      </c>
      <c r="BA132" s="172">
        <f t="shared" si="140"/>
        <v>0.3679</v>
      </c>
      <c r="BB132" s="172">
        <f t="shared" si="140"/>
        <v>0.35749999999999998</v>
      </c>
      <c r="BC132" s="172">
        <f t="shared" si="140"/>
        <v>0.50009999999999999</v>
      </c>
      <c r="BD132" s="172">
        <f t="shared" si="140"/>
        <v>0.13370000000000001</v>
      </c>
      <c r="BE132" s="172">
        <f t="shared" si="140"/>
        <v>0.25190000000000001</v>
      </c>
      <c r="BF132" s="172">
        <f t="shared" si="140"/>
        <v>0.1031</v>
      </c>
      <c r="BG132" s="172">
        <f t="shared" si="140"/>
        <v>0.50600000000000001</v>
      </c>
      <c r="BH132" s="172">
        <f t="shared" si="140"/>
        <v>0.2114</v>
      </c>
      <c r="BI132" s="172">
        <f t="shared" si="140"/>
        <v>0.58830000000000005</v>
      </c>
      <c r="BJ132" s="172">
        <f t="shared" si="140"/>
        <v>6.6699999999999995E-2</v>
      </c>
      <c r="BK132" s="172">
        <f t="shared" si="140"/>
        <v>0.2727</v>
      </c>
      <c r="BL132" s="172">
        <f t="shared" si="140"/>
        <v>0.48499999999999999</v>
      </c>
      <c r="BM132" s="172">
        <f t="shared" si="140"/>
        <v>0.43809999999999999</v>
      </c>
      <c r="BN132" s="172">
        <f t="shared" si="140"/>
        <v>0.49980000000000002</v>
      </c>
      <c r="BO132" s="172">
        <f t="shared" ref="BO132:DZ132" si="141">ROUND((BO130/BO14),4)</f>
        <v>0.49059999999999998</v>
      </c>
      <c r="BP132" s="172">
        <f t="shared" si="141"/>
        <v>0.46529999999999999</v>
      </c>
      <c r="BQ132" s="172">
        <f t="shared" si="141"/>
        <v>0.32779999999999998</v>
      </c>
      <c r="BR132" s="172">
        <f t="shared" si="141"/>
        <v>0.3861</v>
      </c>
      <c r="BS132" s="172">
        <f t="shared" si="141"/>
        <v>0.51190000000000002</v>
      </c>
      <c r="BT132" s="172">
        <f t="shared" si="141"/>
        <v>0.28710000000000002</v>
      </c>
      <c r="BU132" s="172">
        <f t="shared" si="141"/>
        <v>0.3589</v>
      </c>
      <c r="BV132" s="172">
        <f t="shared" si="141"/>
        <v>0.21149999999999999</v>
      </c>
      <c r="BW132" s="172">
        <f t="shared" si="141"/>
        <v>0.19950000000000001</v>
      </c>
      <c r="BX132" s="172">
        <f t="shared" si="141"/>
        <v>0.17499999999999999</v>
      </c>
      <c r="BY132" s="172">
        <f t="shared" si="141"/>
        <v>0.77990000000000004</v>
      </c>
      <c r="BZ132" s="172">
        <f t="shared" si="141"/>
        <v>0.51949999999999996</v>
      </c>
      <c r="CA132" s="172">
        <f t="shared" si="141"/>
        <v>0.34289999999999998</v>
      </c>
      <c r="CB132" s="172">
        <f t="shared" si="141"/>
        <v>0.25950000000000001</v>
      </c>
      <c r="CC132" s="172">
        <f t="shared" si="141"/>
        <v>0.42030000000000001</v>
      </c>
      <c r="CD132" s="172">
        <f t="shared" si="141"/>
        <v>0.50119999999999998</v>
      </c>
      <c r="CE132" s="172">
        <f t="shared" si="141"/>
        <v>0.39800000000000002</v>
      </c>
      <c r="CF132" s="172">
        <f t="shared" si="141"/>
        <v>0.40329999999999999</v>
      </c>
      <c r="CG132" s="172">
        <f t="shared" si="141"/>
        <v>0.37559999999999999</v>
      </c>
      <c r="CH132" s="172">
        <f t="shared" si="141"/>
        <v>0.59019999999999995</v>
      </c>
      <c r="CI132" s="172">
        <f t="shared" si="141"/>
        <v>0.55410000000000004</v>
      </c>
      <c r="CJ132" s="172">
        <f t="shared" si="141"/>
        <v>0.4299</v>
      </c>
      <c r="CK132" s="172">
        <f t="shared" si="141"/>
        <v>0.25330000000000003</v>
      </c>
      <c r="CL132" s="172">
        <f t="shared" si="141"/>
        <v>0.23580000000000001</v>
      </c>
      <c r="CM132" s="172">
        <f t="shared" si="141"/>
        <v>0.59</v>
      </c>
      <c r="CN132" s="172">
        <f t="shared" si="141"/>
        <v>0.245</v>
      </c>
      <c r="CO132" s="172">
        <f t="shared" si="141"/>
        <v>0.31340000000000001</v>
      </c>
      <c r="CP132" s="172">
        <f t="shared" si="141"/>
        <v>0.33900000000000002</v>
      </c>
      <c r="CQ132" s="172">
        <f t="shared" si="141"/>
        <v>0.69689999999999996</v>
      </c>
      <c r="CR132" s="172">
        <f t="shared" si="141"/>
        <v>0.51870000000000005</v>
      </c>
      <c r="CS132" s="172">
        <f t="shared" si="141"/>
        <v>0.27739999999999998</v>
      </c>
      <c r="CT132" s="172">
        <f t="shared" si="141"/>
        <v>0.61240000000000006</v>
      </c>
      <c r="CU132" s="172">
        <f t="shared" si="141"/>
        <v>0.16600000000000001</v>
      </c>
      <c r="CV132" s="172">
        <f t="shared" si="141"/>
        <v>0.28999999999999998</v>
      </c>
      <c r="CW132" s="172">
        <f t="shared" si="141"/>
        <v>0.29380000000000001</v>
      </c>
      <c r="CX132" s="172">
        <f t="shared" si="141"/>
        <v>0.43359999999999999</v>
      </c>
      <c r="CY132" s="172">
        <f t="shared" si="141"/>
        <v>0.5917</v>
      </c>
      <c r="CZ132" s="172">
        <f t="shared" si="141"/>
        <v>0.4289</v>
      </c>
      <c r="DA132" s="172">
        <f t="shared" si="141"/>
        <v>0.28070000000000001</v>
      </c>
      <c r="DB132" s="172">
        <f t="shared" si="141"/>
        <v>0.31790000000000002</v>
      </c>
      <c r="DC132" s="172">
        <f t="shared" si="141"/>
        <v>0.24340000000000001</v>
      </c>
      <c r="DD132" s="172">
        <f t="shared" si="141"/>
        <v>0.29330000000000001</v>
      </c>
      <c r="DE132" s="172">
        <f t="shared" si="141"/>
        <v>0.38350000000000001</v>
      </c>
      <c r="DF132" s="172">
        <f t="shared" si="141"/>
        <v>0.39050000000000001</v>
      </c>
      <c r="DG132" s="172">
        <f t="shared" si="141"/>
        <v>0.27629999999999999</v>
      </c>
      <c r="DH132" s="172">
        <f t="shared" si="141"/>
        <v>0.33429999999999999</v>
      </c>
      <c r="DI132" s="172">
        <f t="shared" si="141"/>
        <v>0.57330000000000003</v>
      </c>
      <c r="DJ132" s="172">
        <f t="shared" si="141"/>
        <v>0.34710000000000002</v>
      </c>
      <c r="DK132" s="172">
        <f t="shared" si="141"/>
        <v>0.48220000000000002</v>
      </c>
      <c r="DL132" s="172">
        <f t="shared" si="141"/>
        <v>0.44269999999999998</v>
      </c>
      <c r="DM132" s="172">
        <f t="shared" si="141"/>
        <v>0.54059999999999997</v>
      </c>
      <c r="DN132" s="172">
        <f t="shared" si="141"/>
        <v>0.50509999999999999</v>
      </c>
      <c r="DO132" s="172">
        <f t="shared" si="141"/>
        <v>0.61699999999999999</v>
      </c>
      <c r="DP132" s="172">
        <f t="shared" si="141"/>
        <v>0.27710000000000001</v>
      </c>
      <c r="DQ132" s="172">
        <f t="shared" si="141"/>
        <v>0.2959</v>
      </c>
      <c r="DR132" s="172">
        <f t="shared" si="141"/>
        <v>0.7026</v>
      </c>
      <c r="DS132" s="172">
        <f t="shared" si="141"/>
        <v>0.71640000000000004</v>
      </c>
      <c r="DT132" s="172">
        <f t="shared" si="141"/>
        <v>0.61439999999999995</v>
      </c>
      <c r="DU132" s="172">
        <f t="shared" si="141"/>
        <v>0.50280000000000002</v>
      </c>
      <c r="DV132" s="172">
        <f t="shared" si="141"/>
        <v>0.3881</v>
      </c>
      <c r="DW132" s="172">
        <f t="shared" si="141"/>
        <v>0.3301</v>
      </c>
      <c r="DX132" s="172">
        <f t="shared" si="141"/>
        <v>0.28089999999999998</v>
      </c>
      <c r="DY132" s="172">
        <f t="shared" si="141"/>
        <v>0.2419</v>
      </c>
      <c r="DZ132" s="172">
        <f t="shared" si="141"/>
        <v>0.24149999999999999</v>
      </c>
      <c r="EA132" s="172">
        <f t="shared" ref="EA132:FX132" si="142">ROUND((EA130/EA14),4)</f>
        <v>0.3695</v>
      </c>
      <c r="EB132" s="172">
        <f t="shared" si="142"/>
        <v>0.3886</v>
      </c>
      <c r="EC132" s="172">
        <f t="shared" si="142"/>
        <v>0.2349</v>
      </c>
      <c r="ED132" s="172">
        <f t="shared" si="142"/>
        <v>3.5999999999999997E-2</v>
      </c>
      <c r="EE132" s="172">
        <f t="shared" si="142"/>
        <v>0.54849999999999999</v>
      </c>
      <c r="EF132" s="172">
        <f t="shared" si="142"/>
        <v>0.5837</v>
      </c>
      <c r="EG132" s="172">
        <f t="shared" si="142"/>
        <v>0.57089999999999996</v>
      </c>
      <c r="EH132" s="172">
        <f t="shared" si="142"/>
        <v>0.36969999999999997</v>
      </c>
      <c r="EI132" s="172">
        <f t="shared" si="142"/>
        <v>0.78420000000000001</v>
      </c>
      <c r="EJ132" s="172">
        <f t="shared" si="142"/>
        <v>0.40739999999999998</v>
      </c>
      <c r="EK132" s="172">
        <f t="shared" si="142"/>
        <v>0.3221</v>
      </c>
      <c r="EL132" s="172">
        <f t="shared" si="142"/>
        <v>0.30980000000000002</v>
      </c>
      <c r="EM132" s="172">
        <f t="shared" si="142"/>
        <v>0.55459999999999998</v>
      </c>
      <c r="EN132" s="172">
        <f t="shared" si="142"/>
        <v>0.58409999999999995</v>
      </c>
      <c r="EO132" s="172">
        <f t="shared" si="142"/>
        <v>0.31609999999999999</v>
      </c>
      <c r="EP132" s="172">
        <f t="shared" si="142"/>
        <v>0.25690000000000002</v>
      </c>
      <c r="EQ132" s="172">
        <f t="shared" si="142"/>
        <v>0.13100000000000001</v>
      </c>
      <c r="ER132" s="172">
        <f t="shared" si="142"/>
        <v>0.42730000000000001</v>
      </c>
      <c r="ES132" s="172">
        <f t="shared" si="142"/>
        <v>0.74270000000000003</v>
      </c>
      <c r="ET132" s="172">
        <f t="shared" si="142"/>
        <v>0.71599999999999997</v>
      </c>
      <c r="EU132" s="172">
        <f t="shared" si="142"/>
        <v>0.96699999999999997</v>
      </c>
      <c r="EV132" s="172">
        <f t="shared" si="142"/>
        <v>0.48909999999999998</v>
      </c>
      <c r="EW132" s="172">
        <f t="shared" si="142"/>
        <v>0.17019999999999999</v>
      </c>
      <c r="EX132" s="172">
        <f t="shared" si="142"/>
        <v>0.35389999999999999</v>
      </c>
      <c r="EY132" s="172">
        <f t="shared" si="142"/>
        <v>0.61080000000000001</v>
      </c>
      <c r="EZ132" s="172">
        <f t="shared" si="142"/>
        <v>0.40810000000000002</v>
      </c>
      <c r="FA132" s="172">
        <f t="shared" si="142"/>
        <v>0.2336</v>
      </c>
      <c r="FB132" s="172">
        <f t="shared" si="142"/>
        <v>0.57320000000000004</v>
      </c>
      <c r="FC132" s="172">
        <f t="shared" si="142"/>
        <v>0.23880000000000001</v>
      </c>
      <c r="FD132" s="172">
        <f t="shared" si="142"/>
        <v>0.48780000000000001</v>
      </c>
      <c r="FE132" s="172">
        <f t="shared" si="142"/>
        <v>0.50060000000000004</v>
      </c>
      <c r="FF132" s="172">
        <f t="shared" si="142"/>
        <v>0.44059999999999999</v>
      </c>
      <c r="FG132" s="172">
        <f t="shared" si="142"/>
        <v>0.25</v>
      </c>
      <c r="FH132" s="172">
        <f t="shared" si="142"/>
        <v>0.61260000000000003</v>
      </c>
      <c r="FI132" s="172">
        <f t="shared" si="142"/>
        <v>0.42399999999999999</v>
      </c>
      <c r="FJ132" s="172">
        <f t="shared" si="142"/>
        <v>0.27410000000000001</v>
      </c>
      <c r="FK132" s="172">
        <f t="shared" si="142"/>
        <v>0.30249999999999999</v>
      </c>
      <c r="FL132" s="172">
        <f t="shared" si="142"/>
        <v>0.10780000000000001</v>
      </c>
      <c r="FM132" s="172">
        <f t="shared" si="142"/>
        <v>0.20830000000000001</v>
      </c>
      <c r="FN132" s="172">
        <f t="shared" si="142"/>
        <v>0.57089999999999996</v>
      </c>
      <c r="FO132" s="172">
        <f t="shared" si="142"/>
        <v>0.3</v>
      </c>
      <c r="FP132" s="172">
        <f t="shared" si="142"/>
        <v>0.59699999999999998</v>
      </c>
      <c r="FQ132" s="172">
        <f t="shared" si="142"/>
        <v>0.3397</v>
      </c>
      <c r="FR132" s="172">
        <f t="shared" si="142"/>
        <v>0.3639</v>
      </c>
      <c r="FS132" s="172">
        <f t="shared" si="142"/>
        <v>0.16420000000000001</v>
      </c>
      <c r="FT132" s="203">
        <f t="shared" si="142"/>
        <v>0.39229999999999998</v>
      </c>
      <c r="FU132" s="172">
        <f t="shared" si="142"/>
        <v>0.54959999999999998</v>
      </c>
      <c r="FV132" s="172">
        <f t="shared" si="142"/>
        <v>0.44090000000000001</v>
      </c>
      <c r="FW132" s="172">
        <f t="shared" si="142"/>
        <v>0.4128</v>
      </c>
      <c r="FX132" s="172">
        <f t="shared" si="142"/>
        <v>0.19470000000000001</v>
      </c>
      <c r="FY132" s="241"/>
      <c r="FZ132" s="165"/>
      <c r="GA132" s="172"/>
      <c r="GB132" s="173"/>
      <c r="GC132" s="173"/>
      <c r="GD132" s="173"/>
      <c r="GE132" s="173"/>
    </row>
    <row r="133" spans="1:187" x14ac:dyDescent="0.2">
      <c r="A133" s="178"/>
      <c r="B133" s="184" t="s">
        <v>611</v>
      </c>
      <c r="C133" s="147"/>
      <c r="D133" s="147"/>
      <c r="E133" s="147"/>
      <c r="F133" s="147"/>
      <c r="G133" s="147"/>
      <c r="H133" s="147"/>
      <c r="I133" s="147"/>
      <c r="J133" s="147"/>
      <c r="K133" s="147"/>
      <c r="L133" s="147"/>
      <c r="M133" s="147"/>
      <c r="N133" s="147"/>
      <c r="O133" s="147"/>
      <c r="P133" s="147"/>
      <c r="Q133" s="147"/>
      <c r="R133" s="147"/>
      <c r="S133" s="147"/>
      <c r="T133" s="147"/>
      <c r="U133" s="147"/>
      <c r="V133" s="147"/>
      <c r="W133" s="181"/>
      <c r="X133" s="147"/>
      <c r="Y133" s="147"/>
      <c r="Z133" s="147"/>
      <c r="AA133" s="147"/>
      <c r="AB133" s="147"/>
      <c r="AC133" s="147"/>
      <c r="AD133" s="147"/>
      <c r="AE133" s="147"/>
      <c r="AF133" s="147"/>
      <c r="AG133" s="147"/>
      <c r="AH133" s="147"/>
      <c r="AI133" s="147"/>
      <c r="AJ133" s="147"/>
      <c r="AK133" s="147"/>
      <c r="AL133" s="147"/>
      <c r="AM133" s="147"/>
      <c r="AN133" s="147"/>
      <c r="AO133" s="147"/>
      <c r="AP133" s="147"/>
      <c r="AQ133" s="147"/>
      <c r="AR133" s="147"/>
      <c r="AS133" s="147"/>
      <c r="AT133" s="147"/>
      <c r="AU133" s="147"/>
      <c r="AV133" s="147"/>
      <c r="AW133" s="147"/>
      <c r="AX133" s="147"/>
      <c r="AY133" s="147"/>
      <c r="AZ133" s="147"/>
      <c r="BA133" s="147"/>
      <c r="BB133" s="147"/>
      <c r="BC133" s="147"/>
      <c r="BD133" s="147"/>
      <c r="BE133" s="147"/>
      <c r="BF133" s="147"/>
      <c r="BG133" s="147"/>
      <c r="BH133" s="147"/>
      <c r="BI133" s="147"/>
      <c r="BJ133" s="147"/>
      <c r="BK133" s="147"/>
      <c r="BL133" s="147"/>
      <c r="BM133" s="147"/>
      <c r="BN133" s="147"/>
      <c r="BO133" s="147"/>
      <c r="BP133" s="147"/>
      <c r="BQ133" s="147"/>
      <c r="BR133" s="147"/>
      <c r="BS133" s="147"/>
      <c r="BT133" s="147"/>
      <c r="BU133" s="147"/>
      <c r="BV133" s="147"/>
      <c r="BW133" s="147"/>
      <c r="BX133" s="147"/>
      <c r="BY133" s="147"/>
      <c r="BZ133" s="147"/>
      <c r="CA133" s="147"/>
      <c r="CB133" s="147"/>
      <c r="CC133" s="147"/>
      <c r="CD133" s="147"/>
      <c r="CE133" s="147"/>
      <c r="CF133" s="147"/>
      <c r="CG133" s="147"/>
      <c r="CH133" s="147"/>
      <c r="CI133" s="147"/>
      <c r="CJ133" s="147"/>
      <c r="CK133" s="147"/>
      <c r="CL133" s="147"/>
      <c r="CM133" s="147"/>
      <c r="CN133" s="147"/>
      <c r="CO133" s="147"/>
      <c r="CP133" s="147"/>
      <c r="CQ133" s="147"/>
      <c r="CR133" s="147"/>
      <c r="CS133" s="147"/>
      <c r="CT133" s="147"/>
      <c r="CU133" s="147"/>
      <c r="CV133" s="147"/>
      <c r="CW133" s="147"/>
      <c r="CX133" s="147"/>
      <c r="CY133" s="147"/>
      <c r="CZ133" s="147"/>
      <c r="DA133" s="147"/>
      <c r="DB133" s="147"/>
      <c r="DC133" s="147"/>
      <c r="DD133" s="147"/>
      <c r="DE133" s="147"/>
      <c r="DF133" s="147"/>
      <c r="DG133" s="147"/>
      <c r="DH133" s="147"/>
      <c r="DI133" s="147"/>
      <c r="DJ133" s="147"/>
      <c r="DK133" s="147"/>
      <c r="DL133" s="147"/>
      <c r="DM133" s="147"/>
      <c r="DN133" s="147"/>
      <c r="DO133" s="147"/>
      <c r="DP133" s="147"/>
      <c r="DQ133" s="147"/>
      <c r="DR133" s="147"/>
      <c r="DS133" s="147"/>
      <c r="DT133" s="147"/>
      <c r="DU133" s="147"/>
      <c r="DV133" s="147"/>
      <c r="DW133" s="147"/>
      <c r="DX133" s="147"/>
      <c r="DY133" s="147"/>
      <c r="DZ133" s="147"/>
      <c r="EA133" s="147"/>
      <c r="EB133" s="147"/>
      <c r="EC133" s="147"/>
      <c r="ED133" s="147"/>
      <c r="EE133" s="147"/>
      <c r="EF133" s="147"/>
      <c r="EG133" s="147"/>
      <c r="EH133" s="147"/>
      <c r="EI133" s="147"/>
      <c r="EJ133" s="147"/>
      <c r="EK133" s="147"/>
      <c r="EL133" s="147"/>
      <c r="EM133" s="147"/>
      <c r="EN133" s="147"/>
      <c r="EO133" s="147"/>
      <c r="EP133" s="147"/>
      <c r="EQ133" s="147"/>
      <c r="ER133" s="147"/>
      <c r="ES133" s="147"/>
      <c r="ET133" s="147"/>
      <c r="EU133" s="147"/>
      <c r="EV133" s="147"/>
      <c r="EW133" s="147"/>
      <c r="EX133" s="147"/>
      <c r="EY133" s="147"/>
      <c r="EZ133" s="147"/>
      <c r="FA133" s="147"/>
      <c r="FB133" s="147"/>
      <c r="FC133" s="147"/>
      <c r="FD133" s="147"/>
      <c r="FE133" s="147"/>
      <c r="FF133" s="147"/>
      <c r="FG133" s="147"/>
      <c r="FH133" s="147"/>
      <c r="FI133" s="147"/>
      <c r="FJ133" s="147"/>
      <c r="FK133" s="147"/>
      <c r="FL133" s="147"/>
      <c r="FM133" s="147"/>
      <c r="FN133" s="147"/>
      <c r="FO133" s="147"/>
      <c r="FP133" s="147"/>
      <c r="FQ133" s="147"/>
      <c r="FR133" s="147"/>
      <c r="FS133" s="147"/>
      <c r="FT133" s="181"/>
      <c r="FU133" s="147"/>
      <c r="FV133" s="147"/>
      <c r="FW133" s="147"/>
      <c r="FX133" s="147"/>
      <c r="FY133" s="162"/>
      <c r="FZ133" s="165"/>
      <c r="GA133" s="147"/>
      <c r="GB133" s="173"/>
      <c r="GC133" s="173"/>
      <c r="GD133" s="173"/>
      <c r="GE133" s="173"/>
    </row>
    <row r="134" spans="1:187" s="315" customFormat="1" x14ac:dyDescent="0.2">
      <c r="A134" s="244" t="s">
        <v>308</v>
      </c>
      <c r="B134" s="180" t="s">
        <v>568</v>
      </c>
      <c r="C134" s="179">
        <f t="shared" ref="C134:BN134" si="143">C35</f>
        <v>0.12</v>
      </c>
      <c r="D134" s="179">
        <f t="shared" si="143"/>
        <v>0.12</v>
      </c>
      <c r="E134" s="179">
        <f t="shared" si="143"/>
        <v>0.12</v>
      </c>
      <c r="F134" s="179">
        <f t="shared" si="143"/>
        <v>0.12</v>
      </c>
      <c r="G134" s="179">
        <f t="shared" si="143"/>
        <v>0.12</v>
      </c>
      <c r="H134" s="179">
        <f t="shared" si="143"/>
        <v>0.12</v>
      </c>
      <c r="I134" s="179">
        <f t="shared" si="143"/>
        <v>0.12</v>
      </c>
      <c r="J134" s="179">
        <f t="shared" si="143"/>
        <v>0.12</v>
      </c>
      <c r="K134" s="179">
        <f t="shared" si="143"/>
        <v>0.12</v>
      </c>
      <c r="L134" s="179">
        <f t="shared" si="143"/>
        <v>0.12</v>
      </c>
      <c r="M134" s="179">
        <f t="shared" si="143"/>
        <v>0.12</v>
      </c>
      <c r="N134" s="179">
        <f t="shared" si="143"/>
        <v>0.12</v>
      </c>
      <c r="O134" s="179">
        <f t="shared" si="143"/>
        <v>0.12</v>
      </c>
      <c r="P134" s="179">
        <f t="shared" si="143"/>
        <v>0.12</v>
      </c>
      <c r="Q134" s="179">
        <f t="shared" si="143"/>
        <v>0.12</v>
      </c>
      <c r="R134" s="179">
        <f t="shared" si="143"/>
        <v>0.12</v>
      </c>
      <c r="S134" s="179">
        <f t="shared" si="143"/>
        <v>0.12</v>
      </c>
      <c r="T134" s="179">
        <f t="shared" si="143"/>
        <v>0.12</v>
      </c>
      <c r="U134" s="179">
        <f t="shared" si="143"/>
        <v>0.12</v>
      </c>
      <c r="V134" s="179">
        <f t="shared" si="143"/>
        <v>0.12</v>
      </c>
      <c r="W134" s="180">
        <f t="shared" si="143"/>
        <v>0.12</v>
      </c>
      <c r="X134" s="179">
        <f t="shared" si="143"/>
        <v>0.12</v>
      </c>
      <c r="Y134" s="179">
        <f t="shared" si="143"/>
        <v>0.12</v>
      </c>
      <c r="Z134" s="179">
        <f t="shared" si="143"/>
        <v>0.12</v>
      </c>
      <c r="AA134" s="179">
        <f t="shared" si="143"/>
        <v>0.12</v>
      </c>
      <c r="AB134" s="179">
        <f t="shared" si="143"/>
        <v>0.12</v>
      </c>
      <c r="AC134" s="179">
        <f t="shared" si="143"/>
        <v>0.12</v>
      </c>
      <c r="AD134" s="179">
        <f t="shared" si="143"/>
        <v>0.12</v>
      </c>
      <c r="AE134" s="179">
        <f t="shared" si="143"/>
        <v>0.12</v>
      </c>
      <c r="AF134" s="179">
        <f t="shared" si="143"/>
        <v>0.12</v>
      </c>
      <c r="AG134" s="179">
        <f t="shared" si="143"/>
        <v>0.12</v>
      </c>
      <c r="AH134" s="179">
        <f t="shared" si="143"/>
        <v>0.12</v>
      </c>
      <c r="AI134" s="179">
        <f t="shared" si="143"/>
        <v>0.12</v>
      </c>
      <c r="AJ134" s="179">
        <f t="shared" si="143"/>
        <v>0.12</v>
      </c>
      <c r="AK134" s="179">
        <f t="shared" si="143"/>
        <v>0.12</v>
      </c>
      <c r="AL134" s="179">
        <f t="shared" si="143"/>
        <v>0.12</v>
      </c>
      <c r="AM134" s="179">
        <f t="shared" si="143"/>
        <v>0.12</v>
      </c>
      <c r="AN134" s="179">
        <f t="shared" si="143"/>
        <v>0.12</v>
      </c>
      <c r="AO134" s="179">
        <f t="shared" si="143"/>
        <v>0.12</v>
      </c>
      <c r="AP134" s="179">
        <f t="shared" si="143"/>
        <v>0.12</v>
      </c>
      <c r="AQ134" s="179">
        <f t="shared" si="143"/>
        <v>0.12</v>
      </c>
      <c r="AR134" s="179">
        <f t="shared" si="143"/>
        <v>0.12</v>
      </c>
      <c r="AS134" s="179">
        <f t="shared" si="143"/>
        <v>0.12</v>
      </c>
      <c r="AT134" s="179">
        <f t="shared" si="143"/>
        <v>0.12</v>
      </c>
      <c r="AU134" s="179">
        <f t="shared" si="143"/>
        <v>0.12</v>
      </c>
      <c r="AV134" s="179">
        <f t="shared" si="143"/>
        <v>0.12</v>
      </c>
      <c r="AW134" s="179">
        <f t="shared" si="143"/>
        <v>0.12</v>
      </c>
      <c r="AX134" s="179">
        <f t="shared" si="143"/>
        <v>0.12</v>
      </c>
      <c r="AY134" s="179">
        <f t="shared" si="143"/>
        <v>0.12</v>
      </c>
      <c r="AZ134" s="179">
        <f t="shared" si="143"/>
        <v>0.12</v>
      </c>
      <c r="BA134" s="179">
        <f t="shared" si="143"/>
        <v>0.12</v>
      </c>
      <c r="BB134" s="179">
        <f t="shared" si="143"/>
        <v>0.12</v>
      </c>
      <c r="BC134" s="179">
        <f t="shared" si="143"/>
        <v>0.12</v>
      </c>
      <c r="BD134" s="179">
        <f t="shared" si="143"/>
        <v>0.12</v>
      </c>
      <c r="BE134" s="179">
        <f t="shared" si="143"/>
        <v>0.12</v>
      </c>
      <c r="BF134" s="179">
        <f t="shared" si="143"/>
        <v>0.12</v>
      </c>
      <c r="BG134" s="179">
        <f t="shared" si="143"/>
        <v>0.12</v>
      </c>
      <c r="BH134" s="179">
        <f t="shared" si="143"/>
        <v>0.12</v>
      </c>
      <c r="BI134" s="179">
        <f t="shared" si="143"/>
        <v>0.12</v>
      </c>
      <c r="BJ134" s="179">
        <f t="shared" si="143"/>
        <v>0.12</v>
      </c>
      <c r="BK134" s="179">
        <f t="shared" si="143"/>
        <v>0.12</v>
      </c>
      <c r="BL134" s="179">
        <f t="shared" si="143"/>
        <v>0.12</v>
      </c>
      <c r="BM134" s="179">
        <f t="shared" si="143"/>
        <v>0.12</v>
      </c>
      <c r="BN134" s="179">
        <f t="shared" si="143"/>
        <v>0.12</v>
      </c>
      <c r="BO134" s="179">
        <f t="shared" ref="BO134:DZ134" si="144">BO35</f>
        <v>0.12</v>
      </c>
      <c r="BP134" s="179">
        <f t="shared" si="144"/>
        <v>0.12</v>
      </c>
      <c r="BQ134" s="179">
        <f t="shared" si="144"/>
        <v>0.12</v>
      </c>
      <c r="BR134" s="179">
        <f t="shared" si="144"/>
        <v>0.12</v>
      </c>
      <c r="BS134" s="179">
        <f t="shared" si="144"/>
        <v>0.12</v>
      </c>
      <c r="BT134" s="179">
        <f t="shared" si="144"/>
        <v>0.12</v>
      </c>
      <c r="BU134" s="179">
        <f t="shared" si="144"/>
        <v>0.12</v>
      </c>
      <c r="BV134" s="179">
        <f t="shared" si="144"/>
        <v>0.12</v>
      </c>
      <c r="BW134" s="179">
        <f t="shared" si="144"/>
        <v>0.12</v>
      </c>
      <c r="BX134" s="179">
        <f t="shared" si="144"/>
        <v>0.12</v>
      </c>
      <c r="BY134" s="179">
        <f t="shared" si="144"/>
        <v>0.12</v>
      </c>
      <c r="BZ134" s="179">
        <f t="shared" si="144"/>
        <v>0.12</v>
      </c>
      <c r="CA134" s="179">
        <f t="shared" si="144"/>
        <v>0.12</v>
      </c>
      <c r="CB134" s="179">
        <f t="shared" si="144"/>
        <v>0.12</v>
      </c>
      <c r="CC134" s="179">
        <f t="shared" si="144"/>
        <v>0.12</v>
      </c>
      <c r="CD134" s="179">
        <f t="shared" si="144"/>
        <v>0.12</v>
      </c>
      <c r="CE134" s="179">
        <f t="shared" si="144"/>
        <v>0.12</v>
      </c>
      <c r="CF134" s="179">
        <f t="shared" si="144"/>
        <v>0.12</v>
      </c>
      <c r="CG134" s="179">
        <f t="shared" si="144"/>
        <v>0.12</v>
      </c>
      <c r="CH134" s="179">
        <f t="shared" si="144"/>
        <v>0.12</v>
      </c>
      <c r="CI134" s="179">
        <f t="shared" si="144"/>
        <v>0.12</v>
      </c>
      <c r="CJ134" s="179">
        <f t="shared" si="144"/>
        <v>0.12</v>
      </c>
      <c r="CK134" s="179">
        <f t="shared" si="144"/>
        <v>0.12</v>
      </c>
      <c r="CL134" s="179">
        <f t="shared" si="144"/>
        <v>0.12</v>
      </c>
      <c r="CM134" s="179">
        <f t="shared" si="144"/>
        <v>0.12</v>
      </c>
      <c r="CN134" s="179">
        <f t="shared" si="144"/>
        <v>0.12</v>
      </c>
      <c r="CO134" s="179">
        <f t="shared" si="144"/>
        <v>0.12</v>
      </c>
      <c r="CP134" s="179">
        <f t="shared" si="144"/>
        <v>0.12</v>
      </c>
      <c r="CQ134" s="179">
        <f t="shared" si="144"/>
        <v>0.12</v>
      </c>
      <c r="CR134" s="179">
        <f t="shared" si="144"/>
        <v>0.12</v>
      </c>
      <c r="CS134" s="179">
        <f t="shared" si="144"/>
        <v>0.12</v>
      </c>
      <c r="CT134" s="179">
        <f t="shared" si="144"/>
        <v>0.12</v>
      </c>
      <c r="CU134" s="179">
        <f t="shared" si="144"/>
        <v>0.12</v>
      </c>
      <c r="CV134" s="179">
        <f t="shared" si="144"/>
        <v>0.12</v>
      </c>
      <c r="CW134" s="179">
        <f t="shared" si="144"/>
        <v>0.12</v>
      </c>
      <c r="CX134" s="179">
        <f t="shared" si="144"/>
        <v>0.12</v>
      </c>
      <c r="CY134" s="179">
        <f t="shared" si="144"/>
        <v>0.12</v>
      </c>
      <c r="CZ134" s="179">
        <f t="shared" si="144"/>
        <v>0.12</v>
      </c>
      <c r="DA134" s="179">
        <f t="shared" si="144"/>
        <v>0.12</v>
      </c>
      <c r="DB134" s="179">
        <f t="shared" si="144"/>
        <v>0.12</v>
      </c>
      <c r="DC134" s="179">
        <f t="shared" si="144"/>
        <v>0.12</v>
      </c>
      <c r="DD134" s="179">
        <f t="shared" si="144"/>
        <v>0.12</v>
      </c>
      <c r="DE134" s="179">
        <f t="shared" si="144"/>
        <v>0.12</v>
      </c>
      <c r="DF134" s="179">
        <f t="shared" si="144"/>
        <v>0.12</v>
      </c>
      <c r="DG134" s="179">
        <f t="shared" si="144"/>
        <v>0.12</v>
      </c>
      <c r="DH134" s="179">
        <f t="shared" si="144"/>
        <v>0.12</v>
      </c>
      <c r="DI134" s="179">
        <f t="shared" si="144"/>
        <v>0.12</v>
      </c>
      <c r="DJ134" s="179">
        <f t="shared" si="144"/>
        <v>0.12</v>
      </c>
      <c r="DK134" s="179">
        <f t="shared" si="144"/>
        <v>0.12</v>
      </c>
      <c r="DL134" s="179">
        <f t="shared" si="144"/>
        <v>0.12</v>
      </c>
      <c r="DM134" s="179">
        <f t="shared" si="144"/>
        <v>0.12</v>
      </c>
      <c r="DN134" s="179">
        <f t="shared" si="144"/>
        <v>0.12</v>
      </c>
      <c r="DO134" s="179">
        <f t="shared" si="144"/>
        <v>0.12</v>
      </c>
      <c r="DP134" s="179">
        <f t="shared" si="144"/>
        <v>0.12</v>
      </c>
      <c r="DQ134" s="179">
        <f t="shared" si="144"/>
        <v>0.12</v>
      </c>
      <c r="DR134" s="179">
        <f t="shared" si="144"/>
        <v>0.12</v>
      </c>
      <c r="DS134" s="179">
        <f t="shared" si="144"/>
        <v>0.12</v>
      </c>
      <c r="DT134" s="179">
        <f t="shared" si="144"/>
        <v>0.12</v>
      </c>
      <c r="DU134" s="179">
        <f t="shared" si="144"/>
        <v>0.12</v>
      </c>
      <c r="DV134" s="179">
        <f t="shared" si="144"/>
        <v>0.12</v>
      </c>
      <c r="DW134" s="179">
        <f t="shared" si="144"/>
        <v>0.12</v>
      </c>
      <c r="DX134" s="179">
        <f t="shared" si="144"/>
        <v>0.12</v>
      </c>
      <c r="DY134" s="179">
        <f t="shared" si="144"/>
        <v>0.12</v>
      </c>
      <c r="DZ134" s="179">
        <f t="shared" si="144"/>
        <v>0.12</v>
      </c>
      <c r="EA134" s="179">
        <f t="shared" ref="EA134:FX134" si="145">EA35</f>
        <v>0.12</v>
      </c>
      <c r="EB134" s="179">
        <f t="shared" si="145"/>
        <v>0.12</v>
      </c>
      <c r="EC134" s="179">
        <f t="shared" si="145"/>
        <v>0.12</v>
      </c>
      <c r="ED134" s="179">
        <f t="shared" si="145"/>
        <v>0.12</v>
      </c>
      <c r="EE134" s="179">
        <f t="shared" si="145"/>
        <v>0.12</v>
      </c>
      <c r="EF134" s="179">
        <f t="shared" si="145"/>
        <v>0.12</v>
      </c>
      <c r="EG134" s="179">
        <f t="shared" si="145"/>
        <v>0.12</v>
      </c>
      <c r="EH134" s="179">
        <f t="shared" si="145"/>
        <v>0.12</v>
      </c>
      <c r="EI134" s="179">
        <f t="shared" si="145"/>
        <v>0.12</v>
      </c>
      <c r="EJ134" s="179">
        <f t="shared" si="145"/>
        <v>0.12</v>
      </c>
      <c r="EK134" s="179">
        <f t="shared" si="145"/>
        <v>0.12</v>
      </c>
      <c r="EL134" s="179">
        <f t="shared" si="145"/>
        <v>0.12</v>
      </c>
      <c r="EM134" s="179">
        <f t="shared" si="145"/>
        <v>0.12</v>
      </c>
      <c r="EN134" s="179">
        <f t="shared" si="145"/>
        <v>0.12</v>
      </c>
      <c r="EO134" s="179">
        <f t="shared" si="145"/>
        <v>0.12</v>
      </c>
      <c r="EP134" s="179">
        <f t="shared" si="145"/>
        <v>0.12</v>
      </c>
      <c r="EQ134" s="179">
        <f t="shared" si="145"/>
        <v>0.12</v>
      </c>
      <c r="ER134" s="179">
        <f t="shared" si="145"/>
        <v>0.12</v>
      </c>
      <c r="ES134" s="179">
        <f t="shared" si="145"/>
        <v>0.12</v>
      </c>
      <c r="ET134" s="179">
        <f t="shared" si="145"/>
        <v>0.12</v>
      </c>
      <c r="EU134" s="179">
        <f t="shared" si="145"/>
        <v>0.12</v>
      </c>
      <c r="EV134" s="179">
        <f t="shared" si="145"/>
        <v>0.12</v>
      </c>
      <c r="EW134" s="179">
        <f t="shared" si="145"/>
        <v>0.12</v>
      </c>
      <c r="EX134" s="179">
        <f t="shared" si="145"/>
        <v>0.12</v>
      </c>
      <c r="EY134" s="179">
        <f t="shared" si="145"/>
        <v>0.12</v>
      </c>
      <c r="EZ134" s="179">
        <f t="shared" si="145"/>
        <v>0.12</v>
      </c>
      <c r="FA134" s="179">
        <f t="shared" si="145"/>
        <v>0.12</v>
      </c>
      <c r="FB134" s="179">
        <f t="shared" si="145"/>
        <v>0.12</v>
      </c>
      <c r="FC134" s="179">
        <f t="shared" si="145"/>
        <v>0.12</v>
      </c>
      <c r="FD134" s="179">
        <f t="shared" si="145"/>
        <v>0.12</v>
      </c>
      <c r="FE134" s="179">
        <f t="shared" si="145"/>
        <v>0.12</v>
      </c>
      <c r="FF134" s="179">
        <f t="shared" si="145"/>
        <v>0.12</v>
      </c>
      <c r="FG134" s="179">
        <f t="shared" si="145"/>
        <v>0.12</v>
      </c>
      <c r="FH134" s="179">
        <f t="shared" si="145"/>
        <v>0.12</v>
      </c>
      <c r="FI134" s="179">
        <f t="shared" si="145"/>
        <v>0.12</v>
      </c>
      <c r="FJ134" s="179">
        <f t="shared" si="145"/>
        <v>0.12</v>
      </c>
      <c r="FK134" s="179">
        <f t="shared" si="145"/>
        <v>0.12</v>
      </c>
      <c r="FL134" s="179">
        <f t="shared" si="145"/>
        <v>0.12</v>
      </c>
      <c r="FM134" s="179">
        <f t="shared" si="145"/>
        <v>0.12</v>
      </c>
      <c r="FN134" s="179">
        <f t="shared" si="145"/>
        <v>0.12</v>
      </c>
      <c r="FO134" s="179">
        <f t="shared" si="145"/>
        <v>0.12</v>
      </c>
      <c r="FP134" s="179">
        <f t="shared" si="145"/>
        <v>0.12</v>
      </c>
      <c r="FQ134" s="179">
        <f t="shared" si="145"/>
        <v>0.12</v>
      </c>
      <c r="FR134" s="179">
        <f t="shared" si="145"/>
        <v>0.12</v>
      </c>
      <c r="FS134" s="179">
        <f t="shared" si="145"/>
        <v>0.12</v>
      </c>
      <c r="FT134" s="180">
        <f t="shared" si="145"/>
        <v>0.12</v>
      </c>
      <c r="FU134" s="179">
        <f t="shared" si="145"/>
        <v>0.12</v>
      </c>
      <c r="FV134" s="179">
        <f t="shared" si="145"/>
        <v>0.12</v>
      </c>
      <c r="FW134" s="179">
        <f t="shared" si="145"/>
        <v>0.12</v>
      </c>
      <c r="FX134" s="179">
        <f t="shared" si="145"/>
        <v>0.12</v>
      </c>
      <c r="FY134" s="181"/>
      <c r="FZ134" s="166"/>
      <c r="GA134" s="181"/>
      <c r="GB134" s="166"/>
      <c r="GC134" s="166"/>
      <c r="GD134" s="166"/>
      <c r="GE134" s="166"/>
    </row>
    <row r="135" spans="1:187" s="315" customFormat="1" x14ac:dyDescent="0.2">
      <c r="A135" s="192" t="s">
        <v>309</v>
      </c>
      <c r="B135" s="184" t="s">
        <v>310</v>
      </c>
      <c r="C135" s="172">
        <f t="shared" ref="C135:BN135" si="146">ROUND(IF((C132-C12)*0.3&lt;0=TRUE(),0,IF((C96&lt;=50000),ROUND((C132-C12)*0.3,6),0)),4)</f>
        <v>4.5499999999999999E-2</v>
      </c>
      <c r="D135" s="172">
        <f t="shared" si="146"/>
        <v>0</v>
      </c>
      <c r="E135" s="172">
        <f t="shared" si="146"/>
        <v>0.11609999999999999</v>
      </c>
      <c r="F135" s="172">
        <f t="shared" si="146"/>
        <v>0</v>
      </c>
      <c r="G135" s="172">
        <f t="shared" si="146"/>
        <v>0</v>
      </c>
      <c r="H135" s="172">
        <f t="shared" si="146"/>
        <v>0</v>
      </c>
      <c r="I135" s="172">
        <f t="shared" si="146"/>
        <v>0.1221</v>
      </c>
      <c r="J135" s="172">
        <f t="shared" si="146"/>
        <v>3.0700000000000002E-2</v>
      </c>
      <c r="K135" s="172">
        <f t="shared" si="146"/>
        <v>3.1800000000000002E-2</v>
      </c>
      <c r="L135" s="172">
        <f t="shared" si="146"/>
        <v>6.8400000000000002E-2</v>
      </c>
      <c r="M135" s="172">
        <f t="shared" si="146"/>
        <v>0.14099999999999999</v>
      </c>
      <c r="N135" s="172">
        <f t="shared" si="146"/>
        <v>0</v>
      </c>
      <c r="O135" s="172">
        <f t="shared" si="146"/>
        <v>0</v>
      </c>
      <c r="P135" s="172">
        <f t="shared" si="146"/>
        <v>5.1299999999999998E-2</v>
      </c>
      <c r="Q135" s="172">
        <f t="shared" si="146"/>
        <v>7.8399999999999997E-2</v>
      </c>
      <c r="R135" s="172">
        <f t="shared" si="146"/>
        <v>1.5900000000000001E-2</v>
      </c>
      <c r="S135" s="172">
        <f t="shared" si="146"/>
        <v>1.78E-2</v>
      </c>
      <c r="T135" s="172">
        <f t="shared" si="146"/>
        <v>3.3099999999999997E-2</v>
      </c>
      <c r="U135" s="172">
        <f t="shared" si="146"/>
        <v>0.11360000000000001</v>
      </c>
      <c r="V135" s="172">
        <f t="shared" si="146"/>
        <v>6.3799999999999996E-2</v>
      </c>
      <c r="W135" s="172">
        <f t="shared" si="146"/>
        <v>0.1067</v>
      </c>
      <c r="X135" s="172">
        <f t="shared" si="146"/>
        <v>3.7100000000000001E-2</v>
      </c>
      <c r="Y135" s="172">
        <f t="shared" si="146"/>
        <v>0.14199999999999999</v>
      </c>
      <c r="Z135" s="172">
        <f t="shared" si="146"/>
        <v>2.7900000000000001E-2</v>
      </c>
      <c r="AA135" s="172">
        <f t="shared" si="146"/>
        <v>0</v>
      </c>
      <c r="AB135" s="172">
        <f t="shared" si="146"/>
        <v>0</v>
      </c>
      <c r="AC135" s="172">
        <f t="shared" si="146"/>
        <v>0</v>
      </c>
      <c r="AD135" s="172">
        <f t="shared" si="146"/>
        <v>0</v>
      </c>
      <c r="AE135" s="172">
        <f t="shared" si="146"/>
        <v>2.3800000000000002E-2</v>
      </c>
      <c r="AF135" s="172">
        <f t="shared" si="146"/>
        <v>2.4799999999999999E-2</v>
      </c>
      <c r="AG135" s="172">
        <f t="shared" si="146"/>
        <v>0</v>
      </c>
      <c r="AH135" s="172">
        <f t="shared" si="146"/>
        <v>4.5400000000000003E-2</v>
      </c>
      <c r="AI135" s="172">
        <f t="shared" si="146"/>
        <v>2.3900000000000001E-2</v>
      </c>
      <c r="AJ135" s="172">
        <f t="shared" si="146"/>
        <v>7.3999999999999996E-2</v>
      </c>
      <c r="AK135" s="172">
        <f t="shared" si="146"/>
        <v>0.1384</v>
      </c>
      <c r="AL135" s="172">
        <f t="shared" si="146"/>
        <v>0.14610000000000001</v>
      </c>
      <c r="AM135" s="172">
        <f t="shared" si="146"/>
        <v>5.5E-2</v>
      </c>
      <c r="AN135" s="172">
        <f t="shared" si="146"/>
        <v>1.5900000000000001E-2</v>
      </c>
      <c r="AO135" s="172">
        <f t="shared" si="146"/>
        <v>3.6499999999999998E-2</v>
      </c>
      <c r="AP135" s="172">
        <f t="shared" si="146"/>
        <v>0</v>
      </c>
      <c r="AQ135" s="172">
        <f t="shared" si="146"/>
        <v>3.1399999999999997E-2</v>
      </c>
      <c r="AR135" s="172">
        <f t="shared" si="146"/>
        <v>0</v>
      </c>
      <c r="AS135" s="172">
        <f t="shared" si="146"/>
        <v>0</v>
      </c>
      <c r="AT135" s="172">
        <f t="shared" si="146"/>
        <v>0</v>
      </c>
      <c r="AU135" s="172">
        <f t="shared" si="146"/>
        <v>0</v>
      </c>
      <c r="AV135" s="172">
        <f t="shared" si="146"/>
        <v>1.1900000000000001E-2</v>
      </c>
      <c r="AW135" s="172">
        <f t="shared" si="146"/>
        <v>0</v>
      </c>
      <c r="AX135" s="172">
        <f t="shared" si="146"/>
        <v>0.67969999999999997</v>
      </c>
      <c r="AY135" s="172">
        <f t="shared" si="146"/>
        <v>1.29E-2</v>
      </c>
      <c r="AZ135" s="172">
        <f t="shared" si="146"/>
        <v>8.5300000000000001E-2</v>
      </c>
      <c r="BA135" s="172">
        <f t="shared" si="146"/>
        <v>2.5999999999999999E-3</v>
      </c>
      <c r="BB135" s="172">
        <f t="shared" si="146"/>
        <v>0</v>
      </c>
      <c r="BC135" s="172">
        <f t="shared" si="146"/>
        <v>4.2200000000000001E-2</v>
      </c>
      <c r="BD135" s="172">
        <f t="shared" si="146"/>
        <v>0</v>
      </c>
      <c r="BE135" s="172">
        <f t="shared" si="146"/>
        <v>0</v>
      </c>
      <c r="BF135" s="172">
        <f t="shared" si="146"/>
        <v>0</v>
      </c>
      <c r="BG135" s="172">
        <f t="shared" si="146"/>
        <v>4.3999999999999997E-2</v>
      </c>
      <c r="BH135" s="172">
        <f t="shared" si="146"/>
        <v>0</v>
      </c>
      <c r="BI135" s="172">
        <f t="shared" si="146"/>
        <v>6.8699999999999997E-2</v>
      </c>
      <c r="BJ135" s="172">
        <f t="shared" si="146"/>
        <v>0</v>
      </c>
      <c r="BK135" s="172">
        <f t="shared" si="146"/>
        <v>0</v>
      </c>
      <c r="BL135" s="172">
        <f t="shared" si="146"/>
        <v>3.7699999999999997E-2</v>
      </c>
      <c r="BM135" s="172">
        <f t="shared" si="146"/>
        <v>2.3599999999999999E-2</v>
      </c>
      <c r="BN135" s="172">
        <f t="shared" si="146"/>
        <v>4.2200000000000001E-2</v>
      </c>
      <c r="BO135" s="172">
        <f t="shared" ref="BO135:DZ135" si="147">ROUND(IF((BO132-BO12)*0.3&lt;0=TRUE(),0,IF((BO96&lt;=50000),ROUND((BO132-BO12)*0.3,6),0)),4)</f>
        <v>3.9399999999999998E-2</v>
      </c>
      <c r="BP135" s="172">
        <f t="shared" si="147"/>
        <v>3.1800000000000002E-2</v>
      </c>
      <c r="BQ135" s="172">
        <f t="shared" si="147"/>
        <v>0</v>
      </c>
      <c r="BR135" s="172">
        <f t="shared" si="147"/>
        <v>8.0000000000000002E-3</v>
      </c>
      <c r="BS135" s="172">
        <f t="shared" si="147"/>
        <v>4.58E-2</v>
      </c>
      <c r="BT135" s="172">
        <f t="shared" si="147"/>
        <v>0</v>
      </c>
      <c r="BU135" s="172">
        <f t="shared" si="147"/>
        <v>0</v>
      </c>
      <c r="BV135" s="172">
        <f t="shared" si="147"/>
        <v>0</v>
      </c>
      <c r="BW135" s="172">
        <f t="shared" si="147"/>
        <v>0</v>
      </c>
      <c r="BX135" s="172">
        <f t="shared" si="147"/>
        <v>0</v>
      </c>
      <c r="BY135" s="172">
        <f t="shared" si="147"/>
        <v>0.12620000000000001</v>
      </c>
      <c r="BZ135" s="172">
        <f t="shared" si="147"/>
        <v>4.8099999999999997E-2</v>
      </c>
      <c r="CA135" s="172">
        <f t="shared" si="147"/>
        <v>0</v>
      </c>
      <c r="CB135" s="172">
        <f t="shared" si="147"/>
        <v>0</v>
      </c>
      <c r="CC135" s="172">
        <f t="shared" si="147"/>
        <v>1.83E-2</v>
      </c>
      <c r="CD135" s="172">
        <f t="shared" si="147"/>
        <v>4.2599999999999999E-2</v>
      </c>
      <c r="CE135" s="172">
        <f t="shared" si="147"/>
        <v>1.1599999999999999E-2</v>
      </c>
      <c r="CF135" s="172">
        <f t="shared" si="147"/>
        <v>1.32E-2</v>
      </c>
      <c r="CG135" s="172">
        <f t="shared" si="147"/>
        <v>4.8999999999999998E-3</v>
      </c>
      <c r="CH135" s="172">
        <f t="shared" si="147"/>
        <v>6.93E-2</v>
      </c>
      <c r="CI135" s="172">
        <f t="shared" si="147"/>
        <v>5.8400000000000001E-2</v>
      </c>
      <c r="CJ135" s="172">
        <f t="shared" si="147"/>
        <v>2.12E-2</v>
      </c>
      <c r="CK135" s="172">
        <f t="shared" si="147"/>
        <v>0</v>
      </c>
      <c r="CL135" s="172">
        <f t="shared" si="147"/>
        <v>0</v>
      </c>
      <c r="CM135" s="172">
        <f t="shared" si="147"/>
        <v>6.9199999999999998E-2</v>
      </c>
      <c r="CN135" s="172">
        <f t="shared" si="147"/>
        <v>0</v>
      </c>
      <c r="CO135" s="172">
        <f t="shared" si="147"/>
        <v>0</v>
      </c>
      <c r="CP135" s="172">
        <f t="shared" si="147"/>
        <v>0</v>
      </c>
      <c r="CQ135" s="172">
        <f t="shared" si="147"/>
        <v>0.1013</v>
      </c>
      <c r="CR135" s="172">
        <f t="shared" si="147"/>
        <v>4.7800000000000002E-2</v>
      </c>
      <c r="CS135" s="172">
        <f t="shared" si="147"/>
        <v>0</v>
      </c>
      <c r="CT135" s="172">
        <f t="shared" si="147"/>
        <v>7.5899999999999995E-2</v>
      </c>
      <c r="CU135" s="172">
        <f t="shared" si="147"/>
        <v>0</v>
      </c>
      <c r="CV135" s="172">
        <f t="shared" si="147"/>
        <v>0</v>
      </c>
      <c r="CW135" s="172">
        <f t="shared" si="147"/>
        <v>0</v>
      </c>
      <c r="CX135" s="172">
        <f t="shared" si="147"/>
        <v>2.23E-2</v>
      </c>
      <c r="CY135" s="172">
        <f t="shared" si="147"/>
        <v>6.9699999999999998E-2</v>
      </c>
      <c r="CZ135" s="172">
        <f t="shared" si="147"/>
        <v>2.0899999999999998E-2</v>
      </c>
      <c r="DA135" s="172">
        <f t="shared" si="147"/>
        <v>0</v>
      </c>
      <c r="DB135" s="172">
        <f t="shared" si="147"/>
        <v>0</v>
      </c>
      <c r="DC135" s="172">
        <f t="shared" si="147"/>
        <v>0</v>
      </c>
      <c r="DD135" s="172">
        <f t="shared" si="147"/>
        <v>0</v>
      </c>
      <c r="DE135" s="172">
        <f t="shared" si="147"/>
        <v>7.3000000000000001E-3</v>
      </c>
      <c r="DF135" s="172">
        <f t="shared" si="147"/>
        <v>9.4000000000000004E-3</v>
      </c>
      <c r="DG135" s="172">
        <f t="shared" si="147"/>
        <v>0</v>
      </c>
      <c r="DH135" s="172">
        <f t="shared" si="147"/>
        <v>0</v>
      </c>
      <c r="DI135" s="172">
        <f t="shared" si="147"/>
        <v>6.4199999999999993E-2</v>
      </c>
      <c r="DJ135" s="172">
        <f t="shared" si="147"/>
        <v>0</v>
      </c>
      <c r="DK135" s="172">
        <f t="shared" si="147"/>
        <v>3.6900000000000002E-2</v>
      </c>
      <c r="DL135" s="172">
        <f t="shared" si="147"/>
        <v>2.5000000000000001E-2</v>
      </c>
      <c r="DM135" s="172">
        <f t="shared" si="147"/>
        <v>5.4399999999999997E-2</v>
      </c>
      <c r="DN135" s="172">
        <f t="shared" si="147"/>
        <v>4.3700000000000003E-2</v>
      </c>
      <c r="DO135" s="172">
        <f t="shared" si="147"/>
        <v>7.7299999999999994E-2</v>
      </c>
      <c r="DP135" s="172">
        <f t="shared" si="147"/>
        <v>0</v>
      </c>
      <c r="DQ135" s="172">
        <f t="shared" si="147"/>
        <v>0</v>
      </c>
      <c r="DR135" s="172">
        <f t="shared" si="147"/>
        <v>0.10299999999999999</v>
      </c>
      <c r="DS135" s="172">
        <f t="shared" si="147"/>
        <v>0.1071</v>
      </c>
      <c r="DT135" s="172">
        <f t="shared" si="147"/>
        <v>7.6499999999999999E-2</v>
      </c>
      <c r="DU135" s="172">
        <f t="shared" si="147"/>
        <v>4.3099999999999999E-2</v>
      </c>
      <c r="DV135" s="172">
        <f t="shared" si="147"/>
        <v>8.6E-3</v>
      </c>
      <c r="DW135" s="172">
        <f t="shared" si="147"/>
        <v>0</v>
      </c>
      <c r="DX135" s="172">
        <f t="shared" si="147"/>
        <v>0</v>
      </c>
      <c r="DY135" s="172">
        <f t="shared" si="147"/>
        <v>0</v>
      </c>
      <c r="DZ135" s="172">
        <f t="shared" si="147"/>
        <v>0</v>
      </c>
      <c r="EA135" s="172">
        <f t="shared" ref="EA135:FX135" si="148">ROUND(IF((EA132-EA12)*0.3&lt;0=TRUE(),0,IF((EA96&lt;=50000),ROUND((EA132-EA12)*0.3,6),0)),4)</f>
        <v>3.0999999999999999E-3</v>
      </c>
      <c r="EB135" s="172">
        <f t="shared" si="148"/>
        <v>8.8000000000000005E-3</v>
      </c>
      <c r="EC135" s="172">
        <f t="shared" si="148"/>
        <v>0</v>
      </c>
      <c r="ED135" s="172">
        <f t="shared" si="148"/>
        <v>0</v>
      </c>
      <c r="EE135" s="172">
        <f t="shared" si="148"/>
        <v>5.6800000000000003E-2</v>
      </c>
      <c r="EF135" s="172">
        <f t="shared" si="148"/>
        <v>6.7299999999999999E-2</v>
      </c>
      <c r="EG135" s="172">
        <f t="shared" si="148"/>
        <v>6.3500000000000001E-2</v>
      </c>
      <c r="EH135" s="172">
        <f t="shared" si="148"/>
        <v>3.0999999999999999E-3</v>
      </c>
      <c r="EI135" s="172">
        <f t="shared" si="148"/>
        <v>0.1275</v>
      </c>
      <c r="EJ135" s="172">
        <f t="shared" si="148"/>
        <v>1.44E-2</v>
      </c>
      <c r="EK135" s="172">
        <f t="shared" si="148"/>
        <v>0</v>
      </c>
      <c r="EL135" s="172">
        <f t="shared" si="148"/>
        <v>0</v>
      </c>
      <c r="EM135" s="172">
        <f t="shared" si="148"/>
        <v>5.8599999999999999E-2</v>
      </c>
      <c r="EN135" s="172">
        <f t="shared" si="148"/>
        <v>6.7400000000000002E-2</v>
      </c>
      <c r="EO135" s="172">
        <f t="shared" si="148"/>
        <v>0</v>
      </c>
      <c r="EP135" s="172">
        <f t="shared" si="148"/>
        <v>0</v>
      </c>
      <c r="EQ135" s="172">
        <f t="shared" si="148"/>
        <v>0</v>
      </c>
      <c r="ER135" s="172">
        <f t="shared" si="148"/>
        <v>2.0400000000000001E-2</v>
      </c>
      <c r="ES135" s="172">
        <f t="shared" si="148"/>
        <v>0.115</v>
      </c>
      <c r="ET135" s="172">
        <f t="shared" si="148"/>
        <v>0.107</v>
      </c>
      <c r="EU135" s="172">
        <f t="shared" si="148"/>
        <v>0.18229999999999999</v>
      </c>
      <c r="EV135" s="172">
        <f t="shared" si="148"/>
        <v>3.8899999999999997E-2</v>
      </c>
      <c r="EW135" s="172">
        <f t="shared" si="148"/>
        <v>0</v>
      </c>
      <c r="EX135" s="172">
        <f t="shared" si="148"/>
        <v>0</v>
      </c>
      <c r="EY135" s="172">
        <f t="shared" si="148"/>
        <v>7.5499999999999998E-2</v>
      </c>
      <c r="EZ135" s="172">
        <f t="shared" si="148"/>
        <v>1.46E-2</v>
      </c>
      <c r="FA135" s="172">
        <f t="shared" si="148"/>
        <v>0</v>
      </c>
      <c r="FB135" s="172">
        <f t="shared" si="148"/>
        <v>6.4199999999999993E-2</v>
      </c>
      <c r="FC135" s="172">
        <f t="shared" si="148"/>
        <v>0</v>
      </c>
      <c r="FD135" s="172">
        <f t="shared" si="148"/>
        <v>3.8600000000000002E-2</v>
      </c>
      <c r="FE135" s="172">
        <f t="shared" si="148"/>
        <v>4.24E-2</v>
      </c>
      <c r="FF135" s="172">
        <f t="shared" si="148"/>
        <v>2.4400000000000002E-2</v>
      </c>
      <c r="FG135" s="172">
        <f t="shared" si="148"/>
        <v>0</v>
      </c>
      <c r="FH135" s="172">
        <f t="shared" si="148"/>
        <v>7.5999999999999998E-2</v>
      </c>
      <c r="FI135" s="172">
        <f t="shared" si="148"/>
        <v>1.9400000000000001E-2</v>
      </c>
      <c r="FJ135" s="172">
        <f t="shared" si="148"/>
        <v>0</v>
      </c>
      <c r="FK135" s="172">
        <f t="shared" si="148"/>
        <v>0</v>
      </c>
      <c r="FL135" s="172">
        <f t="shared" si="148"/>
        <v>0</v>
      </c>
      <c r="FM135" s="172">
        <f t="shared" si="148"/>
        <v>0</v>
      </c>
      <c r="FN135" s="172">
        <f t="shared" si="148"/>
        <v>6.3500000000000001E-2</v>
      </c>
      <c r="FO135" s="172">
        <f t="shared" si="148"/>
        <v>0</v>
      </c>
      <c r="FP135" s="172">
        <f t="shared" si="148"/>
        <v>7.1300000000000002E-2</v>
      </c>
      <c r="FQ135" s="172">
        <f t="shared" si="148"/>
        <v>0</v>
      </c>
      <c r="FR135" s="172">
        <f t="shared" si="148"/>
        <v>1.4E-3</v>
      </c>
      <c r="FS135" s="172">
        <f t="shared" si="148"/>
        <v>0</v>
      </c>
      <c r="FT135" s="172">
        <f t="shared" si="148"/>
        <v>9.9000000000000008E-3</v>
      </c>
      <c r="FU135" s="172">
        <f t="shared" si="148"/>
        <v>5.7099999999999998E-2</v>
      </c>
      <c r="FV135" s="172">
        <f t="shared" si="148"/>
        <v>2.4500000000000001E-2</v>
      </c>
      <c r="FW135" s="172">
        <f t="shared" si="148"/>
        <v>1.61E-2</v>
      </c>
      <c r="FX135" s="172">
        <f t="shared" si="148"/>
        <v>0</v>
      </c>
      <c r="FY135" s="163"/>
      <c r="FZ135" s="166"/>
      <c r="GA135" s="181"/>
      <c r="GB135" s="166"/>
      <c r="GC135" s="166"/>
      <c r="GD135" s="166"/>
      <c r="GE135" s="166"/>
    </row>
    <row r="136" spans="1:187" s="315" customFormat="1" x14ac:dyDescent="0.2">
      <c r="A136" s="178"/>
      <c r="B136" s="184" t="s">
        <v>621</v>
      </c>
      <c r="C136" s="147"/>
      <c r="D136" s="147"/>
      <c r="E136" s="147"/>
      <c r="F136" s="147"/>
      <c r="G136" s="147"/>
      <c r="H136" s="147"/>
      <c r="I136" s="147"/>
      <c r="J136" s="147"/>
      <c r="K136" s="147"/>
      <c r="L136" s="147"/>
      <c r="M136" s="147"/>
      <c r="N136" s="147"/>
      <c r="O136" s="147"/>
      <c r="P136" s="147"/>
      <c r="Q136" s="147"/>
      <c r="R136" s="147"/>
      <c r="S136" s="147"/>
      <c r="T136" s="147"/>
      <c r="U136" s="147"/>
      <c r="V136" s="147"/>
      <c r="W136" s="181"/>
      <c r="X136" s="147"/>
      <c r="Y136" s="147"/>
      <c r="Z136" s="147"/>
      <c r="AA136" s="147"/>
      <c r="AB136" s="147"/>
      <c r="AC136" s="147"/>
      <c r="AD136" s="147"/>
      <c r="AE136" s="147"/>
      <c r="AF136" s="147"/>
      <c r="AG136" s="147"/>
      <c r="AH136" s="147"/>
      <c r="AI136" s="147"/>
      <c r="AJ136" s="147"/>
      <c r="AK136" s="147"/>
      <c r="AL136" s="147"/>
      <c r="AM136" s="147"/>
      <c r="AN136" s="147"/>
      <c r="AO136" s="147"/>
      <c r="AP136" s="147"/>
      <c r="AQ136" s="147"/>
      <c r="AR136" s="147"/>
      <c r="AS136" s="147"/>
      <c r="AT136" s="147"/>
      <c r="AU136" s="147"/>
      <c r="AV136" s="147"/>
      <c r="AW136" s="147"/>
      <c r="AX136" s="147"/>
      <c r="AY136" s="147"/>
      <c r="AZ136" s="147"/>
      <c r="BA136" s="147"/>
      <c r="BB136" s="147"/>
      <c r="BC136" s="147"/>
      <c r="BD136" s="147"/>
      <c r="BE136" s="147"/>
      <c r="BF136" s="147"/>
      <c r="BG136" s="147"/>
      <c r="BH136" s="147"/>
      <c r="BI136" s="147"/>
      <c r="BJ136" s="147"/>
      <c r="BK136" s="147"/>
      <c r="BL136" s="147"/>
      <c r="BM136" s="147"/>
      <c r="BN136" s="147"/>
      <c r="BO136" s="147"/>
      <c r="BP136" s="147"/>
      <c r="BQ136" s="147"/>
      <c r="BR136" s="147"/>
      <c r="BS136" s="147"/>
      <c r="BT136" s="147"/>
      <c r="BU136" s="147"/>
      <c r="BV136" s="147"/>
      <c r="BW136" s="147"/>
      <c r="BX136" s="147"/>
      <c r="BY136" s="147"/>
      <c r="BZ136" s="147"/>
      <c r="CA136" s="147"/>
      <c r="CB136" s="147"/>
      <c r="CC136" s="147"/>
      <c r="CD136" s="147"/>
      <c r="CE136" s="147"/>
      <c r="CF136" s="147"/>
      <c r="CG136" s="147"/>
      <c r="CH136" s="147"/>
      <c r="CI136" s="147"/>
      <c r="CJ136" s="147"/>
      <c r="CK136" s="147"/>
      <c r="CL136" s="147"/>
      <c r="CM136" s="147"/>
      <c r="CN136" s="147"/>
      <c r="CO136" s="147"/>
      <c r="CP136" s="147"/>
      <c r="CQ136" s="147"/>
      <c r="CR136" s="147"/>
      <c r="CS136" s="147"/>
      <c r="CT136" s="147"/>
      <c r="CU136" s="147"/>
      <c r="CV136" s="147"/>
      <c r="CW136" s="147"/>
      <c r="CX136" s="147"/>
      <c r="CY136" s="147"/>
      <c r="CZ136" s="147"/>
      <c r="DA136" s="147"/>
      <c r="DB136" s="147"/>
      <c r="DC136" s="147"/>
      <c r="DD136" s="147"/>
      <c r="DE136" s="147"/>
      <c r="DF136" s="147"/>
      <c r="DG136" s="147"/>
      <c r="DH136" s="147"/>
      <c r="DI136" s="147"/>
      <c r="DJ136" s="147"/>
      <c r="DK136" s="147"/>
      <c r="DL136" s="147"/>
      <c r="DM136" s="147"/>
      <c r="DN136" s="147"/>
      <c r="DO136" s="147"/>
      <c r="DP136" s="147"/>
      <c r="DQ136" s="147"/>
      <c r="DR136" s="147"/>
      <c r="DS136" s="147"/>
      <c r="DT136" s="147"/>
      <c r="DU136" s="147"/>
      <c r="DV136" s="147"/>
      <c r="DW136" s="147"/>
      <c r="DX136" s="147"/>
      <c r="DY136" s="147"/>
      <c r="DZ136" s="147"/>
      <c r="EA136" s="147"/>
      <c r="EB136" s="147"/>
      <c r="EC136" s="147"/>
      <c r="ED136" s="147"/>
      <c r="EE136" s="147"/>
      <c r="EF136" s="147"/>
      <c r="EG136" s="147"/>
      <c r="EH136" s="147"/>
      <c r="EI136" s="147"/>
      <c r="EJ136" s="147"/>
      <c r="EK136" s="147"/>
      <c r="EL136" s="147"/>
      <c r="EM136" s="147"/>
      <c r="EN136" s="147"/>
      <c r="EO136" s="147"/>
      <c r="EP136" s="147"/>
      <c r="EQ136" s="147"/>
      <c r="ER136" s="147"/>
      <c r="ES136" s="147"/>
      <c r="ET136" s="147"/>
      <c r="EU136" s="147"/>
      <c r="EV136" s="147"/>
      <c r="EW136" s="147"/>
      <c r="EX136" s="147"/>
      <c r="EY136" s="147"/>
      <c r="EZ136" s="147"/>
      <c r="FA136" s="147"/>
      <c r="FB136" s="147"/>
      <c r="FC136" s="147"/>
      <c r="FD136" s="147"/>
      <c r="FE136" s="147"/>
      <c r="FF136" s="147"/>
      <c r="FG136" s="147"/>
      <c r="FH136" s="147"/>
      <c r="FI136" s="147"/>
      <c r="FJ136" s="147"/>
      <c r="FK136" s="147"/>
      <c r="FL136" s="147"/>
      <c r="FM136" s="147"/>
      <c r="FN136" s="147"/>
      <c r="FO136" s="147"/>
      <c r="FP136" s="147"/>
      <c r="FQ136" s="147"/>
      <c r="FR136" s="147"/>
      <c r="FS136" s="147"/>
      <c r="FT136" s="181"/>
      <c r="FU136" s="147"/>
      <c r="FV136" s="147"/>
      <c r="FW136" s="147"/>
      <c r="FX136" s="147"/>
      <c r="FY136" s="161"/>
      <c r="FZ136" s="172">
        <f>ROUND((FZ130/FZ14),4)</f>
        <v>0.35930000000000001</v>
      </c>
      <c r="GA136" s="147"/>
      <c r="GB136" s="165"/>
      <c r="GC136" s="165"/>
      <c r="GD136" s="165"/>
      <c r="GE136" s="165"/>
    </row>
    <row r="137" spans="1:187" x14ac:dyDescent="0.2">
      <c r="A137" s="192" t="s">
        <v>311</v>
      </c>
      <c r="B137" s="184" t="s">
        <v>312</v>
      </c>
      <c r="C137" s="172">
        <f t="shared" ref="C137:BN137" si="149">ROUND(IF((C132-C12)*0.36&lt;0=TRUE(),0,IF((C96&gt;50000),(C132-C12)*0.36,0)),4)</f>
        <v>0</v>
      </c>
      <c r="D137" s="172">
        <f t="shared" si="149"/>
        <v>0</v>
      </c>
      <c r="E137" s="172">
        <f t="shared" si="149"/>
        <v>0</v>
      </c>
      <c r="F137" s="172">
        <f t="shared" si="149"/>
        <v>0</v>
      </c>
      <c r="G137" s="172">
        <f t="shared" si="149"/>
        <v>0</v>
      </c>
      <c r="H137" s="172">
        <f t="shared" si="149"/>
        <v>0</v>
      </c>
      <c r="I137" s="172">
        <f t="shared" si="149"/>
        <v>0</v>
      </c>
      <c r="J137" s="172">
        <f t="shared" si="149"/>
        <v>0</v>
      </c>
      <c r="K137" s="172">
        <f t="shared" si="149"/>
        <v>0</v>
      </c>
      <c r="L137" s="172">
        <f t="shared" si="149"/>
        <v>0</v>
      </c>
      <c r="M137" s="172">
        <f t="shared" si="149"/>
        <v>0</v>
      </c>
      <c r="N137" s="172">
        <f t="shared" si="149"/>
        <v>0</v>
      </c>
      <c r="O137" s="172">
        <f t="shared" si="149"/>
        <v>0</v>
      </c>
      <c r="P137" s="172">
        <f t="shared" si="149"/>
        <v>0</v>
      </c>
      <c r="Q137" s="172">
        <f t="shared" si="149"/>
        <v>0</v>
      </c>
      <c r="R137" s="172">
        <f t="shared" si="149"/>
        <v>0</v>
      </c>
      <c r="S137" s="172">
        <f t="shared" si="149"/>
        <v>0</v>
      </c>
      <c r="T137" s="172">
        <f t="shared" si="149"/>
        <v>0</v>
      </c>
      <c r="U137" s="172">
        <f t="shared" si="149"/>
        <v>0</v>
      </c>
      <c r="V137" s="172">
        <f t="shared" si="149"/>
        <v>0</v>
      </c>
      <c r="W137" s="203">
        <f t="shared" si="149"/>
        <v>0</v>
      </c>
      <c r="X137" s="172">
        <f t="shared" si="149"/>
        <v>0</v>
      </c>
      <c r="Y137" s="172">
        <f t="shared" si="149"/>
        <v>0</v>
      </c>
      <c r="Z137" s="172">
        <f t="shared" si="149"/>
        <v>0</v>
      </c>
      <c r="AA137" s="172">
        <f t="shared" si="149"/>
        <v>0</v>
      </c>
      <c r="AB137" s="172">
        <f t="shared" si="149"/>
        <v>0</v>
      </c>
      <c r="AC137" s="172">
        <f t="shared" si="149"/>
        <v>0</v>
      </c>
      <c r="AD137" s="172">
        <f t="shared" si="149"/>
        <v>0</v>
      </c>
      <c r="AE137" s="172">
        <f t="shared" si="149"/>
        <v>0</v>
      </c>
      <c r="AF137" s="172">
        <f t="shared" si="149"/>
        <v>0</v>
      </c>
      <c r="AG137" s="172">
        <f t="shared" si="149"/>
        <v>0</v>
      </c>
      <c r="AH137" s="172">
        <f t="shared" si="149"/>
        <v>0</v>
      </c>
      <c r="AI137" s="172">
        <f t="shared" si="149"/>
        <v>0</v>
      </c>
      <c r="AJ137" s="172">
        <f t="shared" si="149"/>
        <v>0</v>
      </c>
      <c r="AK137" s="172">
        <f t="shared" si="149"/>
        <v>0</v>
      </c>
      <c r="AL137" s="172">
        <f t="shared" si="149"/>
        <v>0</v>
      </c>
      <c r="AM137" s="172">
        <f t="shared" si="149"/>
        <v>0</v>
      </c>
      <c r="AN137" s="172">
        <f t="shared" si="149"/>
        <v>0</v>
      </c>
      <c r="AO137" s="172">
        <f t="shared" si="149"/>
        <v>0</v>
      </c>
      <c r="AP137" s="172">
        <f t="shared" si="149"/>
        <v>7.9399999999999998E-2</v>
      </c>
      <c r="AQ137" s="172">
        <f t="shared" si="149"/>
        <v>0</v>
      </c>
      <c r="AR137" s="172">
        <f t="shared" si="149"/>
        <v>0</v>
      </c>
      <c r="AS137" s="172">
        <f t="shared" si="149"/>
        <v>0</v>
      </c>
      <c r="AT137" s="172">
        <f t="shared" si="149"/>
        <v>0</v>
      </c>
      <c r="AU137" s="172">
        <f t="shared" si="149"/>
        <v>0</v>
      </c>
      <c r="AV137" s="172">
        <f t="shared" si="149"/>
        <v>0</v>
      </c>
      <c r="AW137" s="172">
        <f t="shared" si="149"/>
        <v>0</v>
      </c>
      <c r="AX137" s="172">
        <f t="shared" si="149"/>
        <v>0</v>
      </c>
      <c r="AY137" s="172">
        <f t="shared" si="149"/>
        <v>0</v>
      </c>
      <c r="AZ137" s="172">
        <f t="shared" si="149"/>
        <v>0</v>
      </c>
      <c r="BA137" s="172">
        <f t="shared" si="149"/>
        <v>0</v>
      </c>
      <c r="BB137" s="172">
        <f t="shared" si="149"/>
        <v>0</v>
      </c>
      <c r="BC137" s="172">
        <f t="shared" si="149"/>
        <v>0</v>
      </c>
      <c r="BD137" s="172">
        <f t="shared" si="149"/>
        <v>0</v>
      </c>
      <c r="BE137" s="172">
        <f t="shared" si="149"/>
        <v>0</v>
      </c>
      <c r="BF137" s="172">
        <f t="shared" si="149"/>
        <v>0</v>
      </c>
      <c r="BG137" s="172">
        <f t="shared" si="149"/>
        <v>0</v>
      </c>
      <c r="BH137" s="172">
        <f t="shared" si="149"/>
        <v>0</v>
      </c>
      <c r="BI137" s="172">
        <f t="shared" si="149"/>
        <v>0</v>
      </c>
      <c r="BJ137" s="172">
        <f t="shared" si="149"/>
        <v>0</v>
      </c>
      <c r="BK137" s="172">
        <f t="shared" si="149"/>
        <v>0</v>
      </c>
      <c r="BL137" s="172">
        <f t="shared" si="149"/>
        <v>0</v>
      </c>
      <c r="BM137" s="172">
        <f t="shared" si="149"/>
        <v>0</v>
      </c>
      <c r="BN137" s="172">
        <f t="shared" si="149"/>
        <v>0</v>
      </c>
      <c r="BO137" s="172">
        <f t="shared" ref="BO137:DZ137" si="150">ROUND(IF((BO132-BO12)*0.36&lt;0=TRUE(),0,IF((BO96&gt;50000),(BO132-BO12)*0.36,0)),4)</f>
        <v>0</v>
      </c>
      <c r="BP137" s="172">
        <f t="shared" si="150"/>
        <v>0</v>
      </c>
      <c r="BQ137" s="172">
        <f t="shared" si="150"/>
        <v>0</v>
      </c>
      <c r="BR137" s="172">
        <f t="shared" si="150"/>
        <v>0</v>
      </c>
      <c r="BS137" s="172">
        <f t="shared" si="150"/>
        <v>0</v>
      </c>
      <c r="BT137" s="172">
        <f t="shared" si="150"/>
        <v>0</v>
      </c>
      <c r="BU137" s="172">
        <f t="shared" si="150"/>
        <v>0</v>
      </c>
      <c r="BV137" s="172">
        <f t="shared" si="150"/>
        <v>0</v>
      </c>
      <c r="BW137" s="172">
        <f t="shared" si="150"/>
        <v>0</v>
      </c>
      <c r="BX137" s="172">
        <f t="shared" si="150"/>
        <v>0</v>
      </c>
      <c r="BY137" s="172">
        <f t="shared" si="150"/>
        <v>0</v>
      </c>
      <c r="BZ137" s="172">
        <f t="shared" si="150"/>
        <v>0</v>
      </c>
      <c r="CA137" s="172">
        <f t="shared" si="150"/>
        <v>0</v>
      </c>
      <c r="CB137" s="172">
        <f t="shared" si="150"/>
        <v>0</v>
      </c>
      <c r="CC137" s="172">
        <f t="shared" si="150"/>
        <v>0</v>
      </c>
      <c r="CD137" s="172">
        <f t="shared" si="150"/>
        <v>0</v>
      </c>
      <c r="CE137" s="172">
        <f t="shared" si="150"/>
        <v>0</v>
      </c>
      <c r="CF137" s="172">
        <f t="shared" si="150"/>
        <v>0</v>
      </c>
      <c r="CG137" s="172">
        <f t="shared" si="150"/>
        <v>0</v>
      </c>
      <c r="CH137" s="172">
        <f t="shared" si="150"/>
        <v>0</v>
      </c>
      <c r="CI137" s="172">
        <f t="shared" si="150"/>
        <v>0</v>
      </c>
      <c r="CJ137" s="172">
        <f t="shared" si="150"/>
        <v>0</v>
      </c>
      <c r="CK137" s="172">
        <f t="shared" si="150"/>
        <v>0</v>
      </c>
      <c r="CL137" s="172">
        <f t="shared" si="150"/>
        <v>0</v>
      </c>
      <c r="CM137" s="172">
        <f t="shared" si="150"/>
        <v>0</v>
      </c>
      <c r="CN137" s="172">
        <f t="shared" si="150"/>
        <v>0</v>
      </c>
      <c r="CO137" s="172">
        <f t="shared" si="150"/>
        <v>0</v>
      </c>
      <c r="CP137" s="172">
        <f t="shared" si="150"/>
        <v>0</v>
      </c>
      <c r="CQ137" s="172">
        <f t="shared" si="150"/>
        <v>0</v>
      </c>
      <c r="CR137" s="172">
        <f t="shared" si="150"/>
        <v>0</v>
      </c>
      <c r="CS137" s="172">
        <f t="shared" si="150"/>
        <v>0</v>
      </c>
      <c r="CT137" s="172">
        <f t="shared" si="150"/>
        <v>0</v>
      </c>
      <c r="CU137" s="172">
        <f t="shared" si="150"/>
        <v>0</v>
      </c>
      <c r="CV137" s="172">
        <f t="shared" si="150"/>
        <v>0</v>
      </c>
      <c r="CW137" s="172">
        <f t="shared" si="150"/>
        <v>0</v>
      </c>
      <c r="CX137" s="172">
        <f t="shared" si="150"/>
        <v>0</v>
      </c>
      <c r="CY137" s="172">
        <f t="shared" si="150"/>
        <v>0</v>
      </c>
      <c r="CZ137" s="172">
        <f t="shared" si="150"/>
        <v>0</v>
      </c>
      <c r="DA137" s="172">
        <f t="shared" si="150"/>
        <v>0</v>
      </c>
      <c r="DB137" s="172">
        <f t="shared" si="150"/>
        <v>0</v>
      </c>
      <c r="DC137" s="172">
        <f t="shared" si="150"/>
        <v>0</v>
      </c>
      <c r="DD137" s="172">
        <f t="shared" si="150"/>
        <v>0</v>
      </c>
      <c r="DE137" s="172">
        <f t="shared" si="150"/>
        <v>0</v>
      </c>
      <c r="DF137" s="172">
        <f t="shared" si="150"/>
        <v>0</v>
      </c>
      <c r="DG137" s="172">
        <f t="shared" si="150"/>
        <v>0</v>
      </c>
      <c r="DH137" s="172">
        <f t="shared" si="150"/>
        <v>0</v>
      </c>
      <c r="DI137" s="172">
        <f t="shared" si="150"/>
        <v>0</v>
      </c>
      <c r="DJ137" s="172">
        <f t="shared" si="150"/>
        <v>0</v>
      </c>
      <c r="DK137" s="172">
        <f t="shared" si="150"/>
        <v>0</v>
      </c>
      <c r="DL137" s="172">
        <f t="shared" si="150"/>
        <v>0</v>
      </c>
      <c r="DM137" s="172">
        <f t="shared" si="150"/>
        <v>0</v>
      </c>
      <c r="DN137" s="172">
        <f t="shared" si="150"/>
        <v>0</v>
      </c>
      <c r="DO137" s="172">
        <f t="shared" si="150"/>
        <v>0</v>
      </c>
      <c r="DP137" s="172">
        <f t="shared" si="150"/>
        <v>0</v>
      </c>
      <c r="DQ137" s="172">
        <f t="shared" si="150"/>
        <v>0</v>
      </c>
      <c r="DR137" s="172">
        <f t="shared" si="150"/>
        <v>0</v>
      </c>
      <c r="DS137" s="172">
        <f t="shared" si="150"/>
        <v>0</v>
      </c>
      <c r="DT137" s="172">
        <f t="shared" si="150"/>
        <v>0</v>
      </c>
      <c r="DU137" s="172">
        <f t="shared" si="150"/>
        <v>0</v>
      </c>
      <c r="DV137" s="172">
        <f t="shared" si="150"/>
        <v>0</v>
      </c>
      <c r="DW137" s="172">
        <f t="shared" si="150"/>
        <v>0</v>
      </c>
      <c r="DX137" s="172">
        <f t="shared" si="150"/>
        <v>0</v>
      </c>
      <c r="DY137" s="172">
        <f t="shared" si="150"/>
        <v>0</v>
      </c>
      <c r="DZ137" s="172">
        <f t="shared" si="150"/>
        <v>0</v>
      </c>
      <c r="EA137" s="172">
        <f t="shared" ref="EA137:FX137" si="151">ROUND(IF((EA132-EA12)*0.36&lt;0=TRUE(),0,IF((EA96&gt;50000),(EA132-EA12)*0.36,0)),4)</f>
        <v>0</v>
      </c>
      <c r="EB137" s="172">
        <f t="shared" si="151"/>
        <v>0</v>
      </c>
      <c r="EC137" s="172">
        <f t="shared" si="151"/>
        <v>0</v>
      </c>
      <c r="ED137" s="172">
        <f t="shared" si="151"/>
        <v>0</v>
      </c>
      <c r="EE137" s="172">
        <f t="shared" si="151"/>
        <v>0</v>
      </c>
      <c r="EF137" s="172">
        <f t="shared" si="151"/>
        <v>0</v>
      </c>
      <c r="EG137" s="172">
        <f t="shared" si="151"/>
        <v>0</v>
      </c>
      <c r="EH137" s="172">
        <f t="shared" si="151"/>
        <v>0</v>
      </c>
      <c r="EI137" s="172">
        <f t="shared" si="151"/>
        <v>0</v>
      </c>
      <c r="EJ137" s="172">
        <f t="shared" si="151"/>
        <v>0</v>
      </c>
      <c r="EK137" s="172">
        <f t="shared" si="151"/>
        <v>0</v>
      </c>
      <c r="EL137" s="172">
        <f t="shared" si="151"/>
        <v>0</v>
      </c>
      <c r="EM137" s="172">
        <f t="shared" si="151"/>
        <v>0</v>
      </c>
      <c r="EN137" s="172">
        <f t="shared" si="151"/>
        <v>0</v>
      </c>
      <c r="EO137" s="172">
        <f t="shared" si="151"/>
        <v>0</v>
      </c>
      <c r="EP137" s="172">
        <f t="shared" si="151"/>
        <v>0</v>
      </c>
      <c r="EQ137" s="172">
        <f t="shared" si="151"/>
        <v>0</v>
      </c>
      <c r="ER137" s="172">
        <f t="shared" si="151"/>
        <v>0</v>
      </c>
      <c r="ES137" s="172">
        <f t="shared" si="151"/>
        <v>0</v>
      </c>
      <c r="ET137" s="172">
        <f t="shared" si="151"/>
        <v>0</v>
      </c>
      <c r="EU137" s="172">
        <f t="shared" si="151"/>
        <v>0</v>
      </c>
      <c r="EV137" s="172">
        <f t="shared" si="151"/>
        <v>0</v>
      </c>
      <c r="EW137" s="172">
        <f t="shared" si="151"/>
        <v>0</v>
      </c>
      <c r="EX137" s="172">
        <f t="shared" si="151"/>
        <v>0</v>
      </c>
      <c r="EY137" s="172">
        <f t="shared" si="151"/>
        <v>0</v>
      </c>
      <c r="EZ137" s="172">
        <f t="shared" si="151"/>
        <v>0</v>
      </c>
      <c r="FA137" s="172">
        <f t="shared" si="151"/>
        <v>0</v>
      </c>
      <c r="FB137" s="172">
        <f t="shared" si="151"/>
        <v>0</v>
      </c>
      <c r="FC137" s="172">
        <f t="shared" si="151"/>
        <v>0</v>
      </c>
      <c r="FD137" s="172">
        <f t="shared" si="151"/>
        <v>0</v>
      </c>
      <c r="FE137" s="172">
        <f t="shared" si="151"/>
        <v>0</v>
      </c>
      <c r="FF137" s="172">
        <f t="shared" si="151"/>
        <v>0</v>
      </c>
      <c r="FG137" s="172">
        <f t="shared" si="151"/>
        <v>0</v>
      </c>
      <c r="FH137" s="172">
        <f t="shared" si="151"/>
        <v>0</v>
      </c>
      <c r="FI137" s="172">
        <f t="shared" si="151"/>
        <v>0</v>
      </c>
      <c r="FJ137" s="172">
        <f t="shared" si="151"/>
        <v>0</v>
      </c>
      <c r="FK137" s="172">
        <f t="shared" si="151"/>
        <v>0</v>
      </c>
      <c r="FL137" s="172">
        <f t="shared" si="151"/>
        <v>0</v>
      </c>
      <c r="FM137" s="172">
        <f t="shared" si="151"/>
        <v>0</v>
      </c>
      <c r="FN137" s="172">
        <f t="shared" si="151"/>
        <v>0</v>
      </c>
      <c r="FO137" s="172">
        <f t="shared" si="151"/>
        <v>0</v>
      </c>
      <c r="FP137" s="172">
        <f t="shared" si="151"/>
        <v>0</v>
      </c>
      <c r="FQ137" s="172">
        <f t="shared" si="151"/>
        <v>0</v>
      </c>
      <c r="FR137" s="172">
        <f t="shared" si="151"/>
        <v>0</v>
      </c>
      <c r="FS137" s="172">
        <f t="shared" si="151"/>
        <v>0</v>
      </c>
      <c r="FT137" s="203">
        <f t="shared" si="151"/>
        <v>0</v>
      </c>
      <c r="FU137" s="172">
        <f t="shared" si="151"/>
        <v>0</v>
      </c>
      <c r="FV137" s="172">
        <f t="shared" si="151"/>
        <v>0</v>
      </c>
      <c r="FW137" s="172">
        <f t="shared" si="151"/>
        <v>0</v>
      </c>
      <c r="FX137" s="172">
        <f t="shared" si="151"/>
        <v>0</v>
      </c>
      <c r="FY137" s="162"/>
      <c r="FZ137" s="147"/>
      <c r="GA137" s="147"/>
      <c r="GB137" s="165"/>
      <c r="GC137" s="165"/>
      <c r="GD137" s="165"/>
      <c r="GE137" s="165"/>
    </row>
    <row r="138" spans="1:187" x14ac:dyDescent="0.2">
      <c r="A138" s="178"/>
      <c r="B138" s="184" t="s">
        <v>622</v>
      </c>
      <c r="C138" s="147"/>
      <c r="D138" s="147"/>
      <c r="E138" s="147"/>
      <c r="F138" s="147"/>
      <c r="G138" s="147"/>
      <c r="H138" s="147"/>
      <c r="I138" s="147"/>
      <c r="J138" s="147"/>
      <c r="K138" s="147"/>
      <c r="L138" s="147"/>
      <c r="M138" s="147"/>
      <c r="N138" s="147"/>
      <c r="O138" s="147"/>
      <c r="P138" s="147"/>
      <c r="Q138" s="147"/>
      <c r="R138" s="147"/>
      <c r="S138" s="147"/>
      <c r="T138" s="147"/>
      <c r="U138" s="147"/>
      <c r="V138" s="147"/>
      <c r="W138" s="181"/>
      <c r="X138" s="147"/>
      <c r="Y138" s="147"/>
      <c r="Z138" s="147"/>
      <c r="AA138" s="147"/>
      <c r="AB138" s="147"/>
      <c r="AC138" s="147"/>
      <c r="AD138" s="147"/>
      <c r="AE138" s="147"/>
      <c r="AF138" s="147"/>
      <c r="AG138" s="147"/>
      <c r="AH138" s="147"/>
      <c r="AI138" s="147"/>
      <c r="AJ138" s="147"/>
      <c r="AK138" s="147"/>
      <c r="AL138" s="147"/>
      <c r="AM138" s="147"/>
      <c r="AN138" s="147"/>
      <c r="AO138" s="147"/>
      <c r="AP138" s="147"/>
      <c r="AQ138" s="147"/>
      <c r="AR138" s="147"/>
      <c r="AS138" s="147"/>
      <c r="AT138" s="147"/>
      <c r="AU138" s="147"/>
      <c r="AV138" s="147"/>
      <c r="AW138" s="147"/>
      <c r="AX138" s="147"/>
      <c r="AY138" s="147"/>
      <c r="AZ138" s="147"/>
      <c r="BA138" s="147"/>
      <c r="BB138" s="147"/>
      <c r="BC138" s="147"/>
      <c r="BD138" s="147"/>
      <c r="BE138" s="147"/>
      <c r="BF138" s="147"/>
      <c r="BG138" s="147"/>
      <c r="BH138" s="147"/>
      <c r="BI138" s="147"/>
      <c r="BJ138" s="147"/>
      <c r="BK138" s="147"/>
      <c r="BL138" s="147"/>
      <c r="BM138" s="147"/>
      <c r="BN138" s="147"/>
      <c r="BO138" s="147"/>
      <c r="BP138" s="147"/>
      <c r="BQ138" s="147"/>
      <c r="BR138" s="147"/>
      <c r="BS138" s="147"/>
      <c r="BT138" s="147"/>
      <c r="BU138" s="147"/>
      <c r="BV138" s="147"/>
      <c r="BW138" s="147"/>
      <c r="BX138" s="147"/>
      <c r="BY138" s="147"/>
      <c r="BZ138" s="147"/>
      <c r="CA138" s="147"/>
      <c r="CB138" s="147"/>
      <c r="CC138" s="147"/>
      <c r="CD138" s="147"/>
      <c r="CE138" s="147"/>
      <c r="CF138" s="147"/>
      <c r="CG138" s="147"/>
      <c r="CH138" s="147"/>
      <c r="CI138" s="147"/>
      <c r="CJ138" s="147"/>
      <c r="CK138" s="147"/>
      <c r="CL138" s="147"/>
      <c r="CM138" s="147"/>
      <c r="CN138" s="147"/>
      <c r="CO138" s="147"/>
      <c r="CP138" s="147"/>
      <c r="CQ138" s="147"/>
      <c r="CR138" s="147"/>
      <c r="CS138" s="147"/>
      <c r="CT138" s="147"/>
      <c r="CU138" s="147"/>
      <c r="CV138" s="147"/>
      <c r="CW138" s="147"/>
      <c r="CX138" s="147"/>
      <c r="CY138" s="147"/>
      <c r="CZ138" s="147"/>
      <c r="DA138" s="147"/>
      <c r="DB138" s="147"/>
      <c r="DC138" s="147"/>
      <c r="DD138" s="147"/>
      <c r="DE138" s="147"/>
      <c r="DF138" s="147"/>
      <c r="DG138" s="147"/>
      <c r="DH138" s="147"/>
      <c r="DI138" s="147"/>
      <c r="DJ138" s="147"/>
      <c r="DK138" s="147"/>
      <c r="DL138" s="147"/>
      <c r="DM138" s="147"/>
      <c r="DN138" s="147"/>
      <c r="DO138" s="147"/>
      <c r="DP138" s="147"/>
      <c r="DQ138" s="147"/>
      <c r="DR138" s="147"/>
      <c r="DS138" s="147"/>
      <c r="DT138" s="147"/>
      <c r="DU138" s="147"/>
      <c r="DV138" s="147"/>
      <c r="DW138" s="147"/>
      <c r="DX138" s="147"/>
      <c r="DY138" s="147"/>
      <c r="DZ138" s="147"/>
      <c r="EA138" s="147"/>
      <c r="EB138" s="147"/>
      <c r="EC138" s="147"/>
      <c r="ED138" s="147"/>
      <c r="EE138" s="147"/>
      <c r="EF138" s="147"/>
      <c r="EG138" s="147"/>
      <c r="EH138" s="147"/>
      <c r="EI138" s="147"/>
      <c r="EJ138" s="147"/>
      <c r="EK138" s="147"/>
      <c r="EL138" s="147"/>
      <c r="EM138" s="147"/>
      <c r="EN138" s="147"/>
      <c r="EO138" s="147"/>
      <c r="EP138" s="147"/>
      <c r="EQ138" s="147"/>
      <c r="ER138" s="147"/>
      <c r="ES138" s="147"/>
      <c r="ET138" s="147"/>
      <c r="EU138" s="147"/>
      <c r="EV138" s="147"/>
      <c r="EW138" s="147"/>
      <c r="EX138" s="147"/>
      <c r="EY138" s="147"/>
      <c r="EZ138" s="147"/>
      <c r="FA138" s="147"/>
      <c r="FB138" s="147"/>
      <c r="FC138" s="147"/>
      <c r="FD138" s="147"/>
      <c r="FE138" s="147"/>
      <c r="FF138" s="147"/>
      <c r="FG138" s="147"/>
      <c r="FH138" s="147"/>
      <c r="FI138" s="147"/>
      <c r="FJ138" s="147"/>
      <c r="FK138" s="147"/>
      <c r="FL138" s="147"/>
      <c r="FM138" s="147"/>
      <c r="FN138" s="147"/>
      <c r="FO138" s="147"/>
      <c r="FP138" s="147"/>
      <c r="FQ138" s="147"/>
      <c r="FR138" s="147"/>
      <c r="FS138" s="147"/>
      <c r="FT138" s="181"/>
      <c r="FU138" s="147"/>
      <c r="FV138" s="147"/>
      <c r="FW138" s="147"/>
      <c r="FX138" s="147"/>
      <c r="FY138" s="172"/>
      <c r="FZ138" s="179"/>
      <c r="GA138" s="172"/>
      <c r="GB138" s="166"/>
      <c r="GC138" s="166"/>
      <c r="GD138" s="166"/>
      <c r="GE138" s="166"/>
    </row>
    <row r="139" spans="1:187" x14ac:dyDescent="0.2">
      <c r="A139" s="192" t="s">
        <v>313</v>
      </c>
      <c r="B139" s="184" t="s">
        <v>314</v>
      </c>
      <c r="C139" s="245">
        <f t="shared" ref="C139:BN139" si="152">MAX(C135,C137)</f>
        <v>4.5499999999999999E-2</v>
      </c>
      <c r="D139" s="245">
        <f t="shared" si="152"/>
        <v>0</v>
      </c>
      <c r="E139" s="245">
        <f t="shared" si="152"/>
        <v>0.11609999999999999</v>
      </c>
      <c r="F139" s="245">
        <f t="shared" si="152"/>
        <v>0</v>
      </c>
      <c r="G139" s="245">
        <f t="shared" si="152"/>
        <v>0</v>
      </c>
      <c r="H139" s="245">
        <f t="shared" si="152"/>
        <v>0</v>
      </c>
      <c r="I139" s="245">
        <f t="shared" si="152"/>
        <v>0.1221</v>
      </c>
      <c r="J139" s="245">
        <f t="shared" si="152"/>
        <v>3.0700000000000002E-2</v>
      </c>
      <c r="K139" s="245">
        <f t="shared" si="152"/>
        <v>3.1800000000000002E-2</v>
      </c>
      <c r="L139" s="245">
        <f t="shared" si="152"/>
        <v>6.8400000000000002E-2</v>
      </c>
      <c r="M139" s="245">
        <f t="shared" si="152"/>
        <v>0.14099999999999999</v>
      </c>
      <c r="N139" s="245">
        <f t="shared" si="152"/>
        <v>0</v>
      </c>
      <c r="O139" s="245">
        <f t="shared" si="152"/>
        <v>0</v>
      </c>
      <c r="P139" s="245">
        <f t="shared" si="152"/>
        <v>5.1299999999999998E-2</v>
      </c>
      <c r="Q139" s="245">
        <f t="shared" si="152"/>
        <v>7.8399999999999997E-2</v>
      </c>
      <c r="R139" s="245">
        <f t="shared" si="152"/>
        <v>1.5900000000000001E-2</v>
      </c>
      <c r="S139" s="245">
        <f t="shared" si="152"/>
        <v>1.78E-2</v>
      </c>
      <c r="T139" s="245">
        <f t="shared" si="152"/>
        <v>3.3099999999999997E-2</v>
      </c>
      <c r="U139" s="245">
        <f t="shared" si="152"/>
        <v>0.11360000000000001</v>
      </c>
      <c r="V139" s="245">
        <f t="shared" si="152"/>
        <v>6.3799999999999996E-2</v>
      </c>
      <c r="W139" s="246">
        <f t="shared" si="152"/>
        <v>0.1067</v>
      </c>
      <c r="X139" s="245">
        <f t="shared" si="152"/>
        <v>3.7100000000000001E-2</v>
      </c>
      <c r="Y139" s="245">
        <f t="shared" si="152"/>
        <v>0.14199999999999999</v>
      </c>
      <c r="Z139" s="245">
        <f t="shared" si="152"/>
        <v>2.7900000000000001E-2</v>
      </c>
      <c r="AA139" s="245">
        <f t="shared" si="152"/>
        <v>0</v>
      </c>
      <c r="AB139" s="245">
        <f t="shared" si="152"/>
        <v>0</v>
      </c>
      <c r="AC139" s="245">
        <f t="shared" si="152"/>
        <v>0</v>
      </c>
      <c r="AD139" s="245">
        <f t="shared" si="152"/>
        <v>0</v>
      </c>
      <c r="AE139" s="245">
        <f t="shared" si="152"/>
        <v>2.3800000000000002E-2</v>
      </c>
      <c r="AF139" s="245">
        <f t="shared" si="152"/>
        <v>2.4799999999999999E-2</v>
      </c>
      <c r="AG139" s="245">
        <f t="shared" si="152"/>
        <v>0</v>
      </c>
      <c r="AH139" s="245">
        <f t="shared" si="152"/>
        <v>4.5400000000000003E-2</v>
      </c>
      <c r="AI139" s="245">
        <f t="shared" si="152"/>
        <v>2.3900000000000001E-2</v>
      </c>
      <c r="AJ139" s="245">
        <f t="shared" si="152"/>
        <v>7.3999999999999996E-2</v>
      </c>
      <c r="AK139" s="245">
        <f t="shared" si="152"/>
        <v>0.1384</v>
      </c>
      <c r="AL139" s="245">
        <f t="shared" si="152"/>
        <v>0.14610000000000001</v>
      </c>
      <c r="AM139" s="245">
        <f t="shared" si="152"/>
        <v>5.5E-2</v>
      </c>
      <c r="AN139" s="245">
        <f t="shared" si="152"/>
        <v>1.5900000000000001E-2</v>
      </c>
      <c r="AO139" s="245">
        <f t="shared" si="152"/>
        <v>3.6499999999999998E-2</v>
      </c>
      <c r="AP139" s="245">
        <f t="shared" si="152"/>
        <v>7.9399999999999998E-2</v>
      </c>
      <c r="AQ139" s="245">
        <f t="shared" si="152"/>
        <v>3.1399999999999997E-2</v>
      </c>
      <c r="AR139" s="245">
        <f t="shared" si="152"/>
        <v>0</v>
      </c>
      <c r="AS139" s="245">
        <f t="shared" si="152"/>
        <v>0</v>
      </c>
      <c r="AT139" s="245">
        <f t="shared" si="152"/>
        <v>0</v>
      </c>
      <c r="AU139" s="245">
        <f t="shared" si="152"/>
        <v>0</v>
      </c>
      <c r="AV139" s="245">
        <f t="shared" si="152"/>
        <v>1.1900000000000001E-2</v>
      </c>
      <c r="AW139" s="245">
        <f t="shared" si="152"/>
        <v>0</v>
      </c>
      <c r="AX139" s="245">
        <f t="shared" si="152"/>
        <v>0.67969999999999997</v>
      </c>
      <c r="AY139" s="245">
        <f t="shared" si="152"/>
        <v>1.29E-2</v>
      </c>
      <c r="AZ139" s="245">
        <f t="shared" si="152"/>
        <v>8.5300000000000001E-2</v>
      </c>
      <c r="BA139" s="245">
        <f t="shared" si="152"/>
        <v>2.5999999999999999E-3</v>
      </c>
      <c r="BB139" s="245">
        <f t="shared" si="152"/>
        <v>0</v>
      </c>
      <c r="BC139" s="245">
        <f t="shared" si="152"/>
        <v>4.2200000000000001E-2</v>
      </c>
      <c r="BD139" s="245">
        <f t="shared" si="152"/>
        <v>0</v>
      </c>
      <c r="BE139" s="245">
        <f t="shared" si="152"/>
        <v>0</v>
      </c>
      <c r="BF139" s="245">
        <f t="shared" si="152"/>
        <v>0</v>
      </c>
      <c r="BG139" s="245">
        <f t="shared" si="152"/>
        <v>4.3999999999999997E-2</v>
      </c>
      <c r="BH139" s="245">
        <f t="shared" si="152"/>
        <v>0</v>
      </c>
      <c r="BI139" s="245">
        <f t="shared" si="152"/>
        <v>6.8699999999999997E-2</v>
      </c>
      <c r="BJ139" s="245">
        <f t="shared" si="152"/>
        <v>0</v>
      </c>
      <c r="BK139" s="245">
        <f t="shared" si="152"/>
        <v>0</v>
      </c>
      <c r="BL139" s="245">
        <f t="shared" si="152"/>
        <v>3.7699999999999997E-2</v>
      </c>
      <c r="BM139" s="245">
        <f t="shared" si="152"/>
        <v>2.3599999999999999E-2</v>
      </c>
      <c r="BN139" s="245">
        <f t="shared" si="152"/>
        <v>4.2200000000000001E-2</v>
      </c>
      <c r="BO139" s="245">
        <f t="shared" ref="BO139:DZ139" si="153">MAX(BO135,BO137)</f>
        <v>3.9399999999999998E-2</v>
      </c>
      <c r="BP139" s="245">
        <f t="shared" si="153"/>
        <v>3.1800000000000002E-2</v>
      </c>
      <c r="BQ139" s="245">
        <f t="shared" si="153"/>
        <v>0</v>
      </c>
      <c r="BR139" s="245">
        <f t="shared" si="153"/>
        <v>8.0000000000000002E-3</v>
      </c>
      <c r="BS139" s="245">
        <f t="shared" si="153"/>
        <v>4.58E-2</v>
      </c>
      <c r="BT139" s="245">
        <f t="shared" si="153"/>
        <v>0</v>
      </c>
      <c r="BU139" s="245">
        <f t="shared" si="153"/>
        <v>0</v>
      </c>
      <c r="BV139" s="245">
        <f t="shared" si="153"/>
        <v>0</v>
      </c>
      <c r="BW139" s="245">
        <f t="shared" si="153"/>
        <v>0</v>
      </c>
      <c r="BX139" s="245">
        <f t="shared" si="153"/>
        <v>0</v>
      </c>
      <c r="BY139" s="245">
        <f t="shared" si="153"/>
        <v>0.12620000000000001</v>
      </c>
      <c r="BZ139" s="245">
        <f t="shared" si="153"/>
        <v>4.8099999999999997E-2</v>
      </c>
      <c r="CA139" s="245">
        <f t="shared" si="153"/>
        <v>0</v>
      </c>
      <c r="CB139" s="245">
        <f t="shared" si="153"/>
        <v>0</v>
      </c>
      <c r="CC139" s="245">
        <f t="shared" si="153"/>
        <v>1.83E-2</v>
      </c>
      <c r="CD139" s="245">
        <f t="shared" si="153"/>
        <v>4.2599999999999999E-2</v>
      </c>
      <c r="CE139" s="245">
        <f t="shared" si="153"/>
        <v>1.1599999999999999E-2</v>
      </c>
      <c r="CF139" s="245">
        <f t="shared" si="153"/>
        <v>1.32E-2</v>
      </c>
      <c r="CG139" s="245">
        <f t="shared" si="153"/>
        <v>4.8999999999999998E-3</v>
      </c>
      <c r="CH139" s="245">
        <f t="shared" si="153"/>
        <v>6.93E-2</v>
      </c>
      <c r="CI139" s="245">
        <f t="shared" si="153"/>
        <v>5.8400000000000001E-2</v>
      </c>
      <c r="CJ139" s="245">
        <f t="shared" si="153"/>
        <v>2.12E-2</v>
      </c>
      <c r="CK139" s="245">
        <f t="shared" si="153"/>
        <v>0</v>
      </c>
      <c r="CL139" s="245">
        <f t="shared" si="153"/>
        <v>0</v>
      </c>
      <c r="CM139" s="245">
        <f t="shared" si="153"/>
        <v>6.9199999999999998E-2</v>
      </c>
      <c r="CN139" s="245">
        <f t="shared" si="153"/>
        <v>0</v>
      </c>
      <c r="CO139" s="245">
        <f t="shared" si="153"/>
        <v>0</v>
      </c>
      <c r="CP139" s="245">
        <f t="shared" si="153"/>
        <v>0</v>
      </c>
      <c r="CQ139" s="245">
        <f t="shared" si="153"/>
        <v>0.1013</v>
      </c>
      <c r="CR139" s="245">
        <f t="shared" si="153"/>
        <v>4.7800000000000002E-2</v>
      </c>
      <c r="CS139" s="245">
        <f t="shared" si="153"/>
        <v>0</v>
      </c>
      <c r="CT139" s="245">
        <f t="shared" si="153"/>
        <v>7.5899999999999995E-2</v>
      </c>
      <c r="CU139" s="245">
        <f t="shared" si="153"/>
        <v>0</v>
      </c>
      <c r="CV139" s="245">
        <f t="shared" si="153"/>
        <v>0</v>
      </c>
      <c r="CW139" s="245">
        <f t="shared" si="153"/>
        <v>0</v>
      </c>
      <c r="CX139" s="245">
        <f t="shared" si="153"/>
        <v>2.23E-2</v>
      </c>
      <c r="CY139" s="245">
        <f t="shared" si="153"/>
        <v>6.9699999999999998E-2</v>
      </c>
      <c r="CZ139" s="245">
        <f t="shared" si="153"/>
        <v>2.0899999999999998E-2</v>
      </c>
      <c r="DA139" s="245">
        <f t="shared" si="153"/>
        <v>0</v>
      </c>
      <c r="DB139" s="245">
        <f t="shared" si="153"/>
        <v>0</v>
      </c>
      <c r="DC139" s="245">
        <f t="shared" si="153"/>
        <v>0</v>
      </c>
      <c r="DD139" s="245">
        <f t="shared" si="153"/>
        <v>0</v>
      </c>
      <c r="DE139" s="245">
        <f t="shared" si="153"/>
        <v>7.3000000000000001E-3</v>
      </c>
      <c r="DF139" s="245">
        <f t="shared" si="153"/>
        <v>9.4000000000000004E-3</v>
      </c>
      <c r="DG139" s="245">
        <f t="shared" si="153"/>
        <v>0</v>
      </c>
      <c r="DH139" s="245">
        <f t="shared" si="153"/>
        <v>0</v>
      </c>
      <c r="DI139" s="245">
        <f t="shared" si="153"/>
        <v>6.4199999999999993E-2</v>
      </c>
      <c r="DJ139" s="245">
        <f t="shared" si="153"/>
        <v>0</v>
      </c>
      <c r="DK139" s="245">
        <f t="shared" si="153"/>
        <v>3.6900000000000002E-2</v>
      </c>
      <c r="DL139" s="245">
        <f t="shared" si="153"/>
        <v>2.5000000000000001E-2</v>
      </c>
      <c r="DM139" s="245">
        <f t="shared" si="153"/>
        <v>5.4399999999999997E-2</v>
      </c>
      <c r="DN139" s="245">
        <f t="shared" si="153"/>
        <v>4.3700000000000003E-2</v>
      </c>
      <c r="DO139" s="245">
        <f t="shared" si="153"/>
        <v>7.7299999999999994E-2</v>
      </c>
      <c r="DP139" s="245">
        <f t="shared" si="153"/>
        <v>0</v>
      </c>
      <c r="DQ139" s="245">
        <f t="shared" si="153"/>
        <v>0</v>
      </c>
      <c r="DR139" s="245">
        <f t="shared" si="153"/>
        <v>0.10299999999999999</v>
      </c>
      <c r="DS139" s="245">
        <f t="shared" si="153"/>
        <v>0.1071</v>
      </c>
      <c r="DT139" s="245">
        <f t="shared" si="153"/>
        <v>7.6499999999999999E-2</v>
      </c>
      <c r="DU139" s="245">
        <f t="shared" si="153"/>
        <v>4.3099999999999999E-2</v>
      </c>
      <c r="DV139" s="245">
        <f t="shared" si="153"/>
        <v>8.6E-3</v>
      </c>
      <c r="DW139" s="245">
        <f t="shared" si="153"/>
        <v>0</v>
      </c>
      <c r="DX139" s="245">
        <f t="shared" si="153"/>
        <v>0</v>
      </c>
      <c r="DY139" s="245">
        <f t="shared" si="153"/>
        <v>0</v>
      </c>
      <c r="DZ139" s="245">
        <f t="shared" si="153"/>
        <v>0</v>
      </c>
      <c r="EA139" s="245">
        <f t="shared" ref="EA139:FX139" si="154">MAX(EA135,EA137)</f>
        <v>3.0999999999999999E-3</v>
      </c>
      <c r="EB139" s="245">
        <f t="shared" si="154"/>
        <v>8.8000000000000005E-3</v>
      </c>
      <c r="EC139" s="245">
        <f t="shared" si="154"/>
        <v>0</v>
      </c>
      <c r="ED139" s="245">
        <f t="shared" si="154"/>
        <v>0</v>
      </c>
      <c r="EE139" s="245">
        <f t="shared" si="154"/>
        <v>5.6800000000000003E-2</v>
      </c>
      <c r="EF139" s="245">
        <f t="shared" si="154"/>
        <v>6.7299999999999999E-2</v>
      </c>
      <c r="EG139" s="245">
        <f t="shared" si="154"/>
        <v>6.3500000000000001E-2</v>
      </c>
      <c r="EH139" s="245">
        <f t="shared" si="154"/>
        <v>3.0999999999999999E-3</v>
      </c>
      <c r="EI139" s="245">
        <f t="shared" si="154"/>
        <v>0.1275</v>
      </c>
      <c r="EJ139" s="245">
        <f t="shared" si="154"/>
        <v>1.44E-2</v>
      </c>
      <c r="EK139" s="245">
        <f t="shared" si="154"/>
        <v>0</v>
      </c>
      <c r="EL139" s="245">
        <f t="shared" si="154"/>
        <v>0</v>
      </c>
      <c r="EM139" s="245">
        <f t="shared" si="154"/>
        <v>5.8599999999999999E-2</v>
      </c>
      <c r="EN139" s="245">
        <f t="shared" si="154"/>
        <v>6.7400000000000002E-2</v>
      </c>
      <c r="EO139" s="245">
        <f t="shared" si="154"/>
        <v>0</v>
      </c>
      <c r="EP139" s="245">
        <f t="shared" si="154"/>
        <v>0</v>
      </c>
      <c r="EQ139" s="245">
        <f t="shared" si="154"/>
        <v>0</v>
      </c>
      <c r="ER139" s="245">
        <f t="shared" si="154"/>
        <v>2.0400000000000001E-2</v>
      </c>
      <c r="ES139" s="245">
        <f t="shared" si="154"/>
        <v>0.115</v>
      </c>
      <c r="ET139" s="245">
        <f t="shared" si="154"/>
        <v>0.107</v>
      </c>
      <c r="EU139" s="245">
        <f t="shared" si="154"/>
        <v>0.18229999999999999</v>
      </c>
      <c r="EV139" s="245">
        <f t="shared" si="154"/>
        <v>3.8899999999999997E-2</v>
      </c>
      <c r="EW139" s="245">
        <f t="shared" si="154"/>
        <v>0</v>
      </c>
      <c r="EX139" s="245">
        <f t="shared" si="154"/>
        <v>0</v>
      </c>
      <c r="EY139" s="245">
        <f t="shared" si="154"/>
        <v>7.5499999999999998E-2</v>
      </c>
      <c r="EZ139" s="245">
        <f t="shared" si="154"/>
        <v>1.46E-2</v>
      </c>
      <c r="FA139" s="245">
        <f t="shared" si="154"/>
        <v>0</v>
      </c>
      <c r="FB139" s="245">
        <f t="shared" si="154"/>
        <v>6.4199999999999993E-2</v>
      </c>
      <c r="FC139" s="245">
        <f t="shared" si="154"/>
        <v>0</v>
      </c>
      <c r="FD139" s="245">
        <f t="shared" si="154"/>
        <v>3.8600000000000002E-2</v>
      </c>
      <c r="FE139" s="245">
        <f t="shared" si="154"/>
        <v>4.24E-2</v>
      </c>
      <c r="FF139" s="245">
        <f t="shared" si="154"/>
        <v>2.4400000000000002E-2</v>
      </c>
      <c r="FG139" s="245">
        <f t="shared" si="154"/>
        <v>0</v>
      </c>
      <c r="FH139" s="245">
        <f t="shared" si="154"/>
        <v>7.5999999999999998E-2</v>
      </c>
      <c r="FI139" s="245">
        <f t="shared" si="154"/>
        <v>1.9400000000000001E-2</v>
      </c>
      <c r="FJ139" s="245">
        <f t="shared" si="154"/>
        <v>0</v>
      </c>
      <c r="FK139" s="245">
        <f t="shared" si="154"/>
        <v>0</v>
      </c>
      <c r="FL139" s="245">
        <f t="shared" si="154"/>
        <v>0</v>
      </c>
      <c r="FM139" s="245">
        <f t="shared" si="154"/>
        <v>0</v>
      </c>
      <c r="FN139" s="245">
        <f t="shared" si="154"/>
        <v>6.3500000000000001E-2</v>
      </c>
      <c r="FO139" s="245">
        <f t="shared" si="154"/>
        <v>0</v>
      </c>
      <c r="FP139" s="245">
        <f t="shared" si="154"/>
        <v>7.1300000000000002E-2</v>
      </c>
      <c r="FQ139" s="245">
        <f t="shared" si="154"/>
        <v>0</v>
      </c>
      <c r="FR139" s="245">
        <f t="shared" si="154"/>
        <v>1.4E-3</v>
      </c>
      <c r="FS139" s="245">
        <f t="shared" si="154"/>
        <v>0</v>
      </c>
      <c r="FT139" s="246">
        <f t="shared" si="154"/>
        <v>9.9000000000000008E-3</v>
      </c>
      <c r="FU139" s="245">
        <f t="shared" si="154"/>
        <v>5.7099999999999998E-2</v>
      </c>
      <c r="FV139" s="245">
        <f t="shared" si="154"/>
        <v>2.4500000000000001E-2</v>
      </c>
      <c r="FW139" s="245">
        <f t="shared" si="154"/>
        <v>1.61E-2</v>
      </c>
      <c r="FX139" s="245">
        <f t="shared" si="154"/>
        <v>0</v>
      </c>
      <c r="FY139" s="147"/>
      <c r="FZ139" s="172"/>
      <c r="GA139" s="147"/>
      <c r="GB139" s="165"/>
      <c r="GC139" s="165"/>
      <c r="GD139" s="165"/>
      <c r="GE139" s="165"/>
    </row>
    <row r="140" spans="1:187" x14ac:dyDescent="0.2">
      <c r="A140" s="178"/>
      <c r="B140" s="184" t="s">
        <v>612</v>
      </c>
      <c r="C140" s="147"/>
      <c r="D140" s="147"/>
      <c r="E140" s="147"/>
      <c r="F140" s="147"/>
      <c r="G140" s="147"/>
      <c r="H140" s="147"/>
      <c r="I140" s="147"/>
      <c r="J140" s="147"/>
      <c r="K140" s="147"/>
      <c r="L140" s="147"/>
      <c r="M140" s="147"/>
      <c r="N140" s="147"/>
      <c r="O140" s="147"/>
      <c r="P140" s="147"/>
      <c r="Q140" s="147"/>
      <c r="R140" s="147"/>
      <c r="S140" s="147"/>
      <c r="T140" s="147"/>
      <c r="U140" s="147"/>
      <c r="V140" s="147"/>
      <c r="W140" s="181"/>
      <c r="X140" s="147"/>
      <c r="Y140" s="147"/>
      <c r="Z140" s="147"/>
      <c r="AA140" s="147"/>
      <c r="AB140" s="147"/>
      <c r="AC140" s="147"/>
      <c r="AD140" s="147"/>
      <c r="AE140" s="147"/>
      <c r="AF140" s="147"/>
      <c r="AG140" s="147"/>
      <c r="AH140" s="147"/>
      <c r="AI140" s="147"/>
      <c r="AJ140" s="147"/>
      <c r="AK140" s="147"/>
      <c r="AL140" s="147"/>
      <c r="AM140" s="147"/>
      <c r="AN140" s="147"/>
      <c r="AO140" s="147"/>
      <c r="AP140" s="147"/>
      <c r="AQ140" s="147"/>
      <c r="AR140" s="147"/>
      <c r="AS140" s="147"/>
      <c r="AT140" s="147"/>
      <c r="AU140" s="147"/>
      <c r="AV140" s="147"/>
      <c r="AW140" s="147"/>
      <c r="AX140" s="147"/>
      <c r="AY140" s="147"/>
      <c r="AZ140" s="147"/>
      <c r="BA140" s="147"/>
      <c r="BB140" s="147"/>
      <c r="BC140" s="147"/>
      <c r="BD140" s="147"/>
      <c r="BE140" s="147"/>
      <c r="BF140" s="147"/>
      <c r="BG140" s="147"/>
      <c r="BH140" s="147"/>
      <c r="BI140" s="147"/>
      <c r="BJ140" s="147"/>
      <c r="BK140" s="147"/>
      <c r="BL140" s="147"/>
      <c r="BM140" s="147"/>
      <c r="BN140" s="147"/>
      <c r="BO140" s="147"/>
      <c r="BP140" s="147"/>
      <c r="BQ140" s="147"/>
      <c r="BR140" s="147"/>
      <c r="BS140" s="147"/>
      <c r="BT140" s="147"/>
      <c r="BU140" s="147"/>
      <c r="BV140" s="147"/>
      <c r="BW140" s="147"/>
      <c r="BX140" s="147"/>
      <c r="BY140" s="147"/>
      <c r="BZ140" s="147"/>
      <c r="CA140" s="147"/>
      <c r="CB140" s="147"/>
      <c r="CC140" s="147"/>
      <c r="CD140" s="147"/>
      <c r="CE140" s="147"/>
      <c r="CF140" s="147"/>
      <c r="CG140" s="147"/>
      <c r="CH140" s="147"/>
      <c r="CI140" s="147"/>
      <c r="CJ140" s="147"/>
      <c r="CK140" s="147"/>
      <c r="CL140" s="147"/>
      <c r="CM140" s="147"/>
      <c r="CN140" s="147"/>
      <c r="CO140" s="147"/>
      <c r="CP140" s="147"/>
      <c r="CQ140" s="147"/>
      <c r="CR140" s="147"/>
      <c r="CS140" s="147"/>
      <c r="CT140" s="147"/>
      <c r="CU140" s="147"/>
      <c r="CV140" s="147"/>
      <c r="CW140" s="147"/>
      <c r="CX140" s="147"/>
      <c r="CY140" s="147"/>
      <c r="CZ140" s="147"/>
      <c r="DA140" s="147"/>
      <c r="DB140" s="147"/>
      <c r="DC140" s="147"/>
      <c r="DD140" s="147"/>
      <c r="DE140" s="147"/>
      <c r="DF140" s="147"/>
      <c r="DG140" s="147"/>
      <c r="DH140" s="147"/>
      <c r="DI140" s="147"/>
      <c r="DJ140" s="147"/>
      <c r="DK140" s="147"/>
      <c r="DL140" s="147"/>
      <c r="DM140" s="147"/>
      <c r="DN140" s="147"/>
      <c r="DO140" s="147"/>
      <c r="DP140" s="147"/>
      <c r="DQ140" s="147"/>
      <c r="DR140" s="147"/>
      <c r="DS140" s="147"/>
      <c r="DT140" s="147"/>
      <c r="DU140" s="147"/>
      <c r="DV140" s="147"/>
      <c r="DW140" s="147"/>
      <c r="DX140" s="147"/>
      <c r="DY140" s="147"/>
      <c r="DZ140" s="147"/>
      <c r="EA140" s="147"/>
      <c r="EB140" s="147"/>
      <c r="EC140" s="147"/>
      <c r="ED140" s="147"/>
      <c r="EE140" s="147"/>
      <c r="EF140" s="147"/>
      <c r="EG140" s="147"/>
      <c r="EH140" s="147"/>
      <c r="EI140" s="147"/>
      <c r="EJ140" s="147"/>
      <c r="EK140" s="147"/>
      <c r="EL140" s="147"/>
      <c r="EM140" s="147"/>
      <c r="EN140" s="147"/>
      <c r="EO140" s="147"/>
      <c r="EP140" s="147"/>
      <c r="EQ140" s="147"/>
      <c r="ER140" s="147"/>
      <c r="ES140" s="147"/>
      <c r="ET140" s="147"/>
      <c r="EU140" s="147"/>
      <c r="EV140" s="147"/>
      <c r="EW140" s="147"/>
      <c r="EX140" s="147"/>
      <c r="EY140" s="147"/>
      <c r="EZ140" s="147"/>
      <c r="FA140" s="147"/>
      <c r="FB140" s="147"/>
      <c r="FC140" s="147"/>
      <c r="FD140" s="147"/>
      <c r="FE140" s="147"/>
      <c r="FF140" s="147"/>
      <c r="FG140" s="147"/>
      <c r="FH140" s="147"/>
      <c r="FI140" s="147"/>
      <c r="FJ140" s="147"/>
      <c r="FK140" s="147"/>
      <c r="FL140" s="147"/>
      <c r="FM140" s="147"/>
      <c r="FN140" s="147"/>
      <c r="FO140" s="147"/>
      <c r="FP140" s="147"/>
      <c r="FQ140" s="147"/>
      <c r="FR140" s="147"/>
      <c r="FS140" s="147"/>
      <c r="FT140" s="181"/>
      <c r="FU140" s="147"/>
      <c r="FV140" s="147"/>
      <c r="FW140" s="147"/>
      <c r="FX140" s="147"/>
      <c r="FY140" s="179"/>
      <c r="FZ140" s="147"/>
      <c r="GA140" s="147"/>
      <c r="GB140" s="172"/>
      <c r="GC140" s="172"/>
      <c r="GD140" s="236"/>
      <c r="GE140" s="236"/>
    </row>
    <row r="141" spans="1:187" x14ac:dyDescent="0.2">
      <c r="A141" s="192" t="s">
        <v>315</v>
      </c>
      <c r="B141" s="184" t="s">
        <v>316</v>
      </c>
      <c r="C141" s="172">
        <f t="shared" ref="C141:BN141" si="155">MIN(0.3,(C134+C139))</f>
        <v>0.16549999999999998</v>
      </c>
      <c r="D141" s="172">
        <f t="shared" si="155"/>
        <v>0.12</v>
      </c>
      <c r="E141" s="172">
        <f t="shared" si="155"/>
        <v>0.23609999999999998</v>
      </c>
      <c r="F141" s="172">
        <f t="shared" si="155"/>
        <v>0.12</v>
      </c>
      <c r="G141" s="172">
        <f t="shared" si="155"/>
        <v>0.12</v>
      </c>
      <c r="H141" s="172">
        <f t="shared" si="155"/>
        <v>0.12</v>
      </c>
      <c r="I141" s="172">
        <f t="shared" si="155"/>
        <v>0.24209999999999998</v>
      </c>
      <c r="J141" s="172">
        <f t="shared" si="155"/>
        <v>0.1507</v>
      </c>
      <c r="K141" s="172">
        <f t="shared" si="155"/>
        <v>0.15179999999999999</v>
      </c>
      <c r="L141" s="172">
        <f t="shared" si="155"/>
        <v>0.18840000000000001</v>
      </c>
      <c r="M141" s="172">
        <f t="shared" si="155"/>
        <v>0.26100000000000001</v>
      </c>
      <c r="N141" s="172">
        <f t="shared" si="155"/>
        <v>0.12</v>
      </c>
      <c r="O141" s="172">
        <f t="shared" si="155"/>
        <v>0.12</v>
      </c>
      <c r="P141" s="172">
        <f t="shared" si="155"/>
        <v>0.17130000000000001</v>
      </c>
      <c r="Q141" s="172">
        <f t="shared" si="155"/>
        <v>0.19839999999999999</v>
      </c>
      <c r="R141" s="172">
        <f t="shared" si="155"/>
        <v>0.13589999999999999</v>
      </c>
      <c r="S141" s="172">
        <f t="shared" si="155"/>
        <v>0.13780000000000001</v>
      </c>
      <c r="T141" s="172">
        <f t="shared" si="155"/>
        <v>0.15309999999999999</v>
      </c>
      <c r="U141" s="172">
        <f t="shared" si="155"/>
        <v>0.2336</v>
      </c>
      <c r="V141" s="172">
        <f t="shared" si="155"/>
        <v>0.18379999999999999</v>
      </c>
      <c r="W141" s="203">
        <f t="shared" si="155"/>
        <v>0.22670000000000001</v>
      </c>
      <c r="X141" s="172">
        <f t="shared" si="155"/>
        <v>0.15709999999999999</v>
      </c>
      <c r="Y141" s="172">
        <f t="shared" si="155"/>
        <v>0.26200000000000001</v>
      </c>
      <c r="Z141" s="172">
        <f t="shared" si="155"/>
        <v>0.1479</v>
      </c>
      <c r="AA141" s="172">
        <f t="shared" si="155"/>
        <v>0.12</v>
      </c>
      <c r="AB141" s="172">
        <f t="shared" si="155"/>
        <v>0.12</v>
      </c>
      <c r="AC141" s="172">
        <f t="shared" si="155"/>
        <v>0.12</v>
      </c>
      <c r="AD141" s="172">
        <f t="shared" si="155"/>
        <v>0.12</v>
      </c>
      <c r="AE141" s="172">
        <f t="shared" si="155"/>
        <v>0.14379999999999998</v>
      </c>
      <c r="AF141" s="172">
        <f t="shared" si="155"/>
        <v>0.14479999999999998</v>
      </c>
      <c r="AG141" s="172">
        <f t="shared" si="155"/>
        <v>0.12</v>
      </c>
      <c r="AH141" s="172">
        <f t="shared" si="155"/>
        <v>0.16539999999999999</v>
      </c>
      <c r="AI141" s="172">
        <f t="shared" si="155"/>
        <v>0.1439</v>
      </c>
      <c r="AJ141" s="172">
        <f t="shared" si="155"/>
        <v>0.19400000000000001</v>
      </c>
      <c r="AK141" s="172">
        <f t="shared" si="155"/>
        <v>0.25839999999999996</v>
      </c>
      <c r="AL141" s="172">
        <f t="shared" si="155"/>
        <v>0.2661</v>
      </c>
      <c r="AM141" s="172">
        <f t="shared" si="155"/>
        <v>0.17499999999999999</v>
      </c>
      <c r="AN141" s="172">
        <f t="shared" si="155"/>
        <v>0.13589999999999999</v>
      </c>
      <c r="AO141" s="172">
        <f t="shared" si="155"/>
        <v>0.1565</v>
      </c>
      <c r="AP141" s="172">
        <f t="shared" si="155"/>
        <v>0.19939999999999999</v>
      </c>
      <c r="AQ141" s="172">
        <f t="shared" si="155"/>
        <v>0.15139999999999998</v>
      </c>
      <c r="AR141" s="172">
        <f t="shared" si="155"/>
        <v>0.12</v>
      </c>
      <c r="AS141" s="172">
        <f t="shared" si="155"/>
        <v>0.12</v>
      </c>
      <c r="AT141" s="172">
        <f t="shared" si="155"/>
        <v>0.12</v>
      </c>
      <c r="AU141" s="172">
        <f t="shared" si="155"/>
        <v>0.12</v>
      </c>
      <c r="AV141" s="172">
        <f t="shared" si="155"/>
        <v>0.13189999999999999</v>
      </c>
      <c r="AW141" s="172">
        <f t="shared" si="155"/>
        <v>0.12</v>
      </c>
      <c r="AX141" s="172">
        <f t="shared" si="155"/>
        <v>0.3</v>
      </c>
      <c r="AY141" s="172">
        <f t="shared" si="155"/>
        <v>0.13289999999999999</v>
      </c>
      <c r="AZ141" s="172">
        <f t="shared" si="155"/>
        <v>0.20529999999999998</v>
      </c>
      <c r="BA141" s="172">
        <f t="shared" si="155"/>
        <v>0.1226</v>
      </c>
      <c r="BB141" s="172">
        <f t="shared" si="155"/>
        <v>0.12</v>
      </c>
      <c r="BC141" s="172">
        <f t="shared" si="155"/>
        <v>0.16220000000000001</v>
      </c>
      <c r="BD141" s="172">
        <f t="shared" si="155"/>
        <v>0.12</v>
      </c>
      <c r="BE141" s="172">
        <f t="shared" si="155"/>
        <v>0.12</v>
      </c>
      <c r="BF141" s="172">
        <f t="shared" si="155"/>
        <v>0.12</v>
      </c>
      <c r="BG141" s="172">
        <f t="shared" si="155"/>
        <v>0.16399999999999998</v>
      </c>
      <c r="BH141" s="172">
        <f t="shared" si="155"/>
        <v>0.12</v>
      </c>
      <c r="BI141" s="172">
        <f t="shared" si="155"/>
        <v>0.18869999999999998</v>
      </c>
      <c r="BJ141" s="172">
        <f t="shared" si="155"/>
        <v>0.12</v>
      </c>
      <c r="BK141" s="172">
        <f t="shared" si="155"/>
        <v>0.12</v>
      </c>
      <c r="BL141" s="172">
        <f t="shared" si="155"/>
        <v>0.15770000000000001</v>
      </c>
      <c r="BM141" s="172">
        <f t="shared" si="155"/>
        <v>0.14360000000000001</v>
      </c>
      <c r="BN141" s="172">
        <f t="shared" si="155"/>
        <v>0.16220000000000001</v>
      </c>
      <c r="BO141" s="172">
        <f t="shared" ref="BO141:DZ141" si="156">MIN(0.3,(BO134+BO139))</f>
        <v>0.15939999999999999</v>
      </c>
      <c r="BP141" s="172">
        <f t="shared" si="156"/>
        <v>0.15179999999999999</v>
      </c>
      <c r="BQ141" s="172">
        <f t="shared" si="156"/>
        <v>0.12</v>
      </c>
      <c r="BR141" s="172">
        <f t="shared" si="156"/>
        <v>0.128</v>
      </c>
      <c r="BS141" s="172">
        <f t="shared" si="156"/>
        <v>0.1658</v>
      </c>
      <c r="BT141" s="172">
        <f t="shared" si="156"/>
        <v>0.12</v>
      </c>
      <c r="BU141" s="172">
        <f t="shared" si="156"/>
        <v>0.12</v>
      </c>
      <c r="BV141" s="172">
        <f t="shared" si="156"/>
        <v>0.12</v>
      </c>
      <c r="BW141" s="172">
        <f t="shared" si="156"/>
        <v>0.12</v>
      </c>
      <c r="BX141" s="172">
        <f t="shared" si="156"/>
        <v>0.12</v>
      </c>
      <c r="BY141" s="172">
        <f t="shared" si="156"/>
        <v>0.2462</v>
      </c>
      <c r="BZ141" s="172">
        <f t="shared" si="156"/>
        <v>0.1681</v>
      </c>
      <c r="CA141" s="172">
        <f t="shared" si="156"/>
        <v>0.12</v>
      </c>
      <c r="CB141" s="172">
        <f t="shared" si="156"/>
        <v>0.12</v>
      </c>
      <c r="CC141" s="172">
        <f t="shared" si="156"/>
        <v>0.13830000000000001</v>
      </c>
      <c r="CD141" s="172">
        <f t="shared" si="156"/>
        <v>0.16259999999999999</v>
      </c>
      <c r="CE141" s="172">
        <f t="shared" si="156"/>
        <v>0.13159999999999999</v>
      </c>
      <c r="CF141" s="172">
        <f t="shared" si="156"/>
        <v>0.13319999999999999</v>
      </c>
      <c r="CG141" s="172">
        <f t="shared" si="156"/>
        <v>0.1249</v>
      </c>
      <c r="CH141" s="172">
        <f t="shared" si="156"/>
        <v>0.1893</v>
      </c>
      <c r="CI141" s="172">
        <f t="shared" si="156"/>
        <v>0.1784</v>
      </c>
      <c r="CJ141" s="172">
        <f t="shared" si="156"/>
        <v>0.14119999999999999</v>
      </c>
      <c r="CK141" s="172">
        <f t="shared" si="156"/>
        <v>0.12</v>
      </c>
      <c r="CL141" s="172">
        <f t="shared" si="156"/>
        <v>0.12</v>
      </c>
      <c r="CM141" s="172">
        <f t="shared" si="156"/>
        <v>0.18919999999999998</v>
      </c>
      <c r="CN141" s="172">
        <f t="shared" si="156"/>
        <v>0.12</v>
      </c>
      <c r="CO141" s="172">
        <f t="shared" si="156"/>
        <v>0.12</v>
      </c>
      <c r="CP141" s="172">
        <f t="shared" si="156"/>
        <v>0.12</v>
      </c>
      <c r="CQ141" s="172">
        <f t="shared" si="156"/>
        <v>0.2213</v>
      </c>
      <c r="CR141" s="172">
        <f t="shared" si="156"/>
        <v>0.1678</v>
      </c>
      <c r="CS141" s="172">
        <f t="shared" si="156"/>
        <v>0.12</v>
      </c>
      <c r="CT141" s="172">
        <f t="shared" si="156"/>
        <v>0.19589999999999999</v>
      </c>
      <c r="CU141" s="172">
        <f t="shared" si="156"/>
        <v>0.12</v>
      </c>
      <c r="CV141" s="172">
        <f t="shared" si="156"/>
        <v>0.12</v>
      </c>
      <c r="CW141" s="172">
        <f t="shared" si="156"/>
        <v>0.12</v>
      </c>
      <c r="CX141" s="172">
        <f t="shared" si="156"/>
        <v>0.14229999999999998</v>
      </c>
      <c r="CY141" s="172">
        <f t="shared" si="156"/>
        <v>0.18969999999999998</v>
      </c>
      <c r="CZ141" s="172">
        <f t="shared" si="156"/>
        <v>0.1409</v>
      </c>
      <c r="DA141" s="172">
        <f t="shared" si="156"/>
        <v>0.12</v>
      </c>
      <c r="DB141" s="172">
        <f t="shared" si="156"/>
        <v>0.12</v>
      </c>
      <c r="DC141" s="172">
        <f t="shared" si="156"/>
        <v>0.12</v>
      </c>
      <c r="DD141" s="172">
        <f t="shared" si="156"/>
        <v>0.12</v>
      </c>
      <c r="DE141" s="172">
        <f t="shared" si="156"/>
        <v>0.1273</v>
      </c>
      <c r="DF141" s="172">
        <f t="shared" si="156"/>
        <v>0.12939999999999999</v>
      </c>
      <c r="DG141" s="172">
        <f t="shared" si="156"/>
        <v>0.12</v>
      </c>
      <c r="DH141" s="172">
        <f t="shared" si="156"/>
        <v>0.12</v>
      </c>
      <c r="DI141" s="172">
        <f t="shared" si="156"/>
        <v>0.18419999999999997</v>
      </c>
      <c r="DJ141" s="172">
        <f t="shared" si="156"/>
        <v>0.12</v>
      </c>
      <c r="DK141" s="172">
        <f t="shared" si="156"/>
        <v>0.15689999999999998</v>
      </c>
      <c r="DL141" s="172">
        <f t="shared" si="156"/>
        <v>0.14499999999999999</v>
      </c>
      <c r="DM141" s="172">
        <f t="shared" si="156"/>
        <v>0.1744</v>
      </c>
      <c r="DN141" s="172">
        <f t="shared" si="156"/>
        <v>0.16370000000000001</v>
      </c>
      <c r="DO141" s="172">
        <f t="shared" si="156"/>
        <v>0.19729999999999998</v>
      </c>
      <c r="DP141" s="172">
        <f t="shared" si="156"/>
        <v>0.12</v>
      </c>
      <c r="DQ141" s="172">
        <f t="shared" si="156"/>
        <v>0.12</v>
      </c>
      <c r="DR141" s="172">
        <f t="shared" si="156"/>
        <v>0.22299999999999998</v>
      </c>
      <c r="DS141" s="172">
        <f t="shared" si="156"/>
        <v>0.2271</v>
      </c>
      <c r="DT141" s="172">
        <f t="shared" si="156"/>
        <v>0.19650000000000001</v>
      </c>
      <c r="DU141" s="172">
        <f t="shared" si="156"/>
        <v>0.16309999999999999</v>
      </c>
      <c r="DV141" s="172">
        <f t="shared" si="156"/>
        <v>0.12859999999999999</v>
      </c>
      <c r="DW141" s="172">
        <f t="shared" si="156"/>
        <v>0.12</v>
      </c>
      <c r="DX141" s="172">
        <f t="shared" si="156"/>
        <v>0.12</v>
      </c>
      <c r="DY141" s="172">
        <f t="shared" si="156"/>
        <v>0.12</v>
      </c>
      <c r="DZ141" s="172">
        <f t="shared" si="156"/>
        <v>0.12</v>
      </c>
      <c r="EA141" s="172">
        <f t="shared" ref="EA141:FX141" si="157">MIN(0.3,(EA134+EA139))</f>
        <v>0.1231</v>
      </c>
      <c r="EB141" s="172">
        <f t="shared" si="157"/>
        <v>0.1288</v>
      </c>
      <c r="EC141" s="172">
        <f t="shared" si="157"/>
        <v>0.12</v>
      </c>
      <c r="ED141" s="172">
        <f t="shared" si="157"/>
        <v>0.12</v>
      </c>
      <c r="EE141" s="172">
        <f t="shared" si="157"/>
        <v>0.17680000000000001</v>
      </c>
      <c r="EF141" s="172">
        <f t="shared" si="157"/>
        <v>0.18729999999999999</v>
      </c>
      <c r="EG141" s="172">
        <f t="shared" si="157"/>
        <v>0.1835</v>
      </c>
      <c r="EH141" s="172">
        <f t="shared" si="157"/>
        <v>0.1231</v>
      </c>
      <c r="EI141" s="172">
        <f t="shared" si="157"/>
        <v>0.2475</v>
      </c>
      <c r="EJ141" s="172">
        <f t="shared" si="157"/>
        <v>0.13439999999999999</v>
      </c>
      <c r="EK141" s="172">
        <f t="shared" si="157"/>
        <v>0.12</v>
      </c>
      <c r="EL141" s="172">
        <f t="shared" si="157"/>
        <v>0.12</v>
      </c>
      <c r="EM141" s="172">
        <f t="shared" si="157"/>
        <v>0.17859999999999998</v>
      </c>
      <c r="EN141" s="172">
        <f t="shared" si="157"/>
        <v>0.18740000000000001</v>
      </c>
      <c r="EO141" s="172">
        <f t="shared" si="157"/>
        <v>0.12</v>
      </c>
      <c r="EP141" s="172">
        <f t="shared" si="157"/>
        <v>0.12</v>
      </c>
      <c r="EQ141" s="172">
        <f t="shared" si="157"/>
        <v>0.12</v>
      </c>
      <c r="ER141" s="172">
        <f t="shared" si="157"/>
        <v>0.1404</v>
      </c>
      <c r="ES141" s="172">
        <f t="shared" si="157"/>
        <v>0.23499999999999999</v>
      </c>
      <c r="ET141" s="172">
        <f t="shared" si="157"/>
        <v>0.22699999999999998</v>
      </c>
      <c r="EU141" s="172">
        <f t="shared" si="157"/>
        <v>0.3</v>
      </c>
      <c r="EV141" s="172">
        <f t="shared" si="157"/>
        <v>0.15889999999999999</v>
      </c>
      <c r="EW141" s="172">
        <f t="shared" si="157"/>
        <v>0.12</v>
      </c>
      <c r="EX141" s="172">
        <f t="shared" si="157"/>
        <v>0.12</v>
      </c>
      <c r="EY141" s="172">
        <f t="shared" si="157"/>
        <v>0.19550000000000001</v>
      </c>
      <c r="EZ141" s="172">
        <f t="shared" si="157"/>
        <v>0.1346</v>
      </c>
      <c r="FA141" s="172">
        <f t="shared" si="157"/>
        <v>0.12</v>
      </c>
      <c r="FB141" s="172">
        <f t="shared" si="157"/>
        <v>0.18419999999999997</v>
      </c>
      <c r="FC141" s="172">
        <f t="shared" si="157"/>
        <v>0.12</v>
      </c>
      <c r="FD141" s="172">
        <f t="shared" si="157"/>
        <v>0.15859999999999999</v>
      </c>
      <c r="FE141" s="172">
        <f t="shared" si="157"/>
        <v>0.16239999999999999</v>
      </c>
      <c r="FF141" s="172">
        <f t="shared" si="157"/>
        <v>0.1444</v>
      </c>
      <c r="FG141" s="172">
        <f t="shared" si="157"/>
        <v>0.12</v>
      </c>
      <c r="FH141" s="172">
        <f t="shared" si="157"/>
        <v>0.19600000000000001</v>
      </c>
      <c r="FI141" s="172">
        <f t="shared" si="157"/>
        <v>0.1394</v>
      </c>
      <c r="FJ141" s="172">
        <f t="shared" si="157"/>
        <v>0.12</v>
      </c>
      <c r="FK141" s="172">
        <f t="shared" si="157"/>
        <v>0.12</v>
      </c>
      <c r="FL141" s="172">
        <f t="shared" si="157"/>
        <v>0.12</v>
      </c>
      <c r="FM141" s="172">
        <f t="shared" si="157"/>
        <v>0.12</v>
      </c>
      <c r="FN141" s="172">
        <f t="shared" si="157"/>
        <v>0.1835</v>
      </c>
      <c r="FO141" s="172">
        <f t="shared" si="157"/>
        <v>0.12</v>
      </c>
      <c r="FP141" s="172">
        <f t="shared" si="157"/>
        <v>0.1913</v>
      </c>
      <c r="FQ141" s="172">
        <f t="shared" si="157"/>
        <v>0.12</v>
      </c>
      <c r="FR141" s="172">
        <f t="shared" si="157"/>
        <v>0.12139999999999999</v>
      </c>
      <c r="FS141" s="172">
        <f t="shared" si="157"/>
        <v>0.12</v>
      </c>
      <c r="FT141" s="203">
        <f t="shared" si="157"/>
        <v>0.12989999999999999</v>
      </c>
      <c r="FU141" s="172">
        <f t="shared" si="157"/>
        <v>0.17709999999999998</v>
      </c>
      <c r="FV141" s="172">
        <f t="shared" si="157"/>
        <v>0.14449999999999999</v>
      </c>
      <c r="FW141" s="172">
        <f t="shared" si="157"/>
        <v>0.1361</v>
      </c>
      <c r="FX141" s="172">
        <f t="shared" si="157"/>
        <v>0.12</v>
      </c>
      <c r="FY141" s="172"/>
      <c r="FZ141" s="147"/>
      <c r="GA141" s="147"/>
      <c r="GB141" s="147"/>
      <c r="GC141" s="147"/>
      <c r="GD141" s="186"/>
      <c r="GE141" s="186"/>
    </row>
    <row r="142" spans="1:187" x14ac:dyDescent="0.2">
      <c r="A142" s="178"/>
      <c r="B142" s="184" t="s">
        <v>594</v>
      </c>
      <c r="C142" s="147"/>
      <c r="D142" s="147"/>
      <c r="E142" s="147"/>
      <c r="F142" s="147"/>
      <c r="G142" s="147"/>
      <c r="H142" s="147"/>
      <c r="I142" s="147"/>
      <c r="J142" s="147"/>
      <c r="K142" s="147"/>
      <c r="L142" s="147"/>
      <c r="M142" s="147"/>
      <c r="N142" s="147"/>
      <c r="O142" s="147"/>
      <c r="P142" s="147"/>
      <c r="Q142" s="147"/>
      <c r="R142" s="147"/>
      <c r="S142" s="147"/>
      <c r="T142" s="147"/>
      <c r="U142" s="147"/>
      <c r="V142" s="147"/>
      <c r="W142" s="181"/>
      <c r="X142" s="147"/>
      <c r="Y142" s="147"/>
      <c r="Z142" s="147"/>
      <c r="AA142" s="147"/>
      <c r="AB142" s="147"/>
      <c r="AC142" s="147"/>
      <c r="AD142" s="147"/>
      <c r="AE142" s="147"/>
      <c r="AF142" s="147"/>
      <c r="AG142" s="147"/>
      <c r="AH142" s="147"/>
      <c r="AI142" s="147"/>
      <c r="AJ142" s="147"/>
      <c r="AK142" s="147"/>
      <c r="AL142" s="147"/>
      <c r="AM142" s="147"/>
      <c r="AN142" s="147"/>
      <c r="AO142" s="147"/>
      <c r="AP142" s="147"/>
      <c r="AQ142" s="147"/>
      <c r="AR142" s="147"/>
      <c r="AS142" s="147"/>
      <c r="AT142" s="147"/>
      <c r="AU142" s="147"/>
      <c r="AV142" s="147"/>
      <c r="AW142" s="147"/>
      <c r="AX142" s="147"/>
      <c r="AY142" s="147"/>
      <c r="AZ142" s="147"/>
      <c r="BA142" s="147"/>
      <c r="BB142" s="147"/>
      <c r="BC142" s="147"/>
      <c r="BD142" s="147"/>
      <c r="BE142" s="147"/>
      <c r="BF142" s="147"/>
      <c r="BG142" s="147"/>
      <c r="BH142" s="147"/>
      <c r="BI142" s="147"/>
      <c r="BJ142" s="147"/>
      <c r="BK142" s="147"/>
      <c r="BL142" s="147"/>
      <c r="BM142" s="147"/>
      <c r="BN142" s="147"/>
      <c r="BO142" s="147"/>
      <c r="BP142" s="147"/>
      <c r="BQ142" s="147"/>
      <c r="BR142" s="147"/>
      <c r="BS142" s="147"/>
      <c r="BT142" s="147"/>
      <c r="BU142" s="147"/>
      <c r="BV142" s="147"/>
      <c r="BW142" s="147"/>
      <c r="BX142" s="147"/>
      <c r="BY142" s="147"/>
      <c r="BZ142" s="147"/>
      <c r="CA142" s="147"/>
      <c r="CB142" s="147"/>
      <c r="CC142" s="147"/>
      <c r="CD142" s="147"/>
      <c r="CE142" s="147"/>
      <c r="CF142" s="147"/>
      <c r="CG142" s="147"/>
      <c r="CH142" s="147"/>
      <c r="CI142" s="147"/>
      <c r="CJ142" s="147"/>
      <c r="CK142" s="147"/>
      <c r="CL142" s="147"/>
      <c r="CM142" s="147"/>
      <c r="CN142" s="147"/>
      <c r="CO142" s="147"/>
      <c r="CP142" s="147"/>
      <c r="CQ142" s="147"/>
      <c r="CR142" s="147"/>
      <c r="CS142" s="147"/>
      <c r="CT142" s="147"/>
      <c r="CU142" s="147"/>
      <c r="CV142" s="147"/>
      <c r="CW142" s="147"/>
      <c r="CX142" s="147"/>
      <c r="CY142" s="147"/>
      <c r="CZ142" s="147"/>
      <c r="DA142" s="147"/>
      <c r="DB142" s="147"/>
      <c r="DC142" s="147"/>
      <c r="DD142" s="147"/>
      <c r="DE142" s="147"/>
      <c r="DF142" s="147"/>
      <c r="DG142" s="147"/>
      <c r="DH142" s="147"/>
      <c r="DI142" s="147"/>
      <c r="DJ142" s="147"/>
      <c r="DK142" s="147"/>
      <c r="DL142" s="147"/>
      <c r="DM142" s="147"/>
      <c r="DN142" s="147"/>
      <c r="DO142" s="147"/>
      <c r="DP142" s="147"/>
      <c r="DQ142" s="147"/>
      <c r="DR142" s="147"/>
      <c r="DS142" s="147"/>
      <c r="DT142" s="147"/>
      <c r="DU142" s="147"/>
      <c r="DV142" s="147"/>
      <c r="DW142" s="147"/>
      <c r="DX142" s="147"/>
      <c r="DY142" s="147"/>
      <c r="DZ142" s="147"/>
      <c r="EA142" s="147"/>
      <c r="EB142" s="147"/>
      <c r="EC142" s="147"/>
      <c r="ED142" s="147"/>
      <c r="EE142" s="147"/>
      <c r="EF142" s="147"/>
      <c r="EG142" s="147"/>
      <c r="EH142" s="147"/>
      <c r="EI142" s="147"/>
      <c r="EJ142" s="147"/>
      <c r="EK142" s="147"/>
      <c r="EL142" s="147"/>
      <c r="EM142" s="147"/>
      <c r="EN142" s="147"/>
      <c r="EO142" s="147"/>
      <c r="EP142" s="147"/>
      <c r="EQ142" s="147"/>
      <c r="ER142" s="147"/>
      <c r="ES142" s="147"/>
      <c r="ET142" s="147"/>
      <c r="EU142" s="147"/>
      <c r="EV142" s="147"/>
      <c r="EW142" s="147"/>
      <c r="EX142" s="147"/>
      <c r="EY142" s="147"/>
      <c r="EZ142" s="147"/>
      <c r="FA142" s="147"/>
      <c r="FB142" s="147"/>
      <c r="FC142" s="147"/>
      <c r="FD142" s="147"/>
      <c r="FE142" s="147"/>
      <c r="FF142" s="147"/>
      <c r="FG142" s="147"/>
      <c r="FH142" s="147"/>
      <c r="FI142" s="147"/>
      <c r="FJ142" s="147"/>
      <c r="FK142" s="147"/>
      <c r="FL142" s="147"/>
      <c r="FM142" s="147"/>
      <c r="FN142" s="147"/>
      <c r="FO142" s="147"/>
      <c r="FP142" s="147"/>
      <c r="FQ142" s="147"/>
      <c r="FR142" s="147"/>
      <c r="FS142" s="147"/>
      <c r="FT142" s="181"/>
      <c r="FU142" s="147"/>
      <c r="FV142" s="147"/>
      <c r="FW142" s="147"/>
      <c r="FX142" s="147"/>
      <c r="FY142" s="147"/>
      <c r="FZ142" s="147"/>
      <c r="GA142" s="147"/>
      <c r="GB142" s="179"/>
      <c r="GC142" s="179"/>
      <c r="GD142" s="179"/>
      <c r="GE142" s="179"/>
    </row>
    <row r="143" spans="1:187" x14ac:dyDescent="0.2">
      <c r="A143" s="192" t="s">
        <v>317</v>
      </c>
      <c r="B143" s="184" t="s">
        <v>608</v>
      </c>
      <c r="C143" s="147">
        <f t="shared" ref="C143:BN143" si="158">ROUND(IF(C96&lt;=459,C116*C134*C130,0),2)</f>
        <v>0</v>
      </c>
      <c r="D143" s="147">
        <f t="shared" si="158"/>
        <v>0</v>
      </c>
      <c r="E143" s="147">
        <f t="shared" si="158"/>
        <v>0</v>
      </c>
      <c r="F143" s="147">
        <f t="shared" si="158"/>
        <v>0</v>
      </c>
      <c r="G143" s="147">
        <f t="shared" si="158"/>
        <v>0</v>
      </c>
      <c r="H143" s="147">
        <f t="shared" si="158"/>
        <v>0</v>
      </c>
      <c r="I143" s="147">
        <f t="shared" si="158"/>
        <v>0</v>
      </c>
      <c r="J143" s="147">
        <f t="shared" si="158"/>
        <v>0</v>
      </c>
      <c r="K143" s="147">
        <f t="shared" si="158"/>
        <v>172656.5</v>
      </c>
      <c r="L143" s="147">
        <f t="shared" si="158"/>
        <v>0</v>
      </c>
      <c r="M143" s="147">
        <f t="shared" si="158"/>
        <v>0</v>
      </c>
      <c r="N143" s="147">
        <f t="shared" si="158"/>
        <v>0</v>
      </c>
      <c r="O143" s="147">
        <f t="shared" si="158"/>
        <v>0</v>
      </c>
      <c r="P143" s="147">
        <f t="shared" si="158"/>
        <v>161178.13</v>
      </c>
      <c r="Q143" s="147">
        <f t="shared" si="158"/>
        <v>0</v>
      </c>
      <c r="R143" s="147">
        <f t="shared" si="158"/>
        <v>0</v>
      </c>
      <c r="S143" s="147">
        <f t="shared" si="158"/>
        <v>0</v>
      </c>
      <c r="T143" s="147">
        <f t="shared" si="158"/>
        <v>105405.78</v>
      </c>
      <c r="U143" s="147">
        <f t="shared" si="158"/>
        <v>52185.31</v>
      </c>
      <c r="V143" s="147">
        <f t="shared" si="158"/>
        <v>201820.96</v>
      </c>
      <c r="W143" s="181">
        <f t="shared" si="158"/>
        <v>61945.15</v>
      </c>
      <c r="X143" s="147">
        <f t="shared" si="158"/>
        <v>27864.22</v>
      </c>
      <c r="Y143" s="147">
        <f t="shared" si="158"/>
        <v>0</v>
      </c>
      <c r="Z143" s="147">
        <f t="shared" si="158"/>
        <v>142728.6</v>
      </c>
      <c r="AA143" s="147">
        <f t="shared" si="158"/>
        <v>0</v>
      </c>
      <c r="AB143" s="147">
        <f t="shared" si="158"/>
        <v>0</v>
      </c>
      <c r="AC143" s="147">
        <f t="shared" si="158"/>
        <v>0</v>
      </c>
      <c r="AD143" s="147">
        <f t="shared" si="158"/>
        <v>0</v>
      </c>
      <c r="AE143" s="147">
        <f t="shared" si="158"/>
        <v>75000.08</v>
      </c>
      <c r="AF143" s="147">
        <f t="shared" si="158"/>
        <v>114622.36</v>
      </c>
      <c r="AG143" s="147">
        <f t="shared" si="158"/>
        <v>0</v>
      </c>
      <c r="AH143" s="147">
        <f t="shared" si="158"/>
        <v>0</v>
      </c>
      <c r="AI143" s="147">
        <f t="shared" si="158"/>
        <v>171783.71</v>
      </c>
      <c r="AJ143" s="147">
        <f t="shared" si="158"/>
        <v>163456.79</v>
      </c>
      <c r="AK143" s="147">
        <f t="shared" si="158"/>
        <v>230371.32</v>
      </c>
      <c r="AL143" s="147">
        <f t="shared" si="158"/>
        <v>280637.39</v>
      </c>
      <c r="AM143" s="147">
        <f t="shared" si="158"/>
        <v>245987.51</v>
      </c>
      <c r="AN143" s="147">
        <f t="shared" si="158"/>
        <v>181461.18</v>
      </c>
      <c r="AO143" s="147">
        <f t="shared" si="158"/>
        <v>0</v>
      </c>
      <c r="AP143" s="147">
        <f t="shared" si="158"/>
        <v>0</v>
      </c>
      <c r="AQ143" s="147">
        <f t="shared" si="158"/>
        <v>136051.96</v>
      </c>
      <c r="AR143" s="147">
        <f t="shared" si="158"/>
        <v>0</v>
      </c>
      <c r="AS143" s="147">
        <f t="shared" si="158"/>
        <v>0</v>
      </c>
      <c r="AT143" s="147">
        <f t="shared" si="158"/>
        <v>0</v>
      </c>
      <c r="AU143" s="147">
        <f t="shared" si="158"/>
        <v>110893.21</v>
      </c>
      <c r="AV143" s="147">
        <f t="shared" si="158"/>
        <v>157005.4</v>
      </c>
      <c r="AW143" s="147">
        <f t="shared" si="158"/>
        <v>66352.240000000005</v>
      </c>
      <c r="AX143" s="147">
        <f t="shared" si="158"/>
        <v>22445.88</v>
      </c>
      <c r="AY143" s="147">
        <f t="shared" si="158"/>
        <v>0</v>
      </c>
      <c r="AZ143" s="147">
        <f t="shared" si="158"/>
        <v>0</v>
      </c>
      <c r="BA143" s="147">
        <f t="shared" si="158"/>
        <v>0</v>
      </c>
      <c r="BB143" s="147">
        <f t="shared" si="158"/>
        <v>0</v>
      </c>
      <c r="BC143" s="147">
        <f t="shared" si="158"/>
        <v>0</v>
      </c>
      <c r="BD143" s="147">
        <f t="shared" si="158"/>
        <v>0</v>
      </c>
      <c r="BE143" s="147">
        <f t="shared" si="158"/>
        <v>0</v>
      </c>
      <c r="BF143" s="147">
        <f t="shared" si="158"/>
        <v>0</v>
      </c>
      <c r="BG143" s="147">
        <f t="shared" si="158"/>
        <v>0</v>
      </c>
      <c r="BH143" s="147">
        <f t="shared" si="158"/>
        <v>0</v>
      </c>
      <c r="BI143" s="147">
        <f t="shared" si="158"/>
        <v>211163.15</v>
      </c>
      <c r="BJ143" s="147">
        <f t="shared" si="158"/>
        <v>0</v>
      </c>
      <c r="BK143" s="147">
        <f t="shared" si="158"/>
        <v>0</v>
      </c>
      <c r="BL143" s="147">
        <f t="shared" si="158"/>
        <v>172755.20000000001</v>
      </c>
      <c r="BM143" s="147">
        <f t="shared" si="158"/>
        <v>161849.54999999999</v>
      </c>
      <c r="BN143" s="147">
        <f t="shared" si="158"/>
        <v>0</v>
      </c>
      <c r="BO143" s="147">
        <f t="shared" ref="BO143:DZ143" si="159">ROUND(IF(BO96&lt;=459,BO116*BO134*BO130,0),2)</f>
        <v>0</v>
      </c>
      <c r="BP143" s="147">
        <f t="shared" si="159"/>
        <v>141188.87</v>
      </c>
      <c r="BQ143" s="147">
        <f t="shared" si="159"/>
        <v>0</v>
      </c>
      <c r="BR143" s="147">
        <f t="shared" si="159"/>
        <v>0</v>
      </c>
      <c r="BS143" s="147">
        <f t="shared" si="159"/>
        <v>0</v>
      </c>
      <c r="BT143" s="147">
        <f t="shared" si="159"/>
        <v>147592.48000000001</v>
      </c>
      <c r="BU143" s="147">
        <f t="shared" si="159"/>
        <v>169131.34</v>
      </c>
      <c r="BV143" s="147">
        <f t="shared" si="159"/>
        <v>0</v>
      </c>
      <c r="BW143" s="147">
        <f t="shared" si="159"/>
        <v>0</v>
      </c>
      <c r="BX143" s="147">
        <f t="shared" si="159"/>
        <v>28864.58</v>
      </c>
      <c r="BY143" s="147">
        <f t="shared" si="159"/>
        <v>0</v>
      </c>
      <c r="BZ143" s="147">
        <f t="shared" si="159"/>
        <v>154802.06</v>
      </c>
      <c r="CA143" s="147">
        <f t="shared" si="159"/>
        <v>92364.11</v>
      </c>
      <c r="CB143" s="147">
        <f t="shared" si="159"/>
        <v>0</v>
      </c>
      <c r="CC143" s="147">
        <f t="shared" si="159"/>
        <v>106483.67</v>
      </c>
      <c r="CD143" s="147">
        <f t="shared" si="159"/>
        <v>40879.08</v>
      </c>
      <c r="CE143" s="147">
        <f t="shared" si="159"/>
        <v>96939.64</v>
      </c>
      <c r="CF143" s="147">
        <f t="shared" si="159"/>
        <v>64727.59</v>
      </c>
      <c r="CG143" s="147">
        <f t="shared" si="159"/>
        <v>110074.54</v>
      </c>
      <c r="CH143" s="147">
        <f t="shared" si="159"/>
        <v>109160.53</v>
      </c>
      <c r="CI143" s="147">
        <f t="shared" si="159"/>
        <v>0</v>
      </c>
      <c r="CJ143" s="147">
        <f t="shared" si="159"/>
        <v>0</v>
      </c>
      <c r="CK143" s="147">
        <f t="shared" si="159"/>
        <v>0</v>
      </c>
      <c r="CL143" s="147">
        <f t="shared" si="159"/>
        <v>0</v>
      </c>
      <c r="CM143" s="147">
        <f t="shared" si="159"/>
        <v>0</v>
      </c>
      <c r="CN143" s="147">
        <f t="shared" si="159"/>
        <v>0</v>
      </c>
      <c r="CO143" s="147">
        <f t="shared" si="159"/>
        <v>0</v>
      </c>
      <c r="CP143" s="147">
        <f t="shared" si="159"/>
        <v>0</v>
      </c>
      <c r="CQ143" s="147">
        <f t="shared" si="159"/>
        <v>0</v>
      </c>
      <c r="CR143" s="147">
        <f t="shared" si="159"/>
        <v>146679.22</v>
      </c>
      <c r="CS143" s="147">
        <f t="shared" si="159"/>
        <v>117929.15</v>
      </c>
      <c r="CT143" s="147">
        <f t="shared" si="159"/>
        <v>115056.64</v>
      </c>
      <c r="CU143" s="147">
        <f t="shared" si="159"/>
        <v>75070.149999999994</v>
      </c>
      <c r="CV143" s="147">
        <f t="shared" si="159"/>
        <v>27477.24</v>
      </c>
      <c r="CW143" s="147">
        <f t="shared" si="159"/>
        <v>78881.52</v>
      </c>
      <c r="CX143" s="147">
        <f t="shared" si="159"/>
        <v>0</v>
      </c>
      <c r="CY143" s="147">
        <f t="shared" si="159"/>
        <v>42681.760000000002</v>
      </c>
      <c r="CZ143" s="147">
        <f t="shared" si="159"/>
        <v>0</v>
      </c>
      <c r="DA143" s="147">
        <f t="shared" si="159"/>
        <v>74938.259999999995</v>
      </c>
      <c r="DB143" s="147">
        <f t="shared" si="159"/>
        <v>121613.72</v>
      </c>
      <c r="DC143" s="147">
        <f t="shared" si="159"/>
        <v>60708.53</v>
      </c>
      <c r="DD143" s="147">
        <f t="shared" si="159"/>
        <v>70909.14</v>
      </c>
      <c r="DE143" s="147">
        <f t="shared" si="159"/>
        <v>183226.32</v>
      </c>
      <c r="DF143" s="147">
        <f t="shared" si="159"/>
        <v>0</v>
      </c>
      <c r="DG143" s="147">
        <f t="shared" si="159"/>
        <v>42235.41</v>
      </c>
      <c r="DH143" s="147">
        <f t="shared" si="159"/>
        <v>0</v>
      </c>
      <c r="DI143" s="147">
        <f t="shared" si="159"/>
        <v>0</v>
      </c>
      <c r="DJ143" s="147">
        <f t="shared" si="159"/>
        <v>0</v>
      </c>
      <c r="DK143" s="147">
        <f t="shared" si="159"/>
        <v>0</v>
      </c>
      <c r="DL143" s="147">
        <f t="shared" si="159"/>
        <v>0</v>
      </c>
      <c r="DM143" s="147">
        <f t="shared" si="159"/>
        <v>225776.28</v>
      </c>
      <c r="DN143" s="147">
        <f t="shared" si="159"/>
        <v>0</v>
      </c>
      <c r="DO143" s="147">
        <f t="shared" si="159"/>
        <v>0</v>
      </c>
      <c r="DP143" s="147">
        <f t="shared" si="159"/>
        <v>87623.25</v>
      </c>
      <c r="DQ143" s="147">
        <f t="shared" si="159"/>
        <v>0</v>
      </c>
      <c r="DR143" s="147">
        <f t="shared" si="159"/>
        <v>0</v>
      </c>
      <c r="DS143" s="147">
        <f t="shared" si="159"/>
        <v>0</v>
      </c>
      <c r="DT143" s="147">
        <f t="shared" si="159"/>
        <v>146138.82999999999</v>
      </c>
      <c r="DU143" s="147">
        <f t="shared" si="159"/>
        <v>216554.67</v>
      </c>
      <c r="DV143" s="147">
        <f t="shared" si="159"/>
        <v>114010.12</v>
      </c>
      <c r="DW143" s="147">
        <f t="shared" si="159"/>
        <v>143418.64000000001</v>
      </c>
      <c r="DX143" s="147">
        <f t="shared" si="159"/>
        <v>81169.41</v>
      </c>
      <c r="DY143" s="147">
        <f t="shared" si="159"/>
        <v>106358.95</v>
      </c>
      <c r="DZ143" s="147">
        <f t="shared" si="159"/>
        <v>0</v>
      </c>
      <c r="EA143" s="147">
        <f t="shared" ref="EA143:FX143" si="160">ROUND(IF(EA96&lt;=459,EA116*EA134*EA130,0),2)</f>
        <v>0</v>
      </c>
      <c r="EB143" s="147">
        <f t="shared" si="160"/>
        <v>0</v>
      </c>
      <c r="EC143" s="147">
        <f t="shared" si="160"/>
        <v>85889.01</v>
      </c>
      <c r="ED143" s="147">
        <f t="shared" si="160"/>
        <v>0</v>
      </c>
      <c r="EE143" s="147">
        <f t="shared" si="160"/>
        <v>157986.17000000001</v>
      </c>
      <c r="EF143" s="147">
        <f t="shared" si="160"/>
        <v>0</v>
      </c>
      <c r="EG143" s="147">
        <f t="shared" si="160"/>
        <v>194626.87</v>
      </c>
      <c r="EH143" s="147">
        <f t="shared" si="160"/>
        <v>112977.36</v>
      </c>
      <c r="EI143" s="147">
        <f t="shared" si="160"/>
        <v>0</v>
      </c>
      <c r="EJ143" s="147">
        <f t="shared" si="160"/>
        <v>0</v>
      </c>
      <c r="EK143" s="147">
        <f t="shared" si="160"/>
        <v>0</v>
      </c>
      <c r="EL143" s="147">
        <f t="shared" si="160"/>
        <v>0</v>
      </c>
      <c r="EM143" s="147">
        <f t="shared" si="160"/>
        <v>240466.07</v>
      </c>
      <c r="EN143" s="147">
        <f t="shared" si="160"/>
        <v>0</v>
      </c>
      <c r="EO143" s="147">
        <f t="shared" si="160"/>
        <v>129899.45</v>
      </c>
      <c r="EP143" s="147">
        <f t="shared" si="160"/>
        <v>126572.02</v>
      </c>
      <c r="EQ143" s="147">
        <f t="shared" si="160"/>
        <v>0</v>
      </c>
      <c r="ER143" s="147">
        <f t="shared" si="160"/>
        <v>182664.75</v>
      </c>
      <c r="ES143" s="147">
        <f t="shared" si="160"/>
        <v>144973.68</v>
      </c>
      <c r="ET143" s="147">
        <f t="shared" si="160"/>
        <v>249914.08</v>
      </c>
      <c r="EU143" s="147">
        <f t="shared" si="160"/>
        <v>0</v>
      </c>
      <c r="EV143" s="147">
        <f t="shared" si="160"/>
        <v>60817.440000000002</v>
      </c>
      <c r="EW143" s="147">
        <f t="shared" si="160"/>
        <v>0</v>
      </c>
      <c r="EX143" s="147">
        <f t="shared" si="160"/>
        <v>115627.87</v>
      </c>
      <c r="EY143" s="147">
        <f t="shared" si="160"/>
        <v>0</v>
      </c>
      <c r="EZ143" s="147">
        <f t="shared" si="160"/>
        <v>81351.039999999994</v>
      </c>
      <c r="FA143" s="147">
        <f t="shared" si="160"/>
        <v>0</v>
      </c>
      <c r="FB143" s="147">
        <f t="shared" si="160"/>
        <v>235433.03</v>
      </c>
      <c r="FC143" s="147">
        <f t="shared" si="160"/>
        <v>0</v>
      </c>
      <c r="FD143" s="147">
        <f t="shared" si="160"/>
        <v>206145.88</v>
      </c>
      <c r="FE143" s="147">
        <f t="shared" si="160"/>
        <v>83695.259999999995</v>
      </c>
      <c r="FF143" s="147">
        <f t="shared" si="160"/>
        <v>143692.91</v>
      </c>
      <c r="FG143" s="147">
        <f t="shared" si="160"/>
        <v>54438.71</v>
      </c>
      <c r="FH143" s="147">
        <f t="shared" si="160"/>
        <v>101764.84</v>
      </c>
      <c r="FI143" s="147">
        <f t="shared" si="160"/>
        <v>0</v>
      </c>
      <c r="FJ143" s="147">
        <f t="shared" si="160"/>
        <v>0</v>
      </c>
      <c r="FK143" s="147">
        <f t="shared" si="160"/>
        <v>0</v>
      </c>
      <c r="FL143" s="147">
        <f t="shared" si="160"/>
        <v>0</v>
      </c>
      <c r="FM143" s="147">
        <f t="shared" si="160"/>
        <v>0</v>
      </c>
      <c r="FN143" s="147">
        <f t="shared" si="160"/>
        <v>0</v>
      </c>
      <c r="FO143" s="147">
        <f t="shared" si="160"/>
        <v>0</v>
      </c>
      <c r="FP143" s="147">
        <f t="shared" si="160"/>
        <v>0</v>
      </c>
      <c r="FQ143" s="147">
        <f t="shared" si="160"/>
        <v>0</v>
      </c>
      <c r="FR143" s="147">
        <f t="shared" si="160"/>
        <v>96968.65</v>
      </c>
      <c r="FS143" s="147">
        <f t="shared" si="160"/>
        <v>49556.78</v>
      </c>
      <c r="FT143" s="181">
        <f t="shared" si="160"/>
        <v>60704.41</v>
      </c>
      <c r="FU143" s="147">
        <f t="shared" si="160"/>
        <v>0</v>
      </c>
      <c r="FV143" s="147">
        <f t="shared" si="160"/>
        <v>0</v>
      </c>
      <c r="FW143" s="147">
        <f t="shared" si="160"/>
        <v>128306.95</v>
      </c>
      <c r="FX143" s="147">
        <f t="shared" si="160"/>
        <v>23347.62</v>
      </c>
      <c r="FY143" s="172"/>
      <c r="FZ143" s="147"/>
      <c r="GA143" s="147"/>
      <c r="GB143" s="172"/>
      <c r="GC143" s="172"/>
      <c r="GD143" s="236"/>
      <c r="GE143" s="236"/>
    </row>
    <row r="144" spans="1:187" x14ac:dyDescent="0.2">
      <c r="A144" s="178"/>
      <c r="B144" s="184" t="s">
        <v>595</v>
      </c>
      <c r="C144" s="147"/>
      <c r="D144" s="147"/>
      <c r="E144" s="147"/>
      <c r="F144" s="147"/>
      <c r="G144" s="147"/>
      <c r="H144" s="147"/>
      <c r="I144" s="147"/>
      <c r="J144" s="147"/>
      <c r="K144" s="147"/>
      <c r="L144" s="147"/>
      <c r="M144" s="147"/>
      <c r="N144" s="147"/>
      <c r="O144" s="147"/>
      <c r="P144" s="147"/>
      <c r="Q144" s="147"/>
      <c r="R144" s="147"/>
      <c r="S144" s="147"/>
      <c r="T144" s="147"/>
      <c r="U144" s="147"/>
      <c r="V144" s="147"/>
      <c r="W144" s="181"/>
      <c r="X144" s="147"/>
      <c r="Y144" s="147"/>
      <c r="Z144" s="147"/>
      <c r="AA144" s="147"/>
      <c r="AB144" s="147"/>
      <c r="AC144" s="147"/>
      <c r="AD144" s="147"/>
      <c r="AE144" s="147"/>
      <c r="AF144" s="147"/>
      <c r="AG144" s="147"/>
      <c r="AH144" s="147"/>
      <c r="AI144" s="147"/>
      <c r="AJ144" s="147"/>
      <c r="AK144" s="147"/>
      <c r="AL144" s="147"/>
      <c r="AM144" s="147"/>
      <c r="AN144" s="147"/>
      <c r="AO144" s="147"/>
      <c r="AP144" s="147"/>
      <c r="AQ144" s="147"/>
      <c r="AR144" s="147"/>
      <c r="AS144" s="147"/>
      <c r="AT144" s="147"/>
      <c r="AU144" s="147"/>
      <c r="AV144" s="147"/>
      <c r="AW144" s="147"/>
      <c r="AX144" s="147"/>
      <c r="AY144" s="147"/>
      <c r="AZ144" s="147"/>
      <c r="BA144" s="147"/>
      <c r="BB144" s="147"/>
      <c r="BC144" s="147"/>
      <c r="BD144" s="147"/>
      <c r="BE144" s="147"/>
      <c r="BF144" s="147"/>
      <c r="BG144" s="147"/>
      <c r="BH144" s="147"/>
      <c r="BI144" s="147"/>
      <c r="BJ144" s="147"/>
      <c r="BK144" s="147"/>
      <c r="BL144" s="147"/>
      <c r="BM144" s="147"/>
      <c r="BN144" s="147"/>
      <c r="BO144" s="147"/>
      <c r="BP144" s="147"/>
      <c r="BQ144" s="147"/>
      <c r="BR144" s="147"/>
      <c r="BS144" s="147"/>
      <c r="BT144" s="147"/>
      <c r="BU144" s="147"/>
      <c r="BV144" s="147"/>
      <c r="BW144" s="147"/>
      <c r="BX144" s="147"/>
      <c r="BY144" s="147"/>
      <c r="BZ144" s="147"/>
      <c r="CA144" s="147"/>
      <c r="CB144" s="147"/>
      <c r="CC144" s="147"/>
      <c r="CD144" s="147"/>
      <c r="CE144" s="147"/>
      <c r="CF144" s="147"/>
      <c r="CG144" s="147"/>
      <c r="CH144" s="147"/>
      <c r="CI144" s="147"/>
      <c r="CJ144" s="147"/>
      <c r="CK144" s="147"/>
      <c r="CL144" s="147"/>
      <c r="CM144" s="147"/>
      <c r="CN144" s="147"/>
      <c r="CO144" s="147"/>
      <c r="CP144" s="147"/>
      <c r="CQ144" s="147"/>
      <c r="CR144" s="147"/>
      <c r="CS144" s="147"/>
      <c r="CT144" s="147"/>
      <c r="CU144" s="147"/>
      <c r="CV144" s="147"/>
      <c r="CW144" s="147"/>
      <c r="CX144" s="147"/>
      <c r="CY144" s="147"/>
      <c r="CZ144" s="147"/>
      <c r="DA144" s="147"/>
      <c r="DB144" s="147"/>
      <c r="DC144" s="147"/>
      <c r="DD144" s="147"/>
      <c r="DE144" s="147"/>
      <c r="DF144" s="147"/>
      <c r="DG144" s="147"/>
      <c r="DH144" s="147"/>
      <c r="DI144" s="147"/>
      <c r="DJ144" s="147"/>
      <c r="DK144" s="147"/>
      <c r="DL144" s="147"/>
      <c r="DM144" s="147"/>
      <c r="DN144" s="147"/>
      <c r="DO144" s="147"/>
      <c r="DP144" s="147"/>
      <c r="DQ144" s="147"/>
      <c r="DR144" s="147"/>
      <c r="DS144" s="147"/>
      <c r="DT144" s="147"/>
      <c r="DU144" s="147"/>
      <c r="DV144" s="147"/>
      <c r="DW144" s="147"/>
      <c r="DX144" s="147"/>
      <c r="DY144" s="147"/>
      <c r="DZ144" s="147"/>
      <c r="EA144" s="147"/>
      <c r="EB144" s="147"/>
      <c r="EC144" s="147"/>
      <c r="ED144" s="147"/>
      <c r="EE144" s="147"/>
      <c r="EF144" s="147"/>
      <c r="EG144" s="147"/>
      <c r="EH144" s="147"/>
      <c r="EI144" s="147"/>
      <c r="EJ144" s="147"/>
      <c r="EK144" s="147"/>
      <c r="EL144" s="147"/>
      <c r="EM144" s="147"/>
      <c r="EN144" s="147"/>
      <c r="EO144" s="147"/>
      <c r="EP144" s="147"/>
      <c r="EQ144" s="147"/>
      <c r="ER144" s="147"/>
      <c r="ES144" s="147"/>
      <c r="ET144" s="147"/>
      <c r="EU144" s="147"/>
      <c r="EV144" s="147"/>
      <c r="EW144" s="147"/>
      <c r="EX144" s="147"/>
      <c r="EY144" s="147"/>
      <c r="EZ144" s="147"/>
      <c r="FA144" s="147"/>
      <c r="FB144" s="147"/>
      <c r="FC144" s="147"/>
      <c r="FD144" s="147"/>
      <c r="FE144" s="147"/>
      <c r="FF144" s="147"/>
      <c r="FG144" s="147"/>
      <c r="FH144" s="147"/>
      <c r="FI144" s="147"/>
      <c r="FJ144" s="147"/>
      <c r="FK144" s="147"/>
      <c r="FL144" s="147"/>
      <c r="FM144" s="147"/>
      <c r="FN144" s="147"/>
      <c r="FO144" s="147"/>
      <c r="FP144" s="147"/>
      <c r="FQ144" s="147"/>
      <c r="FR144" s="147"/>
      <c r="FS144" s="147"/>
      <c r="FT144" s="181"/>
      <c r="FU144" s="147"/>
      <c r="FV144" s="147"/>
      <c r="FW144" s="147"/>
      <c r="FX144" s="147"/>
      <c r="FY144" s="147"/>
      <c r="FZ144" s="147"/>
      <c r="GA144" s="147"/>
      <c r="GB144" s="147"/>
      <c r="GC144" s="147"/>
      <c r="GD144" s="186"/>
      <c r="GE144" s="186"/>
    </row>
    <row r="145" spans="1:187" x14ac:dyDescent="0.2">
      <c r="A145" s="192" t="s">
        <v>318</v>
      </c>
      <c r="B145" s="184" t="s">
        <v>613</v>
      </c>
      <c r="C145" s="147">
        <f t="shared" ref="C145:BN145" si="161">ROUND(IF(C96&lt;=459,0,IF(C132&lt;=C12,C116*C134*C130,0)),2)</f>
        <v>0</v>
      </c>
      <c r="D145" s="147">
        <f t="shared" si="161"/>
        <v>13862592.76</v>
      </c>
      <c r="E145" s="147">
        <f t="shared" si="161"/>
        <v>0</v>
      </c>
      <c r="F145" s="147">
        <f t="shared" si="161"/>
        <v>5099722.5599999996</v>
      </c>
      <c r="G145" s="147">
        <f t="shared" si="161"/>
        <v>290912.96999999997</v>
      </c>
      <c r="H145" s="147">
        <f t="shared" si="161"/>
        <v>172615.61</v>
      </c>
      <c r="I145" s="147">
        <f t="shared" si="161"/>
        <v>0</v>
      </c>
      <c r="J145" s="147">
        <f t="shared" si="161"/>
        <v>0</v>
      </c>
      <c r="K145" s="147">
        <f t="shared" si="161"/>
        <v>0</v>
      </c>
      <c r="L145" s="147">
        <f t="shared" si="161"/>
        <v>0</v>
      </c>
      <c r="M145" s="147">
        <f t="shared" si="161"/>
        <v>0</v>
      </c>
      <c r="N145" s="147">
        <f t="shared" si="161"/>
        <v>12561371.93</v>
      </c>
      <c r="O145" s="147">
        <f t="shared" si="161"/>
        <v>2167503.96</v>
      </c>
      <c r="P145" s="147">
        <f t="shared" si="161"/>
        <v>0</v>
      </c>
      <c r="Q145" s="147">
        <f t="shared" si="161"/>
        <v>0</v>
      </c>
      <c r="R145" s="147">
        <f t="shared" si="161"/>
        <v>0</v>
      </c>
      <c r="S145" s="147">
        <f t="shared" si="161"/>
        <v>0</v>
      </c>
      <c r="T145" s="147">
        <f t="shared" si="161"/>
        <v>0</v>
      </c>
      <c r="U145" s="147">
        <f t="shared" si="161"/>
        <v>0</v>
      </c>
      <c r="V145" s="147">
        <f t="shared" si="161"/>
        <v>0</v>
      </c>
      <c r="W145" s="181">
        <f t="shared" si="161"/>
        <v>0</v>
      </c>
      <c r="X145" s="147">
        <f t="shared" si="161"/>
        <v>0</v>
      </c>
      <c r="Y145" s="147">
        <f t="shared" si="161"/>
        <v>0</v>
      </c>
      <c r="Z145" s="147">
        <f t="shared" si="161"/>
        <v>0</v>
      </c>
      <c r="AA145" s="147">
        <f t="shared" si="161"/>
        <v>7427880.96</v>
      </c>
      <c r="AB145" s="147">
        <f t="shared" si="161"/>
        <v>4980004.87</v>
      </c>
      <c r="AC145" s="147">
        <f t="shared" si="161"/>
        <v>252167.02</v>
      </c>
      <c r="AD145" s="147">
        <f t="shared" si="161"/>
        <v>369177.59999999998</v>
      </c>
      <c r="AE145" s="147">
        <f t="shared" si="161"/>
        <v>0</v>
      </c>
      <c r="AF145" s="147">
        <f t="shared" si="161"/>
        <v>0</v>
      </c>
      <c r="AG145" s="147">
        <f t="shared" si="161"/>
        <v>191725.81</v>
      </c>
      <c r="AH145" s="147">
        <f t="shared" si="161"/>
        <v>0</v>
      </c>
      <c r="AI145" s="147">
        <f t="shared" si="161"/>
        <v>0</v>
      </c>
      <c r="AJ145" s="147">
        <f t="shared" si="161"/>
        <v>0</v>
      </c>
      <c r="AK145" s="147">
        <f t="shared" si="161"/>
        <v>0</v>
      </c>
      <c r="AL145" s="147">
        <f t="shared" si="161"/>
        <v>0</v>
      </c>
      <c r="AM145" s="147">
        <f t="shared" si="161"/>
        <v>0</v>
      </c>
      <c r="AN145" s="147">
        <f t="shared" si="161"/>
        <v>0</v>
      </c>
      <c r="AO145" s="147">
        <f t="shared" si="161"/>
        <v>0</v>
      </c>
      <c r="AP145" s="147">
        <f t="shared" si="161"/>
        <v>0</v>
      </c>
      <c r="AQ145" s="147">
        <f t="shared" si="161"/>
        <v>0</v>
      </c>
      <c r="AR145" s="147">
        <f t="shared" si="161"/>
        <v>6209141.8799999999</v>
      </c>
      <c r="AS145" s="147">
        <f t="shared" si="161"/>
        <v>1993889.28</v>
      </c>
      <c r="AT145" s="147">
        <f t="shared" si="161"/>
        <v>325230.90999999997</v>
      </c>
      <c r="AU145" s="147">
        <f t="shared" si="161"/>
        <v>0</v>
      </c>
      <c r="AV145" s="147">
        <f t="shared" si="161"/>
        <v>0</v>
      </c>
      <c r="AW145" s="147">
        <f t="shared" si="161"/>
        <v>0</v>
      </c>
      <c r="AX145" s="147">
        <f t="shared" si="161"/>
        <v>0</v>
      </c>
      <c r="AY145" s="147">
        <f t="shared" si="161"/>
        <v>0</v>
      </c>
      <c r="AZ145" s="147">
        <f t="shared" si="161"/>
        <v>0</v>
      </c>
      <c r="BA145" s="147">
        <f t="shared" si="161"/>
        <v>0</v>
      </c>
      <c r="BB145" s="147">
        <f t="shared" si="161"/>
        <v>2550528.66</v>
      </c>
      <c r="BC145" s="147">
        <f t="shared" si="161"/>
        <v>0</v>
      </c>
      <c r="BD145" s="147">
        <f t="shared" si="161"/>
        <v>625813.43000000005</v>
      </c>
      <c r="BE145" s="147">
        <f t="shared" si="161"/>
        <v>339692.71</v>
      </c>
      <c r="BF145" s="147">
        <f t="shared" si="161"/>
        <v>2450410.12</v>
      </c>
      <c r="BG145" s="147">
        <f t="shared" si="161"/>
        <v>0</v>
      </c>
      <c r="BH145" s="147">
        <f t="shared" si="161"/>
        <v>137365.75</v>
      </c>
      <c r="BI145" s="147">
        <f t="shared" si="161"/>
        <v>0</v>
      </c>
      <c r="BJ145" s="147">
        <f t="shared" si="161"/>
        <v>406657.07</v>
      </c>
      <c r="BK145" s="147">
        <f t="shared" si="161"/>
        <v>5340119.66</v>
      </c>
      <c r="BL145" s="147">
        <f t="shared" si="161"/>
        <v>0</v>
      </c>
      <c r="BM145" s="147">
        <f t="shared" si="161"/>
        <v>0</v>
      </c>
      <c r="BN145" s="147">
        <f t="shared" si="161"/>
        <v>0</v>
      </c>
      <c r="BO145" s="147">
        <f t="shared" ref="BO145:DZ145" si="162">ROUND(IF(BO96&lt;=459,0,IF(BO132&lt;=BO12,BO116*BO134*BO130,0)),2)</f>
        <v>0</v>
      </c>
      <c r="BP145" s="147">
        <f t="shared" si="162"/>
        <v>0</v>
      </c>
      <c r="BQ145" s="147">
        <f t="shared" si="162"/>
        <v>1963672.38</v>
      </c>
      <c r="BR145" s="147">
        <f t="shared" si="162"/>
        <v>0</v>
      </c>
      <c r="BS145" s="147">
        <f t="shared" si="162"/>
        <v>0</v>
      </c>
      <c r="BT145" s="147">
        <f t="shared" si="162"/>
        <v>0</v>
      </c>
      <c r="BU145" s="147">
        <f t="shared" si="162"/>
        <v>0</v>
      </c>
      <c r="BV145" s="147">
        <f t="shared" si="162"/>
        <v>264023.33</v>
      </c>
      <c r="BW145" s="147">
        <f t="shared" si="162"/>
        <v>383140.75</v>
      </c>
      <c r="BX145" s="147">
        <f t="shared" si="162"/>
        <v>0</v>
      </c>
      <c r="BY145" s="147">
        <f t="shared" si="162"/>
        <v>0</v>
      </c>
      <c r="BZ145" s="147">
        <f t="shared" si="162"/>
        <v>0</v>
      </c>
      <c r="CA145" s="147">
        <f t="shared" si="162"/>
        <v>0</v>
      </c>
      <c r="CB145" s="147">
        <f t="shared" si="162"/>
        <v>20365696.989999998</v>
      </c>
      <c r="CC145" s="147">
        <f t="shared" si="162"/>
        <v>0</v>
      </c>
      <c r="CD145" s="147">
        <f t="shared" si="162"/>
        <v>0</v>
      </c>
      <c r="CE145" s="147">
        <f t="shared" si="162"/>
        <v>0</v>
      </c>
      <c r="CF145" s="147">
        <f t="shared" si="162"/>
        <v>0</v>
      </c>
      <c r="CG145" s="147">
        <f t="shared" si="162"/>
        <v>0</v>
      </c>
      <c r="CH145" s="147">
        <f t="shared" si="162"/>
        <v>0</v>
      </c>
      <c r="CI145" s="147">
        <f t="shared" si="162"/>
        <v>0</v>
      </c>
      <c r="CJ145" s="147">
        <f t="shared" si="162"/>
        <v>0</v>
      </c>
      <c r="CK145" s="147">
        <f t="shared" si="162"/>
        <v>1356359.76</v>
      </c>
      <c r="CL145" s="147">
        <f t="shared" si="162"/>
        <v>317059.53999999998</v>
      </c>
      <c r="CM145" s="147">
        <f t="shared" si="162"/>
        <v>0</v>
      </c>
      <c r="CN145" s="147">
        <f t="shared" si="162"/>
        <v>6852274.8200000003</v>
      </c>
      <c r="CO145" s="147">
        <f t="shared" si="162"/>
        <v>4470946.99</v>
      </c>
      <c r="CP145" s="147">
        <f t="shared" si="162"/>
        <v>378824.53</v>
      </c>
      <c r="CQ145" s="147">
        <f t="shared" si="162"/>
        <v>0</v>
      </c>
      <c r="CR145" s="147">
        <f t="shared" si="162"/>
        <v>0</v>
      </c>
      <c r="CS145" s="147">
        <f t="shared" si="162"/>
        <v>0</v>
      </c>
      <c r="CT145" s="147">
        <f t="shared" si="162"/>
        <v>0</v>
      </c>
      <c r="CU145" s="147">
        <f t="shared" si="162"/>
        <v>0</v>
      </c>
      <c r="CV145" s="147">
        <f t="shared" si="162"/>
        <v>0</v>
      </c>
      <c r="CW145" s="147">
        <f t="shared" si="162"/>
        <v>0</v>
      </c>
      <c r="CX145" s="147">
        <f t="shared" si="162"/>
        <v>0</v>
      </c>
      <c r="CY145" s="147">
        <f t="shared" si="162"/>
        <v>0</v>
      </c>
      <c r="CZ145" s="147">
        <f t="shared" si="162"/>
        <v>0</v>
      </c>
      <c r="DA145" s="147">
        <f t="shared" si="162"/>
        <v>0</v>
      </c>
      <c r="DB145" s="147">
        <f t="shared" si="162"/>
        <v>0</v>
      </c>
      <c r="DC145" s="147">
        <f t="shared" si="162"/>
        <v>0</v>
      </c>
      <c r="DD145" s="147">
        <f t="shared" si="162"/>
        <v>0</v>
      </c>
      <c r="DE145" s="147">
        <f t="shared" si="162"/>
        <v>0</v>
      </c>
      <c r="DF145" s="147">
        <f t="shared" si="162"/>
        <v>0</v>
      </c>
      <c r="DG145" s="147">
        <f t="shared" si="162"/>
        <v>0</v>
      </c>
      <c r="DH145" s="147">
        <f t="shared" si="162"/>
        <v>618915.31999999995</v>
      </c>
      <c r="DI145" s="147">
        <f t="shared" si="162"/>
        <v>0</v>
      </c>
      <c r="DJ145" s="147">
        <f t="shared" si="162"/>
        <v>242653.45</v>
      </c>
      <c r="DK145" s="147">
        <f t="shared" si="162"/>
        <v>0</v>
      </c>
      <c r="DL145" s="147">
        <f t="shared" si="162"/>
        <v>0</v>
      </c>
      <c r="DM145" s="147">
        <f t="shared" si="162"/>
        <v>0</v>
      </c>
      <c r="DN145" s="147">
        <f t="shared" si="162"/>
        <v>0</v>
      </c>
      <c r="DO145" s="147">
        <f t="shared" si="162"/>
        <v>0</v>
      </c>
      <c r="DP145" s="147">
        <f t="shared" si="162"/>
        <v>0</v>
      </c>
      <c r="DQ145" s="147">
        <f t="shared" si="162"/>
        <v>170804.36</v>
      </c>
      <c r="DR145" s="147">
        <f t="shared" si="162"/>
        <v>0</v>
      </c>
      <c r="DS145" s="147">
        <f t="shared" si="162"/>
        <v>0</v>
      </c>
      <c r="DT145" s="147">
        <f t="shared" si="162"/>
        <v>0</v>
      </c>
      <c r="DU145" s="147">
        <f t="shared" si="162"/>
        <v>0</v>
      </c>
      <c r="DV145" s="147">
        <f t="shared" si="162"/>
        <v>0</v>
      </c>
      <c r="DW145" s="147">
        <f t="shared" si="162"/>
        <v>0</v>
      </c>
      <c r="DX145" s="147">
        <f t="shared" si="162"/>
        <v>0</v>
      </c>
      <c r="DY145" s="147">
        <f t="shared" si="162"/>
        <v>0</v>
      </c>
      <c r="DZ145" s="147">
        <f t="shared" si="162"/>
        <v>210987.96</v>
      </c>
      <c r="EA145" s="147">
        <f t="shared" ref="EA145:FX145" si="163">ROUND(IF(EA96&lt;=459,0,IF(EA132&lt;=EA12,EA116*EA134*EA130,0)),2)</f>
        <v>0</v>
      </c>
      <c r="EB145" s="147">
        <f t="shared" si="163"/>
        <v>0</v>
      </c>
      <c r="EC145" s="147">
        <f t="shared" si="163"/>
        <v>0</v>
      </c>
      <c r="ED145" s="147">
        <f t="shared" si="163"/>
        <v>76576.52</v>
      </c>
      <c r="EE145" s="147">
        <f t="shared" si="163"/>
        <v>0</v>
      </c>
      <c r="EF145" s="147">
        <f t="shared" si="163"/>
        <v>0</v>
      </c>
      <c r="EG145" s="147">
        <f t="shared" si="163"/>
        <v>0</v>
      </c>
      <c r="EH145" s="147">
        <f t="shared" si="163"/>
        <v>0</v>
      </c>
      <c r="EI145" s="147">
        <f t="shared" si="163"/>
        <v>0</v>
      </c>
      <c r="EJ145" s="147">
        <f t="shared" si="163"/>
        <v>0</v>
      </c>
      <c r="EK145" s="147">
        <f t="shared" si="163"/>
        <v>223364.02</v>
      </c>
      <c r="EL145" s="147">
        <f t="shared" si="163"/>
        <v>151720.53</v>
      </c>
      <c r="EM145" s="147">
        <f t="shared" si="163"/>
        <v>0</v>
      </c>
      <c r="EN145" s="147">
        <f t="shared" si="163"/>
        <v>0</v>
      </c>
      <c r="EO145" s="147">
        <f t="shared" si="163"/>
        <v>0</v>
      </c>
      <c r="EP145" s="147">
        <f t="shared" si="163"/>
        <v>0</v>
      </c>
      <c r="EQ145" s="147">
        <f t="shared" si="163"/>
        <v>356631.68</v>
      </c>
      <c r="ER145" s="147">
        <f t="shared" si="163"/>
        <v>0</v>
      </c>
      <c r="ES145" s="147">
        <f t="shared" si="163"/>
        <v>0</v>
      </c>
      <c r="ET145" s="147">
        <f t="shared" si="163"/>
        <v>0</v>
      </c>
      <c r="EU145" s="147">
        <f t="shared" si="163"/>
        <v>0</v>
      </c>
      <c r="EV145" s="147">
        <f t="shared" si="163"/>
        <v>0</v>
      </c>
      <c r="EW145" s="147">
        <f t="shared" si="163"/>
        <v>200572.31</v>
      </c>
      <c r="EX145" s="147">
        <f t="shared" si="163"/>
        <v>0</v>
      </c>
      <c r="EY145" s="147">
        <f t="shared" si="163"/>
        <v>0</v>
      </c>
      <c r="EZ145" s="147">
        <f t="shared" si="163"/>
        <v>0</v>
      </c>
      <c r="FA145" s="147">
        <f t="shared" si="163"/>
        <v>805045.81</v>
      </c>
      <c r="FB145" s="147">
        <f t="shared" si="163"/>
        <v>0</v>
      </c>
      <c r="FC145" s="147">
        <f t="shared" si="163"/>
        <v>533345.62</v>
      </c>
      <c r="FD145" s="147">
        <f t="shared" si="163"/>
        <v>0</v>
      </c>
      <c r="FE145" s="147">
        <f t="shared" si="163"/>
        <v>0</v>
      </c>
      <c r="FF145" s="147">
        <f t="shared" si="163"/>
        <v>0</v>
      </c>
      <c r="FG145" s="147">
        <f t="shared" si="163"/>
        <v>0</v>
      </c>
      <c r="FH145" s="147">
        <f t="shared" si="163"/>
        <v>0</v>
      </c>
      <c r="FI145" s="147">
        <f t="shared" si="163"/>
        <v>0</v>
      </c>
      <c r="FJ145" s="147">
        <f t="shared" si="163"/>
        <v>485711.04</v>
      </c>
      <c r="FK145" s="147">
        <f t="shared" si="163"/>
        <v>640305.31000000006</v>
      </c>
      <c r="FL145" s="147">
        <f t="shared" si="163"/>
        <v>591023.44999999995</v>
      </c>
      <c r="FM145" s="147">
        <f t="shared" si="163"/>
        <v>704982.23</v>
      </c>
      <c r="FN145" s="147">
        <f t="shared" si="163"/>
        <v>0</v>
      </c>
      <c r="FO145" s="147">
        <f t="shared" si="163"/>
        <v>317470.28000000003</v>
      </c>
      <c r="FP145" s="147">
        <f t="shared" si="163"/>
        <v>0</v>
      </c>
      <c r="FQ145" s="147">
        <f t="shared" si="163"/>
        <v>306311.67</v>
      </c>
      <c r="FR145" s="147">
        <f t="shared" si="163"/>
        <v>0</v>
      </c>
      <c r="FS145" s="147">
        <f t="shared" si="163"/>
        <v>0</v>
      </c>
      <c r="FT145" s="181">
        <f t="shared" si="163"/>
        <v>0</v>
      </c>
      <c r="FU145" s="147">
        <f t="shared" si="163"/>
        <v>0</v>
      </c>
      <c r="FV145" s="147">
        <f t="shared" si="163"/>
        <v>0</v>
      </c>
      <c r="FW145" s="147">
        <f t="shared" si="163"/>
        <v>0</v>
      </c>
      <c r="FX145" s="147">
        <f t="shared" si="163"/>
        <v>0</v>
      </c>
      <c r="FY145" s="245"/>
      <c r="FZ145" s="172"/>
      <c r="GA145" s="147"/>
      <c r="GB145" s="147"/>
      <c r="GC145" s="147"/>
      <c r="GD145" s="186"/>
      <c r="GE145" s="186"/>
    </row>
    <row r="146" spans="1:187" x14ac:dyDescent="0.2">
      <c r="A146" s="178"/>
      <c r="B146" s="184" t="s">
        <v>596</v>
      </c>
      <c r="C146" s="147"/>
      <c r="D146" s="147"/>
      <c r="E146" s="147"/>
      <c r="F146" s="147"/>
      <c r="G146" s="147"/>
      <c r="H146" s="147"/>
      <c r="I146" s="147"/>
      <c r="J146" s="147"/>
      <c r="K146" s="147"/>
      <c r="L146" s="147"/>
      <c r="M146" s="147"/>
      <c r="N146" s="147"/>
      <c r="O146" s="147"/>
      <c r="P146" s="147"/>
      <c r="Q146" s="147"/>
      <c r="R146" s="147"/>
      <c r="S146" s="147"/>
      <c r="T146" s="147"/>
      <c r="U146" s="147"/>
      <c r="V146" s="147"/>
      <c r="W146" s="181"/>
      <c r="X146" s="147"/>
      <c r="Y146" s="147"/>
      <c r="Z146" s="147"/>
      <c r="AA146" s="147"/>
      <c r="AB146" s="147"/>
      <c r="AC146" s="147"/>
      <c r="AD146" s="147"/>
      <c r="AE146" s="147"/>
      <c r="AF146" s="147"/>
      <c r="AG146" s="147"/>
      <c r="AH146" s="147"/>
      <c r="AI146" s="147"/>
      <c r="AJ146" s="147"/>
      <c r="AK146" s="147"/>
      <c r="AL146" s="147"/>
      <c r="AM146" s="147"/>
      <c r="AN146" s="147"/>
      <c r="AO146" s="147"/>
      <c r="AP146" s="147"/>
      <c r="AQ146" s="147"/>
      <c r="AR146" s="147"/>
      <c r="AS146" s="147"/>
      <c r="AT146" s="147"/>
      <c r="AU146" s="147"/>
      <c r="AV146" s="147"/>
      <c r="AW146" s="147"/>
      <c r="AX146" s="147"/>
      <c r="AY146" s="147"/>
      <c r="AZ146" s="147"/>
      <c r="BA146" s="147"/>
      <c r="BB146" s="147"/>
      <c r="BC146" s="147"/>
      <c r="BD146" s="147"/>
      <c r="BE146" s="147"/>
      <c r="BF146" s="147"/>
      <c r="BG146" s="147"/>
      <c r="BH146" s="147"/>
      <c r="BI146" s="147"/>
      <c r="BJ146" s="147"/>
      <c r="BK146" s="147"/>
      <c r="BL146" s="147"/>
      <c r="BM146" s="147"/>
      <c r="BN146" s="147"/>
      <c r="BO146" s="147"/>
      <c r="BP146" s="147"/>
      <c r="BQ146" s="147"/>
      <c r="BR146" s="147"/>
      <c r="BS146" s="147"/>
      <c r="BT146" s="147"/>
      <c r="BU146" s="147"/>
      <c r="BV146" s="147"/>
      <c r="BW146" s="147"/>
      <c r="BX146" s="147"/>
      <c r="BY146" s="147"/>
      <c r="BZ146" s="147"/>
      <c r="CA146" s="147"/>
      <c r="CB146" s="147"/>
      <c r="CC146" s="147"/>
      <c r="CD146" s="147"/>
      <c r="CE146" s="147"/>
      <c r="CF146" s="147"/>
      <c r="CG146" s="147"/>
      <c r="CH146" s="147"/>
      <c r="CI146" s="147"/>
      <c r="CJ146" s="147"/>
      <c r="CK146" s="147"/>
      <c r="CL146" s="147"/>
      <c r="CM146" s="147"/>
      <c r="CN146" s="147"/>
      <c r="CO146" s="147"/>
      <c r="CP146" s="147"/>
      <c r="CQ146" s="147"/>
      <c r="CR146" s="147"/>
      <c r="CS146" s="147"/>
      <c r="CT146" s="147"/>
      <c r="CU146" s="147"/>
      <c r="CV146" s="147"/>
      <c r="CW146" s="147"/>
      <c r="CX146" s="147"/>
      <c r="CY146" s="147"/>
      <c r="CZ146" s="147"/>
      <c r="DA146" s="147"/>
      <c r="DB146" s="147"/>
      <c r="DC146" s="147"/>
      <c r="DD146" s="147"/>
      <c r="DE146" s="147"/>
      <c r="DF146" s="147"/>
      <c r="DG146" s="147"/>
      <c r="DH146" s="147"/>
      <c r="DI146" s="147"/>
      <c r="DJ146" s="147"/>
      <c r="DK146" s="147"/>
      <c r="DL146" s="147"/>
      <c r="DM146" s="147"/>
      <c r="DN146" s="147"/>
      <c r="DO146" s="147"/>
      <c r="DP146" s="147"/>
      <c r="DQ146" s="147"/>
      <c r="DR146" s="147"/>
      <c r="DS146" s="147"/>
      <c r="DT146" s="147"/>
      <c r="DU146" s="147"/>
      <c r="DV146" s="147"/>
      <c r="DW146" s="147"/>
      <c r="DX146" s="147"/>
      <c r="DY146" s="147"/>
      <c r="DZ146" s="147"/>
      <c r="EA146" s="147"/>
      <c r="EB146" s="147"/>
      <c r="EC146" s="147"/>
      <c r="ED146" s="147"/>
      <c r="EE146" s="147"/>
      <c r="EF146" s="147"/>
      <c r="EG146" s="147"/>
      <c r="EH146" s="147"/>
      <c r="EI146" s="147"/>
      <c r="EJ146" s="147"/>
      <c r="EK146" s="147"/>
      <c r="EL146" s="147"/>
      <c r="EM146" s="147"/>
      <c r="EN146" s="147"/>
      <c r="EO146" s="147"/>
      <c r="EP146" s="147"/>
      <c r="EQ146" s="147"/>
      <c r="ER146" s="147"/>
      <c r="ES146" s="147"/>
      <c r="ET146" s="147"/>
      <c r="EU146" s="147"/>
      <c r="EV146" s="147"/>
      <c r="EW146" s="147"/>
      <c r="EX146" s="147"/>
      <c r="EY146" s="147"/>
      <c r="EZ146" s="147"/>
      <c r="FA146" s="147"/>
      <c r="FB146" s="147"/>
      <c r="FC146" s="147"/>
      <c r="FD146" s="147"/>
      <c r="FE146" s="147"/>
      <c r="FF146" s="147"/>
      <c r="FG146" s="147"/>
      <c r="FH146" s="147"/>
      <c r="FI146" s="147"/>
      <c r="FJ146" s="147"/>
      <c r="FK146" s="147"/>
      <c r="FL146" s="147"/>
      <c r="FM146" s="147"/>
      <c r="FN146" s="147"/>
      <c r="FO146" s="147"/>
      <c r="FP146" s="147"/>
      <c r="FQ146" s="147"/>
      <c r="FR146" s="147"/>
      <c r="FS146" s="147"/>
      <c r="FT146" s="181"/>
      <c r="FU146" s="147"/>
      <c r="FV146" s="147"/>
      <c r="FW146" s="147"/>
      <c r="FX146" s="147"/>
      <c r="FY146" s="147"/>
      <c r="FZ146" s="147"/>
      <c r="GA146" s="147"/>
      <c r="GB146" s="147"/>
      <c r="GC146" s="147"/>
      <c r="GD146" s="186"/>
      <c r="GE146" s="186"/>
    </row>
    <row r="147" spans="1:187" x14ac:dyDescent="0.2">
      <c r="A147" s="192" t="s">
        <v>319</v>
      </c>
      <c r="B147" s="184" t="s">
        <v>320</v>
      </c>
      <c r="C147" s="162">
        <f t="shared" ref="C147:BN147" si="164">ROUND(IF((AND((C96&lt;=459),(C132&lt;=C12)))=TRUE(),0,IF((AND(C143=0,C145=0))=TRUE(),C12*C14,0)),1)</f>
        <v>2962.1</v>
      </c>
      <c r="D147" s="162">
        <f t="shared" si="164"/>
        <v>0</v>
      </c>
      <c r="E147" s="162">
        <f t="shared" si="164"/>
        <v>2671.6</v>
      </c>
      <c r="F147" s="162">
        <f t="shared" si="164"/>
        <v>0</v>
      </c>
      <c r="G147" s="162">
        <f t="shared" si="164"/>
        <v>0</v>
      </c>
      <c r="H147" s="162">
        <f t="shared" si="164"/>
        <v>0</v>
      </c>
      <c r="I147" s="162">
        <f t="shared" si="164"/>
        <v>3412.8</v>
      </c>
      <c r="J147" s="162">
        <f t="shared" si="164"/>
        <v>807.5</v>
      </c>
      <c r="K147" s="162">
        <f t="shared" si="164"/>
        <v>0</v>
      </c>
      <c r="L147" s="162">
        <f t="shared" si="164"/>
        <v>869.7</v>
      </c>
      <c r="M147" s="162">
        <f t="shared" si="164"/>
        <v>435.7</v>
      </c>
      <c r="N147" s="162">
        <f t="shared" si="164"/>
        <v>0</v>
      </c>
      <c r="O147" s="162">
        <f t="shared" si="164"/>
        <v>0</v>
      </c>
      <c r="P147" s="162">
        <f t="shared" si="164"/>
        <v>0</v>
      </c>
      <c r="Q147" s="162">
        <f t="shared" si="164"/>
        <v>13865.2</v>
      </c>
      <c r="R147" s="162">
        <f t="shared" si="164"/>
        <v>987.9</v>
      </c>
      <c r="S147" s="162">
        <f t="shared" si="164"/>
        <v>574.20000000000005</v>
      </c>
      <c r="T147" s="162">
        <f t="shared" si="164"/>
        <v>0</v>
      </c>
      <c r="U147" s="162">
        <f t="shared" si="164"/>
        <v>0</v>
      </c>
      <c r="V147" s="162">
        <f t="shared" si="164"/>
        <v>0</v>
      </c>
      <c r="W147" s="163">
        <f t="shared" si="164"/>
        <v>0</v>
      </c>
      <c r="X147" s="162">
        <f t="shared" si="164"/>
        <v>0</v>
      </c>
      <c r="Y147" s="162">
        <f t="shared" si="164"/>
        <v>600.20000000000005</v>
      </c>
      <c r="Z147" s="162">
        <f t="shared" si="164"/>
        <v>0</v>
      </c>
      <c r="AA147" s="162">
        <f t="shared" si="164"/>
        <v>0</v>
      </c>
      <c r="AB147" s="162">
        <f t="shared" si="164"/>
        <v>0</v>
      </c>
      <c r="AC147" s="162">
        <f t="shared" si="164"/>
        <v>0</v>
      </c>
      <c r="AD147" s="162">
        <f t="shared" si="164"/>
        <v>0</v>
      </c>
      <c r="AE147" s="162">
        <f t="shared" si="164"/>
        <v>0</v>
      </c>
      <c r="AF147" s="162">
        <f t="shared" si="164"/>
        <v>0</v>
      </c>
      <c r="AG147" s="162">
        <f t="shared" si="164"/>
        <v>0</v>
      </c>
      <c r="AH147" s="162">
        <f t="shared" si="164"/>
        <v>354.8</v>
      </c>
      <c r="AI147" s="162">
        <f t="shared" si="164"/>
        <v>0</v>
      </c>
      <c r="AJ147" s="162">
        <f t="shared" si="164"/>
        <v>0</v>
      </c>
      <c r="AK147" s="162">
        <f t="shared" si="164"/>
        <v>0</v>
      </c>
      <c r="AL147" s="162">
        <f t="shared" si="164"/>
        <v>0</v>
      </c>
      <c r="AM147" s="162">
        <f t="shared" si="164"/>
        <v>0</v>
      </c>
      <c r="AN147" s="162">
        <f t="shared" si="164"/>
        <v>0</v>
      </c>
      <c r="AO147" s="162">
        <f t="shared" si="164"/>
        <v>1640.6</v>
      </c>
      <c r="AP147" s="162">
        <f t="shared" si="164"/>
        <v>30001.200000000001</v>
      </c>
      <c r="AQ147" s="162">
        <f t="shared" si="164"/>
        <v>0</v>
      </c>
      <c r="AR147" s="162">
        <f t="shared" si="164"/>
        <v>0</v>
      </c>
      <c r="AS147" s="162">
        <f t="shared" si="164"/>
        <v>0</v>
      </c>
      <c r="AT147" s="162">
        <f t="shared" si="164"/>
        <v>0</v>
      </c>
      <c r="AU147" s="162">
        <f t="shared" si="164"/>
        <v>0</v>
      </c>
      <c r="AV147" s="162">
        <f t="shared" si="164"/>
        <v>0</v>
      </c>
      <c r="AW147" s="162">
        <f t="shared" si="164"/>
        <v>0</v>
      </c>
      <c r="AX147" s="162">
        <f t="shared" si="164"/>
        <v>0</v>
      </c>
      <c r="AY147" s="162">
        <f t="shared" si="164"/>
        <v>164.2</v>
      </c>
      <c r="AZ147" s="162">
        <f t="shared" si="164"/>
        <v>4038.2</v>
      </c>
      <c r="BA147" s="162">
        <f t="shared" si="164"/>
        <v>3187.7</v>
      </c>
      <c r="BB147" s="162">
        <f t="shared" si="164"/>
        <v>0</v>
      </c>
      <c r="BC147" s="162">
        <f t="shared" si="164"/>
        <v>10487.4</v>
      </c>
      <c r="BD147" s="162">
        <f t="shared" si="164"/>
        <v>0</v>
      </c>
      <c r="BE147" s="162">
        <f t="shared" si="164"/>
        <v>0</v>
      </c>
      <c r="BF147" s="162">
        <f t="shared" si="164"/>
        <v>0</v>
      </c>
      <c r="BG147" s="162">
        <f t="shared" si="164"/>
        <v>333.1</v>
      </c>
      <c r="BH147" s="162">
        <f t="shared" si="164"/>
        <v>0</v>
      </c>
      <c r="BI147" s="162">
        <f t="shared" si="164"/>
        <v>0</v>
      </c>
      <c r="BJ147" s="162">
        <f t="shared" si="164"/>
        <v>0</v>
      </c>
      <c r="BK147" s="162">
        <f t="shared" si="164"/>
        <v>0</v>
      </c>
      <c r="BL147" s="162">
        <f t="shared" si="164"/>
        <v>0</v>
      </c>
      <c r="BM147" s="162">
        <f t="shared" si="164"/>
        <v>0</v>
      </c>
      <c r="BN147" s="162">
        <f t="shared" si="164"/>
        <v>1229.3</v>
      </c>
      <c r="BO147" s="162">
        <f t="shared" ref="BO147:DZ147" si="165">ROUND(IF((AND((BO96&lt;=459),(BO132&lt;=BO12)))=TRUE(),0,IF((AND(BO143=0,BO145=0))=TRUE(),BO12*BO14,0)),1)</f>
        <v>464.6</v>
      </c>
      <c r="BP147" s="162">
        <f t="shared" si="165"/>
        <v>0</v>
      </c>
      <c r="BQ147" s="162">
        <f t="shared" si="165"/>
        <v>0</v>
      </c>
      <c r="BR147" s="162">
        <f t="shared" si="165"/>
        <v>1605.5</v>
      </c>
      <c r="BS147" s="162">
        <f t="shared" si="165"/>
        <v>374.4</v>
      </c>
      <c r="BT147" s="162">
        <f t="shared" si="165"/>
        <v>0</v>
      </c>
      <c r="BU147" s="162">
        <f t="shared" si="165"/>
        <v>0</v>
      </c>
      <c r="BV147" s="162">
        <f t="shared" si="165"/>
        <v>0</v>
      </c>
      <c r="BW147" s="162">
        <f t="shared" si="165"/>
        <v>0</v>
      </c>
      <c r="BX147" s="162">
        <f t="shared" si="165"/>
        <v>0</v>
      </c>
      <c r="BY147" s="162">
        <f t="shared" si="165"/>
        <v>179.1</v>
      </c>
      <c r="BZ147" s="162">
        <f t="shared" si="165"/>
        <v>0</v>
      </c>
      <c r="CA147" s="162">
        <f t="shared" si="165"/>
        <v>0</v>
      </c>
      <c r="CB147" s="162">
        <f t="shared" si="165"/>
        <v>0</v>
      </c>
      <c r="CC147" s="162">
        <f t="shared" si="165"/>
        <v>0</v>
      </c>
      <c r="CD147" s="162">
        <f t="shared" si="165"/>
        <v>0</v>
      </c>
      <c r="CE147" s="162">
        <f t="shared" si="165"/>
        <v>0</v>
      </c>
      <c r="CF147" s="162">
        <f t="shared" si="165"/>
        <v>0</v>
      </c>
      <c r="CG147" s="162">
        <f t="shared" si="165"/>
        <v>0</v>
      </c>
      <c r="CH147" s="162">
        <f t="shared" si="165"/>
        <v>0</v>
      </c>
      <c r="CI147" s="162">
        <f t="shared" si="165"/>
        <v>251.5</v>
      </c>
      <c r="CJ147" s="162">
        <f t="shared" si="165"/>
        <v>327.10000000000002</v>
      </c>
      <c r="CK147" s="162">
        <f t="shared" si="165"/>
        <v>0</v>
      </c>
      <c r="CL147" s="162">
        <f t="shared" si="165"/>
        <v>0</v>
      </c>
      <c r="CM147" s="162">
        <f t="shared" si="165"/>
        <v>273.8</v>
      </c>
      <c r="CN147" s="162">
        <f t="shared" si="165"/>
        <v>0</v>
      </c>
      <c r="CO147" s="162">
        <f t="shared" si="165"/>
        <v>0</v>
      </c>
      <c r="CP147" s="162">
        <f t="shared" si="165"/>
        <v>0</v>
      </c>
      <c r="CQ147" s="162">
        <f t="shared" si="165"/>
        <v>339.9</v>
      </c>
      <c r="CR147" s="162">
        <f t="shared" si="165"/>
        <v>0</v>
      </c>
      <c r="CS147" s="162">
        <f t="shared" si="165"/>
        <v>0</v>
      </c>
      <c r="CT147" s="162">
        <f t="shared" si="165"/>
        <v>0</v>
      </c>
      <c r="CU147" s="162">
        <f t="shared" si="165"/>
        <v>0</v>
      </c>
      <c r="CV147" s="162">
        <f t="shared" si="165"/>
        <v>0</v>
      </c>
      <c r="CW147" s="162">
        <f t="shared" si="165"/>
        <v>0</v>
      </c>
      <c r="CX147" s="162">
        <f t="shared" si="165"/>
        <v>164.7</v>
      </c>
      <c r="CY147" s="162">
        <f t="shared" si="165"/>
        <v>0</v>
      </c>
      <c r="CZ147" s="162">
        <f t="shared" si="165"/>
        <v>726.1</v>
      </c>
      <c r="DA147" s="162">
        <f t="shared" si="165"/>
        <v>0</v>
      </c>
      <c r="DB147" s="162">
        <f t="shared" si="165"/>
        <v>0</v>
      </c>
      <c r="DC147" s="162">
        <f t="shared" si="165"/>
        <v>0</v>
      </c>
      <c r="DD147" s="162">
        <f t="shared" si="165"/>
        <v>0</v>
      </c>
      <c r="DE147" s="162">
        <f t="shared" si="165"/>
        <v>0</v>
      </c>
      <c r="DF147" s="162">
        <f t="shared" si="165"/>
        <v>7672</v>
      </c>
      <c r="DG147" s="162">
        <f t="shared" si="165"/>
        <v>0</v>
      </c>
      <c r="DH147" s="162">
        <f t="shared" si="165"/>
        <v>0</v>
      </c>
      <c r="DI147" s="162">
        <f t="shared" si="165"/>
        <v>930</v>
      </c>
      <c r="DJ147" s="162">
        <f t="shared" si="165"/>
        <v>0</v>
      </c>
      <c r="DK147" s="162">
        <f t="shared" si="165"/>
        <v>157.4</v>
      </c>
      <c r="DL147" s="162">
        <f t="shared" si="165"/>
        <v>2071.9</v>
      </c>
      <c r="DM147" s="162">
        <f t="shared" si="165"/>
        <v>0</v>
      </c>
      <c r="DN147" s="162">
        <f t="shared" si="165"/>
        <v>496.9</v>
      </c>
      <c r="DO147" s="162">
        <f t="shared" si="165"/>
        <v>1066.2</v>
      </c>
      <c r="DP147" s="162">
        <f t="shared" si="165"/>
        <v>0</v>
      </c>
      <c r="DQ147" s="162">
        <f t="shared" si="165"/>
        <v>0</v>
      </c>
      <c r="DR147" s="162">
        <f t="shared" si="165"/>
        <v>490.6</v>
      </c>
      <c r="DS147" s="162">
        <f t="shared" si="165"/>
        <v>272.3</v>
      </c>
      <c r="DT147" s="162">
        <f t="shared" si="165"/>
        <v>0</v>
      </c>
      <c r="DU147" s="162">
        <f t="shared" si="165"/>
        <v>0</v>
      </c>
      <c r="DV147" s="162">
        <f t="shared" si="165"/>
        <v>0</v>
      </c>
      <c r="DW147" s="162">
        <f t="shared" si="165"/>
        <v>0</v>
      </c>
      <c r="DX147" s="162">
        <f t="shared" si="165"/>
        <v>0</v>
      </c>
      <c r="DY147" s="162">
        <f t="shared" si="165"/>
        <v>0</v>
      </c>
      <c r="DZ147" s="162">
        <f t="shared" si="165"/>
        <v>0</v>
      </c>
      <c r="EA147" s="162">
        <f t="shared" ref="EA147:FX147" si="166">ROUND(IF((AND((EA96&lt;=459),(EA132&lt;=EA12)))=TRUE(),0,IF((AND(EA143=0,EA145=0))=TRUE(),EA12*EA14,0)),1)</f>
        <v>225.3</v>
      </c>
      <c r="EB147" s="162">
        <f t="shared" si="166"/>
        <v>200.8</v>
      </c>
      <c r="EC147" s="162">
        <f t="shared" si="166"/>
        <v>0</v>
      </c>
      <c r="ED147" s="162">
        <f t="shared" si="166"/>
        <v>0</v>
      </c>
      <c r="EE147" s="162">
        <f t="shared" si="166"/>
        <v>0</v>
      </c>
      <c r="EF147" s="162">
        <f t="shared" si="166"/>
        <v>500.5</v>
      </c>
      <c r="EG147" s="162">
        <f t="shared" si="166"/>
        <v>0</v>
      </c>
      <c r="EH147" s="162">
        <f t="shared" si="166"/>
        <v>0</v>
      </c>
      <c r="EI147" s="162">
        <f t="shared" si="166"/>
        <v>5539.1</v>
      </c>
      <c r="EJ147" s="162">
        <f t="shared" si="166"/>
        <v>3327.7</v>
      </c>
      <c r="EK147" s="162">
        <f t="shared" si="166"/>
        <v>0</v>
      </c>
      <c r="EL147" s="162">
        <f t="shared" si="166"/>
        <v>0</v>
      </c>
      <c r="EM147" s="162">
        <f t="shared" si="166"/>
        <v>0</v>
      </c>
      <c r="EN147" s="162">
        <f t="shared" si="166"/>
        <v>377.3</v>
      </c>
      <c r="EO147" s="162">
        <f t="shared" si="166"/>
        <v>0</v>
      </c>
      <c r="EP147" s="162">
        <f t="shared" si="166"/>
        <v>0</v>
      </c>
      <c r="EQ147" s="162">
        <f t="shared" si="166"/>
        <v>0</v>
      </c>
      <c r="ER147" s="162">
        <f t="shared" si="166"/>
        <v>0</v>
      </c>
      <c r="ES147" s="162">
        <f t="shared" si="166"/>
        <v>0</v>
      </c>
      <c r="ET147" s="162">
        <f t="shared" si="166"/>
        <v>0</v>
      </c>
      <c r="EU147" s="162">
        <f t="shared" si="166"/>
        <v>200.1</v>
      </c>
      <c r="EV147" s="162">
        <f t="shared" si="166"/>
        <v>0</v>
      </c>
      <c r="EW147" s="162">
        <f t="shared" si="166"/>
        <v>0</v>
      </c>
      <c r="EX147" s="162">
        <f t="shared" si="166"/>
        <v>0</v>
      </c>
      <c r="EY147" s="162">
        <f t="shared" si="166"/>
        <v>173.7</v>
      </c>
      <c r="EZ147" s="162">
        <f t="shared" si="166"/>
        <v>0</v>
      </c>
      <c r="FA147" s="162">
        <f t="shared" si="166"/>
        <v>0</v>
      </c>
      <c r="FB147" s="162">
        <f t="shared" si="166"/>
        <v>0</v>
      </c>
      <c r="FC147" s="162">
        <f t="shared" si="166"/>
        <v>0</v>
      </c>
      <c r="FD147" s="162">
        <f t="shared" si="166"/>
        <v>0</v>
      </c>
      <c r="FE147" s="162">
        <f t="shared" si="166"/>
        <v>0</v>
      </c>
      <c r="FF147" s="162">
        <f t="shared" si="166"/>
        <v>0</v>
      </c>
      <c r="FG147" s="162">
        <f t="shared" si="166"/>
        <v>0</v>
      </c>
      <c r="FH147" s="162">
        <f t="shared" si="166"/>
        <v>0</v>
      </c>
      <c r="FI147" s="162">
        <f t="shared" si="166"/>
        <v>627.9</v>
      </c>
      <c r="FJ147" s="162">
        <f t="shared" si="166"/>
        <v>0</v>
      </c>
      <c r="FK147" s="162">
        <f t="shared" si="166"/>
        <v>0</v>
      </c>
      <c r="FL147" s="162">
        <f t="shared" si="166"/>
        <v>0</v>
      </c>
      <c r="FM147" s="162">
        <f t="shared" si="166"/>
        <v>0</v>
      </c>
      <c r="FN147" s="162">
        <f t="shared" si="166"/>
        <v>7690.1</v>
      </c>
      <c r="FO147" s="162">
        <f t="shared" si="166"/>
        <v>0</v>
      </c>
      <c r="FP147" s="162">
        <f t="shared" si="166"/>
        <v>776.8</v>
      </c>
      <c r="FQ147" s="162">
        <f t="shared" si="166"/>
        <v>0</v>
      </c>
      <c r="FR147" s="162">
        <f t="shared" si="166"/>
        <v>0</v>
      </c>
      <c r="FS147" s="162">
        <f t="shared" si="166"/>
        <v>0</v>
      </c>
      <c r="FT147" s="163">
        <f t="shared" si="166"/>
        <v>0</v>
      </c>
      <c r="FU147" s="162">
        <f t="shared" si="166"/>
        <v>265.7</v>
      </c>
      <c r="FV147" s="162">
        <f t="shared" si="166"/>
        <v>231.7</v>
      </c>
      <c r="FW147" s="162">
        <f t="shared" si="166"/>
        <v>0</v>
      </c>
      <c r="FX147" s="162">
        <f t="shared" si="166"/>
        <v>0</v>
      </c>
      <c r="FY147" s="172"/>
      <c r="FZ147" s="147"/>
      <c r="GA147" s="147"/>
      <c r="GB147" s="147"/>
      <c r="GC147" s="147"/>
      <c r="GD147" s="186"/>
      <c r="GE147" s="186"/>
    </row>
    <row r="148" spans="1:187" x14ac:dyDescent="0.2">
      <c r="A148" s="178"/>
      <c r="B148" s="184" t="s">
        <v>614</v>
      </c>
      <c r="C148" s="147"/>
      <c r="D148" s="147"/>
      <c r="E148" s="147"/>
      <c r="F148" s="147"/>
      <c r="G148" s="147"/>
      <c r="H148" s="147"/>
      <c r="I148" s="147"/>
      <c r="J148" s="147"/>
      <c r="K148" s="147"/>
      <c r="L148" s="147"/>
      <c r="M148" s="147"/>
      <c r="N148" s="147"/>
      <c r="O148" s="147"/>
      <c r="P148" s="147"/>
      <c r="Q148" s="147"/>
      <c r="R148" s="147"/>
      <c r="S148" s="147"/>
      <c r="T148" s="147"/>
      <c r="U148" s="147"/>
      <c r="V148" s="147"/>
      <c r="W148" s="181"/>
      <c r="X148" s="147"/>
      <c r="Y148" s="147"/>
      <c r="Z148" s="147"/>
      <c r="AA148" s="147"/>
      <c r="AB148" s="147"/>
      <c r="AC148" s="147"/>
      <c r="AD148" s="147"/>
      <c r="AE148" s="147"/>
      <c r="AF148" s="147"/>
      <c r="AG148" s="147"/>
      <c r="AH148" s="147"/>
      <c r="AI148" s="147"/>
      <c r="AJ148" s="147"/>
      <c r="AK148" s="147"/>
      <c r="AL148" s="147"/>
      <c r="AM148" s="147"/>
      <c r="AN148" s="147"/>
      <c r="AO148" s="147"/>
      <c r="AP148" s="147"/>
      <c r="AQ148" s="147"/>
      <c r="AR148" s="147"/>
      <c r="AS148" s="147"/>
      <c r="AT148" s="147"/>
      <c r="AU148" s="147"/>
      <c r="AV148" s="147"/>
      <c r="AW148" s="147"/>
      <c r="AX148" s="147"/>
      <c r="AY148" s="147"/>
      <c r="AZ148" s="147"/>
      <c r="BA148" s="147"/>
      <c r="BB148" s="147"/>
      <c r="BC148" s="147"/>
      <c r="BD148" s="147"/>
      <c r="BE148" s="147"/>
      <c r="BF148" s="147"/>
      <c r="BG148" s="147"/>
      <c r="BH148" s="147"/>
      <c r="BI148" s="147"/>
      <c r="BJ148" s="147"/>
      <c r="BK148" s="147"/>
      <c r="BL148" s="147"/>
      <c r="BM148" s="147"/>
      <c r="BN148" s="147"/>
      <c r="BO148" s="147"/>
      <c r="BP148" s="147"/>
      <c r="BQ148" s="147"/>
      <c r="BR148" s="147"/>
      <c r="BS148" s="147"/>
      <c r="BT148" s="147"/>
      <c r="BU148" s="147"/>
      <c r="BV148" s="147"/>
      <c r="BW148" s="147"/>
      <c r="BX148" s="147"/>
      <c r="BY148" s="147"/>
      <c r="BZ148" s="147"/>
      <c r="CA148" s="147"/>
      <c r="CB148" s="147"/>
      <c r="CC148" s="147"/>
      <c r="CD148" s="147"/>
      <c r="CE148" s="147"/>
      <c r="CF148" s="147"/>
      <c r="CG148" s="147"/>
      <c r="CH148" s="147"/>
      <c r="CI148" s="147"/>
      <c r="CJ148" s="147"/>
      <c r="CK148" s="147"/>
      <c r="CL148" s="147"/>
      <c r="CM148" s="147"/>
      <c r="CN148" s="147"/>
      <c r="CO148" s="147"/>
      <c r="CP148" s="147"/>
      <c r="CQ148" s="147"/>
      <c r="CR148" s="147"/>
      <c r="CS148" s="147"/>
      <c r="CT148" s="147"/>
      <c r="CU148" s="147"/>
      <c r="CV148" s="147"/>
      <c r="CW148" s="147"/>
      <c r="CX148" s="147"/>
      <c r="CY148" s="147"/>
      <c r="CZ148" s="147"/>
      <c r="DA148" s="147"/>
      <c r="DB148" s="147"/>
      <c r="DC148" s="147"/>
      <c r="DD148" s="147"/>
      <c r="DE148" s="147"/>
      <c r="DF148" s="147"/>
      <c r="DG148" s="147"/>
      <c r="DH148" s="147"/>
      <c r="DI148" s="147"/>
      <c r="DJ148" s="147"/>
      <c r="DK148" s="147"/>
      <c r="DL148" s="147"/>
      <c r="DM148" s="147"/>
      <c r="DN148" s="147"/>
      <c r="DO148" s="147"/>
      <c r="DP148" s="147"/>
      <c r="DQ148" s="147"/>
      <c r="DR148" s="147"/>
      <c r="DS148" s="147"/>
      <c r="DT148" s="147"/>
      <c r="DU148" s="147"/>
      <c r="DV148" s="147"/>
      <c r="DW148" s="147"/>
      <c r="DX148" s="147"/>
      <c r="DY148" s="147"/>
      <c r="DZ148" s="147"/>
      <c r="EA148" s="147"/>
      <c r="EB148" s="147"/>
      <c r="EC148" s="147"/>
      <c r="ED148" s="147"/>
      <c r="EE148" s="147"/>
      <c r="EF148" s="147"/>
      <c r="EG148" s="147"/>
      <c r="EH148" s="147"/>
      <c r="EI148" s="147"/>
      <c r="EJ148" s="147"/>
      <c r="EK148" s="147"/>
      <c r="EL148" s="147"/>
      <c r="EM148" s="147"/>
      <c r="EN148" s="147"/>
      <c r="EO148" s="147"/>
      <c r="EP148" s="147"/>
      <c r="EQ148" s="147"/>
      <c r="ER148" s="147"/>
      <c r="ES148" s="147"/>
      <c r="ET148" s="147"/>
      <c r="EU148" s="147"/>
      <c r="EV148" s="147"/>
      <c r="EW148" s="147"/>
      <c r="EX148" s="147"/>
      <c r="EY148" s="147"/>
      <c r="EZ148" s="147"/>
      <c r="FA148" s="147"/>
      <c r="FB148" s="147"/>
      <c r="FC148" s="147"/>
      <c r="FD148" s="147"/>
      <c r="FE148" s="147"/>
      <c r="FF148" s="147"/>
      <c r="FG148" s="147"/>
      <c r="FH148" s="147"/>
      <c r="FI148" s="147"/>
      <c r="FJ148" s="147"/>
      <c r="FK148" s="147"/>
      <c r="FL148" s="147"/>
      <c r="FM148" s="147"/>
      <c r="FN148" s="147"/>
      <c r="FO148" s="147"/>
      <c r="FP148" s="147"/>
      <c r="FQ148" s="147"/>
      <c r="FR148" s="147"/>
      <c r="FS148" s="147"/>
      <c r="FT148" s="181"/>
      <c r="FU148" s="147"/>
      <c r="FV148" s="147"/>
      <c r="FW148" s="147"/>
      <c r="FX148" s="147"/>
      <c r="FY148" s="147"/>
      <c r="FZ148" s="147"/>
      <c r="GA148" s="147"/>
      <c r="GB148" s="147"/>
      <c r="GC148" s="147"/>
      <c r="GD148" s="186"/>
      <c r="GE148" s="186"/>
    </row>
    <row r="149" spans="1:187" x14ac:dyDescent="0.2">
      <c r="A149" s="192" t="s">
        <v>321</v>
      </c>
      <c r="B149" s="184" t="s">
        <v>322</v>
      </c>
      <c r="C149" s="147">
        <f t="shared" ref="C149:BN149" si="167">ROUND(IF((AND((C96&lt;=459),(C132&lt;=C12)))=TRUE(),0,(C116*C134*C147)),2)</f>
        <v>2871266.26</v>
      </c>
      <c r="D149" s="147">
        <f t="shared" si="167"/>
        <v>0</v>
      </c>
      <c r="E149" s="147">
        <f t="shared" si="167"/>
        <v>2568438.92</v>
      </c>
      <c r="F149" s="147">
        <f t="shared" si="167"/>
        <v>0</v>
      </c>
      <c r="G149" s="147">
        <f t="shared" si="167"/>
        <v>0</v>
      </c>
      <c r="H149" s="147">
        <f t="shared" si="167"/>
        <v>0</v>
      </c>
      <c r="I149" s="147">
        <f t="shared" si="167"/>
        <v>3284761.53</v>
      </c>
      <c r="J149" s="147">
        <f t="shared" si="167"/>
        <v>743203.23</v>
      </c>
      <c r="K149" s="147">
        <f t="shared" si="167"/>
        <v>0</v>
      </c>
      <c r="L149" s="147">
        <f t="shared" si="167"/>
        <v>866317.89</v>
      </c>
      <c r="M149" s="147">
        <f t="shared" si="167"/>
        <v>455410.07</v>
      </c>
      <c r="N149" s="147">
        <f t="shared" si="167"/>
        <v>0</v>
      </c>
      <c r="O149" s="147">
        <f t="shared" si="167"/>
        <v>0</v>
      </c>
      <c r="P149" s="147">
        <f t="shared" si="167"/>
        <v>0</v>
      </c>
      <c r="Q149" s="147">
        <f t="shared" si="167"/>
        <v>13671451.789999999</v>
      </c>
      <c r="R149" s="147">
        <f t="shared" si="167"/>
        <v>962708.3</v>
      </c>
      <c r="S149" s="147">
        <f t="shared" si="167"/>
        <v>569218.05000000005</v>
      </c>
      <c r="T149" s="147">
        <f t="shared" si="167"/>
        <v>0</v>
      </c>
      <c r="U149" s="147">
        <f t="shared" si="167"/>
        <v>0</v>
      </c>
      <c r="V149" s="147">
        <f t="shared" si="167"/>
        <v>0</v>
      </c>
      <c r="W149" s="181">
        <f t="shared" si="167"/>
        <v>0</v>
      </c>
      <c r="X149" s="147">
        <f t="shared" si="167"/>
        <v>0</v>
      </c>
      <c r="Y149" s="147">
        <f t="shared" si="167"/>
        <v>543295.71</v>
      </c>
      <c r="Z149" s="147">
        <f t="shared" si="167"/>
        <v>0</v>
      </c>
      <c r="AA149" s="147">
        <f t="shared" si="167"/>
        <v>0</v>
      </c>
      <c r="AB149" s="147">
        <f t="shared" si="167"/>
        <v>0</v>
      </c>
      <c r="AC149" s="147">
        <f t="shared" si="167"/>
        <v>0</v>
      </c>
      <c r="AD149" s="147">
        <f t="shared" si="167"/>
        <v>0</v>
      </c>
      <c r="AE149" s="147">
        <f t="shared" si="167"/>
        <v>0</v>
      </c>
      <c r="AF149" s="147">
        <f t="shared" si="167"/>
        <v>0</v>
      </c>
      <c r="AG149" s="147">
        <f t="shared" si="167"/>
        <v>0</v>
      </c>
      <c r="AH149" s="147">
        <f t="shared" si="167"/>
        <v>341437.6</v>
      </c>
      <c r="AI149" s="147">
        <f t="shared" si="167"/>
        <v>0</v>
      </c>
      <c r="AJ149" s="147">
        <f t="shared" si="167"/>
        <v>0</v>
      </c>
      <c r="AK149" s="147">
        <f t="shared" si="167"/>
        <v>0</v>
      </c>
      <c r="AL149" s="147">
        <f t="shared" si="167"/>
        <v>0</v>
      </c>
      <c r="AM149" s="147">
        <f t="shared" si="167"/>
        <v>0</v>
      </c>
      <c r="AN149" s="147">
        <f t="shared" si="167"/>
        <v>0</v>
      </c>
      <c r="AO149" s="147">
        <f t="shared" si="167"/>
        <v>1553278.21</v>
      </c>
      <c r="AP149" s="147">
        <f t="shared" si="167"/>
        <v>29603933.920000002</v>
      </c>
      <c r="AQ149" s="147">
        <f t="shared" si="167"/>
        <v>0</v>
      </c>
      <c r="AR149" s="147">
        <f t="shared" si="167"/>
        <v>0</v>
      </c>
      <c r="AS149" s="147">
        <f t="shared" si="167"/>
        <v>0</v>
      </c>
      <c r="AT149" s="147">
        <f t="shared" si="167"/>
        <v>0</v>
      </c>
      <c r="AU149" s="147">
        <f t="shared" si="167"/>
        <v>0</v>
      </c>
      <c r="AV149" s="147">
        <f t="shared" si="167"/>
        <v>0</v>
      </c>
      <c r="AW149" s="147">
        <f t="shared" si="167"/>
        <v>0</v>
      </c>
      <c r="AX149" s="147">
        <f t="shared" si="167"/>
        <v>0</v>
      </c>
      <c r="AY149" s="147">
        <f t="shared" si="167"/>
        <v>185793.09</v>
      </c>
      <c r="AZ149" s="147">
        <f t="shared" si="167"/>
        <v>3864115.09</v>
      </c>
      <c r="BA149" s="147">
        <f t="shared" si="167"/>
        <v>2980568.26</v>
      </c>
      <c r="BB149" s="147">
        <f t="shared" si="167"/>
        <v>0</v>
      </c>
      <c r="BC149" s="147">
        <f t="shared" si="167"/>
        <v>10056799.18</v>
      </c>
      <c r="BD149" s="147">
        <f t="shared" si="167"/>
        <v>0</v>
      </c>
      <c r="BE149" s="147">
        <f t="shared" si="167"/>
        <v>0</v>
      </c>
      <c r="BF149" s="147">
        <f t="shared" si="167"/>
        <v>0</v>
      </c>
      <c r="BG149" s="147">
        <f t="shared" si="167"/>
        <v>344014.15</v>
      </c>
      <c r="BH149" s="147">
        <f t="shared" si="167"/>
        <v>0</v>
      </c>
      <c r="BI149" s="147">
        <f t="shared" si="167"/>
        <v>0</v>
      </c>
      <c r="BJ149" s="147">
        <f t="shared" si="167"/>
        <v>0</v>
      </c>
      <c r="BK149" s="147">
        <f t="shared" si="167"/>
        <v>0</v>
      </c>
      <c r="BL149" s="147">
        <f t="shared" si="167"/>
        <v>0</v>
      </c>
      <c r="BM149" s="147">
        <f t="shared" si="167"/>
        <v>0</v>
      </c>
      <c r="BN149" s="147">
        <f t="shared" si="167"/>
        <v>1134455.98</v>
      </c>
      <c r="BO149" s="147">
        <f t="shared" ref="BO149:DZ149" si="168">ROUND(IF((AND((BO96&lt;=459),(BO132&lt;=BO12)))=TRUE(),0,(BO116*BO134*BO147)),2)</f>
        <v>449574.97</v>
      </c>
      <c r="BP149" s="147">
        <f t="shared" si="168"/>
        <v>0</v>
      </c>
      <c r="BQ149" s="147">
        <f t="shared" si="168"/>
        <v>0</v>
      </c>
      <c r="BR149" s="147">
        <f t="shared" si="168"/>
        <v>1533580.25</v>
      </c>
      <c r="BS149" s="147">
        <f t="shared" si="168"/>
        <v>387792.45</v>
      </c>
      <c r="BT149" s="147">
        <f t="shared" si="168"/>
        <v>0</v>
      </c>
      <c r="BU149" s="147">
        <f t="shared" si="168"/>
        <v>0</v>
      </c>
      <c r="BV149" s="147">
        <f t="shared" si="168"/>
        <v>0</v>
      </c>
      <c r="BW149" s="147">
        <f t="shared" si="168"/>
        <v>0</v>
      </c>
      <c r="BX149" s="147">
        <f t="shared" si="168"/>
        <v>0</v>
      </c>
      <c r="BY149" s="147">
        <f t="shared" si="168"/>
        <v>184276.7</v>
      </c>
      <c r="BZ149" s="147">
        <f t="shared" si="168"/>
        <v>0</v>
      </c>
      <c r="CA149" s="147">
        <f t="shared" si="168"/>
        <v>0</v>
      </c>
      <c r="CB149" s="147">
        <f t="shared" si="168"/>
        <v>0</v>
      </c>
      <c r="CC149" s="147">
        <f t="shared" si="168"/>
        <v>0</v>
      </c>
      <c r="CD149" s="147">
        <f t="shared" si="168"/>
        <v>0</v>
      </c>
      <c r="CE149" s="147">
        <f t="shared" si="168"/>
        <v>0</v>
      </c>
      <c r="CF149" s="147">
        <f t="shared" si="168"/>
        <v>0</v>
      </c>
      <c r="CG149" s="147">
        <f t="shared" si="168"/>
        <v>0</v>
      </c>
      <c r="CH149" s="147">
        <f t="shared" si="168"/>
        <v>0</v>
      </c>
      <c r="CI149" s="147">
        <f t="shared" si="168"/>
        <v>248917.54</v>
      </c>
      <c r="CJ149" s="147">
        <f t="shared" si="168"/>
        <v>336552.21</v>
      </c>
      <c r="CK149" s="147">
        <f t="shared" si="168"/>
        <v>0</v>
      </c>
      <c r="CL149" s="147">
        <f t="shared" si="168"/>
        <v>0</v>
      </c>
      <c r="CM149" s="147">
        <f t="shared" si="168"/>
        <v>296897.84999999998</v>
      </c>
      <c r="CN149" s="147">
        <f t="shared" si="168"/>
        <v>0</v>
      </c>
      <c r="CO149" s="147">
        <f t="shared" si="168"/>
        <v>0</v>
      </c>
      <c r="CP149" s="147">
        <f t="shared" si="168"/>
        <v>0</v>
      </c>
      <c r="CQ149" s="147">
        <f t="shared" si="168"/>
        <v>340083.47</v>
      </c>
      <c r="CR149" s="147">
        <f t="shared" si="168"/>
        <v>0</v>
      </c>
      <c r="CS149" s="147">
        <f t="shared" si="168"/>
        <v>0</v>
      </c>
      <c r="CT149" s="147">
        <f t="shared" si="168"/>
        <v>0</v>
      </c>
      <c r="CU149" s="147">
        <f t="shared" si="168"/>
        <v>0</v>
      </c>
      <c r="CV149" s="147">
        <f t="shared" si="168"/>
        <v>0</v>
      </c>
      <c r="CW149" s="147">
        <f t="shared" si="168"/>
        <v>0</v>
      </c>
      <c r="CX149" s="147">
        <f t="shared" si="168"/>
        <v>178115.79</v>
      </c>
      <c r="CY149" s="147">
        <f t="shared" si="168"/>
        <v>0</v>
      </c>
      <c r="CZ149" s="147">
        <f t="shared" si="168"/>
        <v>689506.04</v>
      </c>
      <c r="DA149" s="147">
        <f t="shared" si="168"/>
        <v>0</v>
      </c>
      <c r="DB149" s="147">
        <f t="shared" si="168"/>
        <v>0</v>
      </c>
      <c r="DC149" s="147">
        <f t="shared" si="168"/>
        <v>0</v>
      </c>
      <c r="DD149" s="147">
        <f t="shared" si="168"/>
        <v>0</v>
      </c>
      <c r="DE149" s="147">
        <f t="shared" si="168"/>
        <v>0</v>
      </c>
      <c r="DF149" s="147">
        <f t="shared" si="168"/>
        <v>7013458.8399999999</v>
      </c>
      <c r="DG149" s="147">
        <f t="shared" si="168"/>
        <v>0</v>
      </c>
      <c r="DH149" s="147">
        <f t="shared" si="168"/>
        <v>0</v>
      </c>
      <c r="DI149" s="147">
        <f t="shared" si="168"/>
        <v>862077.41</v>
      </c>
      <c r="DJ149" s="147">
        <f t="shared" si="168"/>
        <v>0</v>
      </c>
      <c r="DK149" s="147">
        <f t="shared" si="168"/>
        <v>171486.34</v>
      </c>
      <c r="DL149" s="147">
        <f t="shared" si="168"/>
        <v>2006600.13</v>
      </c>
      <c r="DM149" s="147">
        <f t="shared" si="168"/>
        <v>0</v>
      </c>
      <c r="DN149" s="147">
        <f t="shared" si="168"/>
        <v>496687.03</v>
      </c>
      <c r="DO149" s="147">
        <f t="shared" si="168"/>
        <v>1018132.33</v>
      </c>
      <c r="DP149" s="147">
        <f t="shared" si="168"/>
        <v>0</v>
      </c>
      <c r="DQ149" s="147">
        <f t="shared" si="168"/>
        <v>0</v>
      </c>
      <c r="DR149" s="147">
        <f t="shared" si="168"/>
        <v>475683.69</v>
      </c>
      <c r="DS149" s="147">
        <f t="shared" si="168"/>
        <v>277471.08</v>
      </c>
      <c r="DT149" s="147">
        <f t="shared" si="168"/>
        <v>0</v>
      </c>
      <c r="DU149" s="147">
        <f t="shared" si="168"/>
        <v>0</v>
      </c>
      <c r="DV149" s="147">
        <f t="shared" si="168"/>
        <v>0</v>
      </c>
      <c r="DW149" s="147">
        <f t="shared" si="168"/>
        <v>0</v>
      </c>
      <c r="DX149" s="147">
        <f t="shared" si="168"/>
        <v>0</v>
      </c>
      <c r="DY149" s="147">
        <f t="shared" si="168"/>
        <v>0</v>
      </c>
      <c r="DZ149" s="147">
        <f t="shared" si="168"/>
        <v>0</v>
      </c>
      <c r="EA149" s="147">
        <f t="shared" ref="EA149:FX149" si="169">ROUND(IF((AND((EA96&lt;=459),(EA132&lt;=EA12)))=TRUE(),0,(EA116*EA134*EA147)),2)</f>
        <v>249202.49</v>
      </c>
      <c r="EB149" s="147">
        <f t="shared" si="169"/>
        <v>209422.92</v>
      </c>
      <c r="EC149" s="147">
        <f t="shared" si="169"/>
        <v>0</v>
      </c>
      <c r="ED149" s="147">
        <f t="shared" si="169"/>
        <v>0</v>
      </c>
      <c r="EE149" s="147">
        <f t="shared" si="169"/>
        <v>0</v>
      </c>
      <c r="EF149" s="147">
        <f t="shared" si="169"/>
        <v>480042.88</v>
      </c>
      <c r="EG149" s="147">
        <f t="shared" si="169"/>
        <v>0</v>
      </c>
      <c r="EH149" s="147">
        <f t="shared" si="169"/>
        <v>0</v>
      </c>
      <c r="EI149" s="147">
        <f t="shared" si="169"/>
        <v>5180696.41</v>
      </c>
      <c r="EJ149" s="147">
        <f t="shared" si="169"/>
        <v>3083026.56</v>
      </c>
      <c r="EK149" s="147">
        <f t="shared" si="169"/>
        <v>0</v>
      </c>
      <c r="EL149" s="147">
        <f t="shared" si="169"/>
        <v>0</v>
      </c>
      <c r="EM149" s="147">
        <f t="shared" si="169"/>
        <v>0</v>
      </c>
      <c r="EN149" s="147">
        <f t="shared" si="169"/>
        <v>365142.92</v>
      </c>
      <c r="EO149" s="147">
        <f t="shared" si="169"/>
        <v>0</v>
      </c>
      <c r="EP149" s="147">
        <f t="shared" si="169"/>
        <v>0</v>
      </c>
      <c r="EQ149" s="147">
        <f t="shared" si="169"/>
        <v>0</v>
      </c>
      <c r="ER149" s="147">
        <f t="shared" si="169"/>
        <v>0</v>
      </c>
      <c r="ES149" s="147">
        <f t="shared" si="169"/>
        <v>0</v>
      </c>
      <c r="ET149" s="147">
        <f t="shared" si="169"/>
        <v>0</v>
      </c>
      <c r="EU149" s="147">
        <f t="shared" si="169"/>
        <v>202855.01</v>
      </c>
      <c r="EV149" s="147">
        <f t="shared" si="169"/>
        <v>0</v>
      </c>
      <c r="EW149" s="147">
        <f t="shared" si="169"/>
        <v>0</v>
      </c>
      <c r="EX149" s="147">
        <f t="shared" si="169"/>
        <v>0</v>
      </c>
      <c r="EY149" s="147">
        <f t="shared" si="169"/>
        <v>183564.65</v>
      </c>
      <c r="EZ149" s="147">
        <f t="shared" si="169"/>
        <v>0</v>
      </c>
      <c r="FA149" s="147">
        <f t="shared" si="169"/>
        <v>0</v>
      </c>
      <c r="FB149" s="147">
        <f t="shared" si="169"/>
        <v>0</v>
      </c>
      <c r="FC149" s="147">
        <f t="shared" si="169"/>
        <v>0</v>
      </c>
      <c r="FD149" s="147">
        <f t="shared" si="169"/>
        <v>0</v>
      </c>
      <c r="FE149" s="147">
        <f t="shared" si="169"/>
        <v>0</v>
      </c>
      <c r="FF149" s="147">
        <f t="shared" si="169"/>
        <v>0</v>
      </c>
      <c r="FG149" s="147">
        <f t="shared" si="169"/>
        <v>0</v>
      </c>
      <c r="FH149" s="147">
        <f t="shared" si="169"/>
        <v>0</v>
      </c>
      <c r="FI149" s="147">
        <f t="shared" si="169"/>
        <v>610000.81000000006</v>
      </c>
      <c r="FJ149" s="147">
        <f t="shared" si="169"/>
        <v>0</v>
      </c>
      <c r="FK149" s="147">
        <f t="shared" si="169"/>
        <v>0</v>
      </c>
      <c r="FL149" s="147">
        <f t="shared" si="169"/>
        <v>0</v>
      </c>
      <c r="FM149" s="147">
        <f t="shared" si="169"/>
        <v>0</v>
      </c>
      <c r="FN149" s="147">
        <f t="shared" si="169"/>
        <v>7236386.3099999996</v>
      </c>
      <c r="FO149" s="147">
        <f t="shared" si="169"/>
        <v>0</v>
      </c>
      <c r="FP149" s="147">
        <f t="shared" si="169"/>
        <v>757168.17</v>
      </c>
      <c r="FQ149" s="147">
        <f t="shared" si="169"/>
        <v>0</v>
      </c>
      <c r="FR149" s="147">
        <f t="shared" si="169"/>
        <v>0</v>
      </c>
      <c r="FS149" s="147">
        <f t="shared" si="169"/>
        <v>0</v>
      </c>
      <c r="FT149" s="181">
        <f t="shared" si="169"/>
        <v>0</v>
      </c>
      <c r="FU149" s="147">
        <f t="shared" si="169"/>
        <v>284792.81</v>
      </c>
      <c r="FV149" s="147">
        <f t="shared" si="169"/>
        <v>243753.05</v>
      </c>
      <c r="FW149" s="147">
        <f t="shared" si="169"/>
        <v>0</v>
      </c>
      <c r="FX149" s="147">
        <f t="shared" si="169"/>
        <v>0</v>
      </c>
      <c r="FY149" s="147"/>
      <c r="FZ149" s="147"/>
      <c r="GA149" s="147"/>
      <c r="GB149" s="172"/>
      <c r="GC149" s="172"/>
      <c r="GD149" s="236"/>
      <c r="GE149" s="236"/>
    </row>
    <row r="150" spans="1:187" x14ac:dyDescent="0.2">
      <c r="A150" s="178"/>
      <c r="B150" s="184" t="s">
        <v>597</v>
      </c>
      <c r="C150" s="147"/>
      <c r="D150" s="147"/>
      <c r="E150" s="147"/>
      <c r="F150" s="147"/>
      <c r="G150" s="147"/>
      <c r="H150" s="147"/>
      <c r="I150" s="147"/>
      <c r="J150" s="147"/>
      <c r="K150" s="147"/>
      <c r="L150" s="147"/>
      <c r="M150" s="147"/>
      <c r="N150" s="147"/>
      <c r="O150" s="147"/>
      <c r="P150" s="147"/>
      <c r="Q150" s="147"/>
      <c r="R150" s="147"/>
      <c r="S150" s="147"/>
      <c r="T150" s="147"/>
      <c r="U150" s="147"/>
      <c r="V150" s="147"/>
      <c r="W150" s="181"/>
      <c r="X150" s="147"/>
      <c r="Y150" s="147"/>
      <c r="Z150" s="147"/>
      <c r="AA150" s="147"/>
      <c r="AB150" s="147"/>
      <c r="AC150" s="147"/>
      <c r="AD150" s="147"/>
      <c r="AE150" s="147"/>
      <c r="AF150" s="147"/>
      <c r="AG150" s="147"/>
      <c r="AH150" s="147"/>
      <c r="AI150" s="147"/>
      <c r="AJ150" s="147"/>
      <c r="AK150" s="147"/>
      <c r="AL150" s="147"/>
      <c r="AM150" s="147"/>
      <c r="AN150" s="147"/>
      <c r="AO150" s="147"/>
      <c r="AP150" s="147"/>
      <c r="AQ150" s="147"/>
      <c r="AR150" s="147"/>
      <c r="AS150" s="147"/>
      <c r="AT150" s="147"/>
      <c r="AU150" s="147"/>
      <c r="AV150" s="147"/>
      <c r="AW150" s="147"/>
      <c r="AX150" s="147"/>
      <c r="AY150" s="147"/>
      <c r="AZ150" s="147"/>
      <c r="BA150" s="147"/>
      <c r="BB150" s="147"/>
      <c r="BC150" s="147"/>
      <c r="BD150" s="147"/>
      <c r="BE150" s="147"/>
      <c r="BF150" s="147"/>
      <c r="BG150" s="147"/>
      <c r="BH150" s="147"/>
      <c r="BI150" s="147"/>
      <c r="BJ150" s="147"/>
      <c r="BK150" s="147"/>
      <c r="BL150" s="147"/>
      <c r="BM150" s="147"/>
      <c r="BN150" s="147"/>
      <c r="BO150" s="147"/>
      <c r="BP150" s="147"/>
      <c r="BQ150" s="147"/>
      <c r="BR150" s="147"/>
      <c r="BS150" s="147"/>
      <c r="BT150" s="147"/>
      <c r="BU150" s="147"/>
      <c r="BV150" s="147"/>
      <c r="BW150" s="147"/>
      <c r="BX150" s="147"/>
      <c r="BY150" s="147"/>
      <c r="BZ150" s="147"/>
      <c r="CA150" s="147"/>
      <c r="CB150" s="147"/>
      <c r="CC150" s="147"/>
      <c r="CD150" s="147"/>
      <c r="CE150" s="147"/>
      <c r="CF150" s="147"/>
      <c r="CG150" s="147"/>
      <c r="CH150" s="147"/>
      <c r="CI150" s="147"/>
      <c r="CJ150" s="147"/>
      <c r="CK150" s="147"/>
      <c r="CL150" s="147"/>
      <c r="CM150" s="147"/>
      <c r="CN150" s="147"/>
      <c r="CO150" s="147"/>
      <c r="CP150" s="147"/>
      <c r="CQ150" s="147"/>
      <c r="CR150" s="147"/>
      <c r="CS150" s="147"/>
      <c r="CT150" s="147"/>
      <c r="CU150" s="147"/>
      <c r="CV150" s="147"/>
      <c r="CW150" s="147"/>
      <c r="CX150" s="147"/>
      <c r="CY150" s="147"/>
      <c r="CZ150" s="147"/>
      <c r="DA150" s="147"/>
      <c r="DB150" s="147"/>
      <c r="DC150" s="147"/>
      <c r="DD150" s="147"/>
      <c r="DE150" s="147"/>
      <c r="DF150" s="147"/>
      <c r="DG150" s="147"/>
      <c r="DH150" s="147"/>
      <c r="DI150" s="147"/>
      <c r="DJ150" s="147"/>
      <c r="DK150" s="147"/>
      <c r="DL150" s="147"/>
      <c r="DM150" s="147"/>
      <c r="DN150" s="147"/>
      <c r="DO150" s="147"/>
      <c r="DP150" s="147"/>
      <c r="DQ150" s="147"/>
      <c r="DR150" s="147"/>
      <c r="DS150" s="147"/>
      <c r="DT150" s="147"/>
      <c r="DU150" s="147"/>
      <c r="DV150" s="147"/>
      <c r="DW150" s="147"/>
      <c r="DX150" s="147"/>
      <c r="DY150" s="147"/>
      <c r="DZ150" s="147"/>
      <c r="EA150" s="147"/>
      <c r="EB150" s="147"/>
      <c r="EC150" s="147"/>
      <c r="ED150" s="147"/>
      <c r="EE150" s="147"/>
      <c r="EF150" s="147"/>
      <c r="EG150" s="147"/>
      <c r="EH150" s="147"/>
      <c r="EI150" s="147"/>
      <c r="EJ150" s="147"/>
      <c r="EK150" s="147"/>
      <c r="EL150" s="147"/>
      <c r="EM150" s="147"/>
      <c r="EN150" s="147"/>
      <c r="EO150" s="147"/>
      <c r="EP150" s="147"/>
      <c r="EQ150" s="147"/>
      <c r="ER150" s="147"/>
      <c r="ES150" s="147"/>
      <c r="ET150" s="147"/>
      <c r="EU150" s="147"/>
      <c r="EV150" s="147"/>
      <c r="EW150" s="147"/>
      <c r="EX150" s="147"/>
      <c r="EY150" s="147"/>
      <c r="EZ150" s="147"/>
      <c r="FA150" s="147"/>
      <c r="FB150" s="147"/>
      <c r="FC150" s="147"/>
      <c r="FD150" s="147"/>
      <c r="FE150" s="147"/>
      <c r="FF150" s="147"/>
      <c r="FG150" s="147"/>
      <c r="FH150" s="147"/>
      <c r="FI150" s="147"/>
      <c r="FJ150" s="147"/>
      <c r="FK150" s="147"/>
      <c r="FL150" s="147"/>
      <c r="FM150" s="147"/>
      <c r="FN150" s="147"/>
      <c r="FO150" s="147"/>
      <c r="FP150" s="147"/>
      <c r="FQ150" s="147"/>
      <c r="FR150" s="147"/>
      <c r="FS150" s="147"/>
      <c r="FT150" s="181"/>
      <c r="FU150" s="147"/>
      <c r="FV150" s="147"/>
      <c r="FW150" s="147"/>
      <c r="FX150" s="147"/>
      <c r="FY150" s="147"/>
      <c r="FZ150" s="147"/>
      <c r="GA150" s="147"/>
      <c r="GB150" s="147"/>
      <c r="GC150" s="147"/>
      <c r="GD150" s="186"/>
      <c r="GE150" s="186"/>
    </row>
    <row r="151" spans="1:187" x14ac:dyDescent="0.2">
      <c r="A151" s="192" t="s">
        <v>323</v>
      </c>
      <c r="B151" s="184" t="s">
        <v>324</v>
      </c>
      <c r="C151" s="147">
        <f t="shared" ref="C151:BN151" si="170">ROUND(IF((AND((C96&lt;=459),(C132&lt;=C12)))=TRUE(),0,IF(C149=0,0,C116*C141*(C130-C147))),2)</f>
        <v>1669354.67</v>
      </c>
      <c r="D151" s="147">
        <f t="shared" si="170"/>
        <v>0</v>
      </c>
      <c r="E151" s="147">
        <f t="shared" si="170"/>
        <v>5440977.4699999997</v>
      </c>
      <c r="F151" s="147">
        <f t="shared" si="170"/>
        <v>0</v>
      </c>
      <c r="G151" s="147">
        <f t="shared" si="170"/>
        <v>0</v>
      </c>
      <c r="H151" s="147">
        <f t="shared" si="170"/>
        <v>0</v>
      </c>
      <c r="I151" s="147">
        <f t="shared" si="170"/>
        <v>7506063.3899999997</v>
      </c>
      <c r="J151" s="147">
        <f t="shared" si="170"/>
        <v>265496.05</v>
      </c>
      <c r="K151" s="147">
        <f t="shared" si="170"/>
        <v>0</v>
      </c>
      <c r="L151" s="147">
        <f t="shared" si="170"/>
        <v>862957.01</v>
      </c>
      <c r="M151" s="147">
        <f t="shared" si="170"/>
        <v>1295606.1200000001</v>
      </c>
      <c r="N151" s="147">
        <f t="shared" si="170"/>
        <v>0</v>
      </c>
      <c r="O151" s="147">
        <f t="shared" si="170"/>
        <v>0</v>
      </c>
      <c r="P151" s="147">
        <f t="shared" si="170"/>
        <v>0</v>
      </c>
      <c r="Q151" s="147">
        <f t="shared" si="170"/>
        <v>16434676.1</v>
      </c>
      <c r="R151" s="147">
        <f t="shared" si="170"/>
        <v>161239.01999999999</v>
      </c>
      <c r="S151" s="147">
        <f t="shared" si="170"/>
        <v>108031.31</v>
      </c>
      <c r="T151" s="147">
        <f t="shared" si="170"/>
        <v>0</v>
      </c>
      <c r="U151" s="147">
        <f t="shared" si="170"/>
        <v>0</v>
      </c>
      <c r="V151" s="147">
        <f t="shared" si="170"/>
        <v>0</v>
      </c>
      <c r="W151" s="181">
        <f t="shared" si="170"/>
        <v>0</v>
      </c>
      <c r="X151" s="147">
        <f t="shared" si="170"/>
        <v>0</v>
      </c>
      <c r="Y151" s="147">
        <f t="shared" si="170"/>
        <v>1562884.88</v>
      </c>
      <c r="Z151" s="147">
        <f t="shared" si="170"/>
        <v>0</v>
      </c>
      <c r="AA151" s="147">
        <f t="shared" si="170"/>
        <v>0</v>
      </c>
      <c r="AB151" s="147">
        <f t="shared" si="170"/>
        <v>0</v>
      </c>
      <c r="AC151" s="147">
        <f t="shared" si="170"/>
        <v>0</v>
      </c>
      <c r="AD151" s="147">
        <f t="shared" si="170"/>
        <v>0</v>
      </c>
      <c r="AE151" s="147">
        <f t="shared" si="170"/>
        <v>0</v>
      </c>
      <c r="AF151" s="147">
        <f t="shared" si="170"/>
        <v>0</v>
      </c>
      <c r="AG151" s="147">
        <f t="shared" si="170"/>
        <v>0</v>
      </c>
      <c r="AH151" s="147">
        <f t="shared" si="170"/>
        <v>198300.22</v>
      </c>
      <c r="AI151" s="147">
        <f t="shared" si="170"/>
        <v>0</v>
      </c>
      <c r="AJ151" s="147">
        <f t="shared" si="170"/>
        <v>0</v>
      </c>
      <c r="AK151" s="147">
        <f t="shared" si="170"/>
        <v>0</v>
      </c>
      <c r="AL151" s="147">
        <f t="shared" si="170"/>
        <v>0</v>
      </c>
      <c r="AM151" s="147">
        <f t="shared" si="170"/>
        <v>0</v>
      </c>
      <c r="AN151" s="147">
        <f t="shared" si="170"/>
        <v>0</v>
      </c>
      <c r="AO151" s="147">
        <f t="shared" si="170"/>
        <v>685410.68</v>
      </c>
      <c r="AP151" s="147">
        <f t="shared" si="170"/>
        <v>30188990.989999998</v>
      </c>
      <c r="AQ151" s="147">
        <f t="shared" si="170"/>
        <v>0</v>
      </c>
      <c r="AR151" s="147">
        <f t="shared" si="170"/>
        <v>0</v>
      </c>
      <c r="AS151" s="147">
        <f t="shared" si="170"/>
        <v>0</v>
      </c>
      <c r="AT151" s="147">
        <f t="shared" si="170"/>
        <v>0</v>
      </c>
      <c r="AU151" s="147">
        <f t="shared" si="170"/>
        <v>0</v>
      </c>
      <c r="AV151" s="147">
        <f t="shared" si="170"/>
        <v>0</v>
      </c>
      <c r="AW151" s="147">
        <f t="shared" si="170"/>
        <v>0</v>
      </c>
      <c r="AX151" s="147">
        <f t="shared" si="170"/>
        <v>0</v>
      </c>
      <c r="AY151" s="147">
        <f t="shared" si="170"/>
        <v>24561.57</v>
      </c>
      <c r="AZ151" s="147">
        <f t="shared" si="170"/>
        <v>5233417.7</v>
      </c>
      <c r="BA151" s="147">
        <f t="shared" si="170"/>
        <v>72601.31</v>
      </c>
      <c r="BB151" s="147">
        <f t="shared" si="170"/>
        <v>0</v>
      </c>
      <c r="BC151" s="147">
        <f t="shared" si="170"/>
        <v>5328809</v>
      </c>
      <c r="BD151" s="147">
        <f t="shared" si="170"/>
        <v>0</v>
      </c>
      <c r="BE151" s="147">
        <f t="shared" si="170"/>
        <v>0</v>
      </c>
      <c r="BF151" s="147">
        <f t="shared" si="170"/>
        <v>0</v>
      </c>
      <c r="BG151" s="147">
        <f t="shared" si="170"/>
        <v>191956.66</v>
      </c>
      <c r="BH151" s="147">
        <f t="shared" si="170"/>
        <v>0</v>
      </c>
      <c r="BI151" s="147">
        <f t="shared" si="170"/>
        <v>0</v>
      </c>
      <c r="BJ151" s="147">
        <f t="shared" si="170"/>
        <v>0</v>
      </c>
      <c r="BK151" s="147">
        <f t="shared" si="170"/>
        <v>0</v>
      </c>
      <c r="BL151" s="147">
        <f t="shared" si="170"/>
        <v>0</v>
      </c>
      <c r="BM151" s="147">
        <f t="shared" si="170"/>
        <v>0</v>
      </c>
      <c r="BN151" s="147">
        <f t="shared" si="170"/>
        <v>599741.13</v>
      </c>
      <c r="BO151" s="147">
        <f t="shared" ref="BO151:DZ151" si="171">ROUND(IF((AND((BO96&lt;=459),(BO132&lt;=BO12)))=TRUE(),0,IF(BO149=0,0,BO116*BO141*(BO130-BO147))),2)</f>
        <v>218256.75</v>
      </c>
      <c r="BP151" s="147">
        <f t="shared" si="171"/>
        <v>0</v>
      </c>
      <c r="BQ151" s="147">
        <f t="shared" si="171"/>
        <v>0</v>
      </c>
      <c r="BR151" s="147">
        <f t="shared" si="171"/>
        <v>122062.35</v>
      </c>
      <c r="BS151" s="147">
        <f t="shared" si="171"/>
        <v>227543.23</v>
      </c>
      <c r="BT151" s="147">
        <f t="shared" si="171"/>
        <v>0</v>
      </c>
      <c r="BU151" s="147">
        <f t="shared" si="171"/>
        <v>0</v>
      </c>
      <c r="BV151" s="147">
        <f t="shared" si="171"/>
        <v>0</v>
      </c>
      <c r="BW151" s="147">
        <f t="shared" si="171"/>
        <v>0</v>
      </c>
      <c r="BX151" s="147">
        <f t="shared" si="171"/>
        <v>0</v>
      </c>
      <c r="BY151" s="147">
        <f t="shared" si="171"/>
        <v>442669.99</v>
      </c>
      <c r="BZ151" s="147">
        <f t="shared" si="171"/>
        <v>0</v>
      </c>
      <c r="CA151" s="147">
        <f t="shared" si="171"/>
        <v>0</v>
      </c>
      <c r="CB151" s="147">
        <f t="shared" si="171"/>
        <v>0</v>
      </c>
      <c r="CC151" s="147">
        <f t="shared" si="171"/>
        <v>0</v>
      </c>
      <c r="CD151" s="147">
        <f t="shared" si="171"/>
        <v>0</v>
      </c>
      <c r="CE151" s="147">
        <f t="shared" si="171"/>
        <v>0</v>
      </c>
      <c r="CF151" s="147">
        <f t="shared" si="171"/>
        <v>0</v>
      </c>
      <c r="CG151" s="147">
        <f t="shared" si="171"/>
        <v>0</v>
      </c>
      <c r="CH151" s="147">
        <f t="shared" si="171"/>
        <v>0</v>
      </c>
      <c r="CI151" s="147">
        <f t="shared" si="171"/>
        <v>200699.13</v>
      </c>
      <c r="CJ151" s="147">
        <f t="shared" si="171"/>
        <v>77846</v>
      </c>
      <c r="CK151" s="147">
        <f t="shared" si="171"/>
        <v>0</v>
      </c>
      <c r="CL151" s="147">
        <f t="shared" si="171"/>
        <v>0</v>
      </c>
      <c r="CM151" s="147">
        <f t="shared" si="171"/>
        <v>300560.82</v>
      </c>
      <c r="CN151" s="147">
        <f t="shared" si="171"/>
        <v>0</v>
      </c>
      <c r="CO151" s="147">
        <f t="shared" si="171"/>
        <v>0</v>
      </c>
      <c r="CP151" s="147">
        <f t="shared" si="171"/>
        <v>0</v>
      </c>
      <c r="CQ151" s="147">
        <f t="shared" si="171"/>
        <v>589344.78</v>
      </c>
      <c r="CR151" s="147">
        <f t="shared" si="171"/>
        <v>0</v>
      </c>
      <c r="CS151" s="147">
        <f t="shared" si="171"/>
        <v>0</v>
      </c>
      <c r="CT151" s="147">
        <f t="shared" si="171"/>
        <v>0</v>
      </c>
      <c r="CU151" s="147">
        <f t="shared" si="171"/>
        <v>0</v>
      </c>
      <c r="CV151" s="147">
        <f t="shared" si="171"/>
        <v>0</v>
      </c>
      <c r="CW151" s="147">
        <f t="shared" si="171"/>
        <v>0</v>
      </c>
      <c r="CX151" s="147">
        <f t="shared" si="171"/>
        <v>43730.74</v>
      </c>
      <c r="CY151" s="147">
        <f t="shared" si="171"/>
        <v>0</v>
      </c>
      <c r="CZ151" s="147">
        <f t="shared" si="171"/>
        <v>156879.24</v>
      </c>
      <c r="DA151" s="147">
        <f t="shared" si="171"/>
        <v>0</v>
      </c>
      <c r="DB151" s="147">
        <f t="shared" si="171"/>
        <v>0</v>
      </c>
      <c r="DC151" s="147">
        <f t="shared" si="171"/>
        <v>0</v>
      </c>
      <c r="DD151" s="147">
        <f t="shared" si="171"/>
        <v>0</v>
      </c>
      <c r="DE151" s="147">
        <f t="shared" si="171"/>
        <v>0</v>
      </c>
      <c r="DF151" s="147">
        <f t="shared" si="171"/>
        <v>656425.89</v>
      </c>
      <c r="DG151" s="147">
        <f t="shared" si="171"/>
        <v>0</v>
      </c>
      <c r="DH151" s="147">
        <f t="shared" si="171"/>
        <v>0</v>
      </c>
      <c r="DI151" s="147">
        <f t="shared" si="171"/>
        <v>788281.73</v>
      </c>
      <c r="DJ151" s="147">
        <f t="shared" si="171"/>
        <v>0</v>
      </c>
      <c r="DK151" s="147">
        <f t="shared" si="171"/>
        <v>76638.81</v>
      </c>
      <c r="DL151" s="147">
        <f t="shared" si="171"/>
        <v>563007.47</v>
      </c>
      <c r="DM151" s="147">
        <f t="shared" si="171"/>
        <v>0</v>
      </c>
      <c r="DN151" s="147">
        <f t="shared" si="171"/>
        <v>274898.13</v>
      </c>
      <c r="DO151" s="147">
        <f t="shared" si="171"/>
        <v>1200454.44</v>
      </c>
      <c r="DP151" s="147">
        <f t="shared" si="171"/>
        <v>0</v>
      </c>
      <c r="DQ151" s="147">
        <f t="shared" si="171"/>
        <v>0</v>
      </c>
      <c r="DR151" s="147">
        <f t="shared" si="171"/>
        <v>844698.92</v>
      </c>
      <c r="DS151" s="147">
        <f t="shared" si="171"/>
        <v>522028.52</v>
      </c>
      <c r="DT151" s="147">
        <f t="shared" si="171"/>
        <v>0</v>
      </c>
      <c r="DU151" s="147">
        <f t="shared" si="171"/>
        <v>0</v>
      </c>
      <c r="DV151" s="147">
        <f t="shared" si="171"/>
        <v>0</v>
      </c>
      <c r="DW151" s="147">
        <f t="shared" si="171"/>
        <v>0</v>
      </c>
      <c r="DX151" s="147">
        <f t="shared" si="171"/>
        <v>0</v>
      </c>
      <c r="DY151" s="147">
        <f t="shared" si="171"/>
        <v>0</v>
      </c>
      <c r="DZ151" s="147">
        <f t="shared" si="171"/>
        <v>0</v>
      </c>
      <c r="EA151" s="147">
        <f t="shared" ref="EA151:FX151" si="172">ROUND(IF((AND((EA96&lt;=459),(EA132&lt;=EA12)))=TRUE(),0,IF(EA149=0,0,EA116*EA141*(EA130-EA147))),2)</f>
        <v>7261.86</v>
      </c>
      <c r="EB151" s="147">
        <f t="shared" si="172"/>
        <v>18358.57</v>
      </c>
      <c r="EC151" s="147">
        <f t="shared" si="172"/>
        <v>0</v>
      </c>
      <c r="ED151" s="147">
        <f t="shared" si="172"/>
        <v>0</v>
      </c>
      <c r="EE151" s="147">
        <f t="shared" si="172"/>
        <v>0</v>
      </c>
      <c r="EF151" s="147">
        <f t="shared" si="172"/>
        <v>467973.71</v>
      </c>
      <c r="EG151" s="147">
        <f t="shared" si="172"/>
        <v>0</v>
      </c>
      <c r="EH151" s="147">
        <f t="shared" si="172"/>
        <v>0</v>
      </c>
      <c r="EI151" s="147">
        <f t="shared" si="172"/>
        <v>12635646.140000001</v>
      </c>
      <c r="EJ151" s="147">
        <f t="shared" si="172"/>
        <v>462169.56</v>
      </c>
      <c r="EK151" s="147">
        <f t="shared" si="172"/>
        <v>0</v>
      </c>
      <c r="EL151" s="147">
        <f t="shared" si="172"/>
        <v>0</v>
      </c>
      <c r="EM151" s="147">
        <f t="shared" si="172"/>
        <v>0</v>
      </c>
      <c r="EN151" s="147">
        <f t="shared" si="172"/>
        <v>356678.08</v>
      </c>
      <c r="EO151" s="147">
        <f t="shared" si="172"/>
        <v>0</v>
      </c>
      <c r="EP151" s="147">
        <f t="shared" si="172"/>
        <v>0</v>
      </c>
      <c r="EQ151" s="147">
        <f t="shared" si="172"/>
        <v>0</v>
      </c>
      <c r="ER151" s="147">
        <f t="shared" si="172"/>
        <v>0</v>
      </c>
      <c r="ES151" s="147">
        <f t="shared" si="172"/>
        <v>0</v>
      </c>
      <c r="ET151" s="147">
        <f t="shared" si="172"/>
        <v>0</v>
      </c>
      <c r="EU151" s="147">
        <f t="shared" si="172"/>
        <v>857901.3</v>
      </c>
      <c r="EV151" s="147">
        <f t="shared" si="172"/>
        <v>0</v>
      </c>
      <c r="EW151" s="147">
        <f t="shared" si="172"/>
        <v>0</v>
      </c>
      <c r="EX151" s="147">
        <f t="shared" si="172"/>
        <v>0</v>
      </c>
      <c r="EY151" s="147">
        <f t="shared" si="172"/>
        <v>209357.4</v>
      </c>
      <c r="EZ151" s="147">
        <f t="shared" si="172"/>
        <v>0</v>
      </c>
      <c r="FA151" s="147">
        <f t="shared" si="172"/>
        <v>0</v>
      </c>
      <c r="FB151" s="147">
        <f t="shared" si="172"/>
        <v>0</v>
      </c>
      <c r="FC151" s="147">
        <f t="shared" si="172"/>
        <v>0</v>
      </c>
      <c r="FD151" s="147">
        <f t="shared" si="172"/>
        <v>0</v>
      </c>
      <c r="FE151" s="147">
        <f t="shared" si="172"/>
        <v>0</v>
      </c>
      <c r="FF151" s="147">
        <f t="shared" si="172"/>
        <v>0</v>
      </c>
      <c r="FG151" s="147">
        <f t="shared" si="172"/>
        <v>0</v>
      </c>
      <c r="FH151" s="147">
        <f t="shared" si="172"/>
        <v>0</v>
      </c>
      <c r="FI151" s="147">
        <f t="shared" si="172"/>
        <v>127639.2</v>
      </c>
      <c r="FJ151" s="147">
        <f t="shared" si="172"/>
        <v>0</v>
      </c>
      <c r="FK151" s="147">
        <f t="shared" si="172"/>
        <v>0</v>
      </c>
      <c r="FL151" s="147">
        <f t="shared" si="172"/>
        <v>0</v>
      </c>
      <c r="FM151" s="147">
        <f t="shared" si="172"/>
        <v>0</v>
      </c>
      <c r="FN151" s="147">
        <f t="shared" si="172"/>
        <v>6516555.9900000002</v>
      </c>
      <c r="FO151" s="147">
        <f t="shared" si="172"/>
        <v>0</v>
      </c>
      <c r="FP151" s="147">
        <f t="shared" si="172"/>
        <v>798693.17</v>
      </c>
      <c r="FQ151" s="147">
        <f t="shared" si="172"/>
        <v>0</v>
      </c>
      <c r="FR151" s="147">
        <f t="shared" si="172"/>
        <v>0</v>
      </c>
      <c r="FS151" s="147">
        <f t="shared" si="172"/>
        <v>0</v>
      </c>
      <c r="FT151" s="181">
        <f t="shared" si="172"/>
        <v>0</v>
      </c>
      <c r="FU151" s="147">
        <f t="shared" si="172"/>
        <v>222571.15</v>
      </c>
      <c r="FV151" s="147">
        <f t="shared" si="172"/>
        <v>66760.759999999995</v>
      </c>
      <c r="FW151" s="147">
        <f t="shared" si="172"/>
        <v>0</v>
      </c>
      <c r="FX151" s="147">
        <f t="shared" si="172"/>
        <v>0</v>
      </c>
      <c r="FY151" s="147"/>
      <c r="FZ151" s="147"/>
      <c r="GA151" s="147"/>
      <c r="GB151" s="147"/>
      <c r="GC151" s="147"/>
      <c r="GD151" s="186"/>
      <c r="GE151" s="186"/>
    </row>
    <row r="152" spans="1:187" x14ac:dyDescent="0.2">
      <c r="A152" s="178"/>
      <c r="B152" s="184" t="s">
        <v>598</v>
      </c>
      <c r="C152" s="147"/>
      <c r="D152" s="147"/>
      <c r="E152" s="147"/>
      <c r="F152" s="147"/>
      <c r="G152" s="147"/>
      <c r="H152" s="147"/>
      <c r="I152" s="147"/>
      <c r="J152" s="147"/>
      <c r="K152" s="147"/>
      <c r="L152" s="147"/>
      <c r="M152" s="147"/>
      <c r="N152" s="147"/>
      <c r="O152" s="147"/>
      <c r="P152" s="147"/>
      <c r="Q152" s="147"/>
      <c r="R152" s="147"/>
      <c r="S152" s="147"/>
      <c r="T152" s="147"/>
      <c r="U152" s="147"/>
      <c r="V152" s="147"/>
      <c r="W152" s="181"/>
      <c r="X152" s="147"/>
      <c r="Y152" s="147"/>
      <c r="Z152" s="147"/>
      <c r="AA152" s="147"/>
      <c r="AB152" s="147"/>
      <c r="AC152" s="147"/>
      <c r="AD152" s="147"/>
      <c r="AE152" s="147"/>
      <c r="AF152" s="147"/>
      <c r="AG152" s="147"/>
      <c r="AH152" s="147"/>
      <c r="AI152" s="147"/>
      <c r="AJ152" s="147"/>
      <c r="AK152" s="147"/>
      <c r="AL152" s="147"/>
      <c r="AM152" s="147"/>
      <c r="AN152" s="147"/>
      <c r="AO152" s="147"/>
      <c r="AP152" s="147"/>
      <c r="AQ152" s="147"/>
      <c r="AR152" s="147"/>
      <c r="AS152" s="147"/>
      <c r="AT152" s="147"/>
      <c r="AU152" s="147"/>
      <c r="AV152" s="147"/>
      <c r="AW152" s="147"/>
      <c r="AX152" s="147"/>
      <c r="AY152" s="147"/>
      <c r="AZ152" s="147"/>
      <c r="BA152" s="147"/>
      <c r="BB152" s="147"/>
      <c r="BC152" s="147"/>
      <c r="BD152" s="147"/>
      <c r="BE152" s="147"/>
      <c r="BF152" s="147"/>
      <c r="BG152" s="147"/>
      <c r="BH152" s="147"/>
      <c r="BI152" s="147"/>
      <c r="BJ152" s="147"/>
      <c r="BK152" s="147"/>
      <c r="BL152" s="147"/>
      <c r="BM152" s="147"/>
      <c r="BN152" s="147"/>
      <c r="BO152" s="147"/>
      <c r="BP152" s="147"/>
      <c r="BQ152" s="147"/>
      <c r="BR152" s="147"/>
      <c r="BS152" s="147"/>
      <c r="BT152" s="147"/>
      <c r="BU152" s="147"/>
      <c r="BV152" s="147"/>
      <c r="BW152" s="147"/>
      <c r="BX152" s="147"/>
      <c r="BY152" s="147"/>
      <c r="BZ152" s="147"/>
      <c r="CA152" s="147"/>
      <c r="CB152" s="147"/>
      <c r="CC152" s="147"/>
      <c r="CD152" s="147"/>
      <c r="CE152" s="147"/>
      <c r="CF152" s="147"/>
      <c r="CG152" s="147"/>
      <c r="CH152" s="147"/>
      <c r="CI152" s="147"/>
      <c r="CJ152" s="147"/>
      <c r="CK152" s="147"/>
      <c r="CL152" s="147"/>
      <c r="CM152" s="147"/>
      <c r="CN152" s="147"/>
      <c r="CO152" s="147"/>
      <c r="CP152" s="147"/>
      <c r="CQ152" s="147"/>
      <c r="CR152" s="147"/>
      <c r="CS152" s="147"/>
      <c r="CT152" s="147"/>
      <c r="CU152" s="147"/>
      <c r="CV152" s="147"/>
      <c r="CW152" s="147"/>
      <c r="CX152" s="147"/>
      <c r="CY152" s="147"/>
      <c r="CZ152" s="147"/>
      <c r="DA152" s="147"/>
      <c r="DB152" s="147"/>
      <c r="DC152" s="147"/>
      <c r="DD152" s="147"/>
      <c r="DE152" s="147"/>
      <c r="DF152" s="147"/>
      <c r="DG152" s="147"/>
      <c r="DH152" s="147"/>
      <c r="DI152" s="147"/>
      <c r="DJ152" s="147"/>
      <c r="DK152" s="147"/>
      <c r="DL152" s="147"/>
      <c r="DM152" s="147"/>
      <c r="DN152" s="147"/>
      <c r="DO152" s="147"/>
      <c r="DP152" s="147"/>
      <c r="DQ152" s="147"/>
      <c r="DR152" s="147"/>
      <c r="DS152" s="147"/>
      <c r="DT152" s="147"/>
      <c r="DU152" s="147"/>
      <c r="DV152" s="147"/>
      <c r="DW152" s="147"/>
      <c r="DX152" s="147"/>
      <c r="DY152" s="147"/>
      <c r="DZ152" s="147"/>
      <c r="EA152" s="147"/>
      <c r="EB152" s="147"/>
      <c r="EC152" s="147"/>
      <c r="ED152" s="147"/>
      <c r="EE152" s="147"/>
      <c r="EF152" s="147"/>
      <c r="EG152" s="147"/>
      <c r="EH152" s="147"/>
      <c r="EI152" s="147"/>
      <c r="EJ152" s="147"/>
      <c r="EK152" s="147"/>
      <c r="EL152" s="147"/>
      <c r="EM152" s="147"/>
      <c r="EN152" s="147"/>
      <c r="EO152" s="147"/>
      <c r="EP152" s="147"/>
      <c r="EQ152" s="147"/>
      <c r="ER152" s="147"/>
      <c r="ES152" s="147"/>
      <c r="ET152" s="147"/>
      <c r="EU152" s="147"/>
      <c r="EV152" s="147"/>
      <c r="EW152" s="147"/>
      <c r="EX152" s="147"/>
      <c r="EY152" s="147"/>
      <c r="EZ152" s="147"/>
      <c r="FA152" s="147"/>
      <c r="FB152" s="147"/>
      <c r="FC152" s="147"/>
      <c r="FD152" s="147"/>
      <c r="FE152" s="147"/>
      <c r="FF152" s="147"/>
      <c r="FG152" s="147"/>
      <c r="FH152" s="147"/>
      <c r="FI152" s="147"/>
      <c r="FJ152" s="147"/>
      <c r="FK152" s="147"/>
      <c r="FL152" s="147"/>
      <c r="FM152" s="147"/>
      <c r="FN152" s="147"/>
      <c r="FO152" s="147"/>
      <c r="FP152" s="147"/>
      <c r="FQ152" s="147"/>
      <c r="FR152" s="147"/>
      <c r="FS152" s="147"/>
      <c r="FT152" s="181"/>
      <c r="FU152" s="147"/>
      <c r="FV152" s="147"/>
      <c r="FW152" s="147"/>
      <c r="FX152" s="147"/>
      <c r="FY152" s="147"/>
      <c r="FZ152" s="147"/>
      <c r="GA152" s="147"/>
      <c r="GB152" s="147"/>
      <c r="GC152" s="147"/>
      <c r="GD152" s="186"/>
      <c r="GE152" s="186"/>
    </row>
    <row r="153" spans="1:187" x14ac:dyDescent="0.2">
      <c r="A153" s="192" t="s">
        <v>325</v>
      </c>
      <c r="B153" s="184" t="s">
        <v>326</v>
      </c>
      <c r="C153" s="147">
        <f t="shared" ref="C153:BN153" si="173">ROUND(IF((AND((C96&lt;=459),(C132&lt;=C12)))=TRUE(),0,+C149+C151),2)</f>
        <v>4540620.93</v>
      </c>
      <c r="D153" s="147">
        <f t="shared" si="173"/>
        <v>0</v>
      </c>
      <c r="E153" s="147">
        <f t="shared" si="173"/>
        <v>8009416.3899999997</v>
      </c>
      <c r="F153" s="147">
        <f t="shared" si="173"/>
        <v>0</v>
      </c>
      <c r="G153" s="147">
        <f t="shared" si="173"/>
        <v>0</v>
      </c>
      <c r="H153" s="147">
        <f t="shared" si="173"/>
        <v>0</v>
      </c>
      <c r="I153" s="147">
        <f t="shared" si="173"/>
        <v>10790824.92</v>
      </c>
      <c r="J153" s="147">
        <f t="shared" si="173"/>
        <v>1008699.28</v>
      </c>
      <c r="K153" s="147">
        <f t="shared" si="173"/>
        <v>0</v>
      </c>
      <c r="L153" s="147">
        <f t="shared" si="173"/>
        <v>1729274.9</v>
      </c>
      <c r="M153" s="147">
        <f t="shared" si="173"/>
        <v>1751016.19</v>
      </c>
      <c r="N153" s="147">
        <f t="shared" si="173"/>
        <v>0</v>
      </c>
      <c r="O153" s="147">
        <f t="shared" si="173"/>
        <v>0</v>
      </c>
      <c r="P153" s="147">
        <f t="shared" si="173"/>
        <v>0</v>
      </c>
      <c r="Q153" s="147">
        <f t="shared" si="173"/>
        <v>30106127.890000001</v>
      </c>
      <c r="R153" s="147">
        <f t="shared" si="173"/>
        <v>1123947.32</v>
      </c>
      <c r="S153" s="147">
        <f t="shared" si="173"/>
        <v>677249.36</v>
      </c>
      <c r="T153" s="147">
        <f t="shared" si="173"/>
        <v>0</v>
      </c>
      <c r="U153" s="147">
        <f t="shared" si="173"/>
        <v>0</v>
      </c>
      <c r="V153" s="147">
        <f t="shared" si="173"/>
        <v>0</v>
      </c>
      <c r="W153" s="181">
        <f t="shared" si="173"/>
        <v>0</v>
      </c>
      <c r="X153" s="147">
        <f t="shared" si="173"/>
        <v>0</v>
      </c>
      <c r="Y153" s="147">
        <f t="shared" si="173"/>
        <v>2106180.59</v>
      </c>
      <c r="Z153" s="147">
        <f t="shared" si="173"/>
        <v>0</v>
      </c>
      <c r="AA153" s="147">
        <f t="shared" si="173"/>
        <v>0</v>
      </c>
      <c r="AB153" s="147">
        <f t="shared" si="173"/>
        <v>0</v>
      </c>
      <c r="AC153" s="147">
        <f t="shared" si="173"/>
        <v>0</v>
      </c>
      <c r="AD153" s="147">
        <f t="shared" si="173"/>
        <v>0</v>
      </c>
      <c r="AE153" s="147">
        <f t="shared" si="173"/>
        <v>0</v>
      </c>
      <c r="AF153" s="147">
        <f t="shared" si="173"/>
        <v>0</v>
      </c>
      <c r="AG153" s="147">
        <f t="shared" si="173"/>
        <v>0</v>
      </c>
      <c r="AH153" s="147">
        <f t="shared" si="173"/>
        <v>539737.81999999995</v>
      </c>
      <c r="AI153" s="147">
        <f t="shared" si="173"/>
        <v>0</v>
      </c>
      <c r="AJ153" s="147">
        <f t="shared" si="173"/>
        <v>0</v>
      </c>
      <c r="AK153" s="147">
        <f t="shared" si="173"/>
        <v>0</v>
      </c>
      <c r="AL153" s="147">
        <f t="shared" si="173"/>
        <v>0</v>
      </c>
      <c r="AM153" s="147">
        <f t="shared" si="173"/>
        <v>0</v>
      </c>
      <c r="AN153" s="147">
        <f t="shared" si="173"/>
        <v>0</v>
      </c>
      <c r="AO153" s="147">
        <f t="shared" si="173"/>
        <v>2238688.89</v>
      </c>
      <c r="AP153" s="147">
        <f t="shared" si="173"/>
        <v>59792924.909999996</v>
      </c>
      <c r="AQ153" s="147">
        <f t="shared" si="173"/>
        <v>0</v>
      </c>
      <c r="AR153" s="147">
        <f t="shared" si="173"/>
        <v>0</v>
      </c>
      <c r="AS153" s="147">
        <f t="shared" si="173"/>
        <v>0</v>
      </c>
      <c r="AT153" s="147">
        <f t="shared" si="173"/>
        <v>0</v>
      </c>
      <c r="AU153" s="147">
        <f t="shared" si="173"/>
        <v>0</v>
      </c>
      <c r="AV153" s="147">
        <f t="shared" si="173"/>
        <v>0</v>
      </c>
      <c r="AW153" s="147">
        <f t="shared" si="173"/>
        <v>0</v>
      </c>
      <c r="AX153" s="147">
        <f t="shared" si="173"/>
        <v>0</v>
      </c>
      <c r="AY153" s="147">
        <f t="shared" si="173"/>
        <v>210354.66</v>
      </c>
      <c r="AZ153" s="147">
        <f t="shared" si="173"/>
        <v>9097532.7899999991</v>
      </c>
      <c r="BA153" s="147">
        <f t="shared" si="173"/>
        <v>3053169.57</v>
      </c>
      <c r="BB153" s="147">
        <f t="shared" si="173"/>
        <v>0</v>
      </c>
      <c r="BC153" s="147">
        <f t="shared" si="173"/>
        <v>15385608.18</v>
      </c>
      <c r="BD153" s="147">
        <f t="shared" si="173"/>
        <v>0</v>
      </c>
      <c r="BE153" s="147">
        <f t="shared" si="173"/>
        <v>0</v>
      </c>
      <c r="BF153" s="147">
        <f t="shared" si="173"/>
        <v>0</v>
      </c>
      <c r="BG153" s="147">
        <f t="shared" si="173"/>
        <v>535970.81000000006</v>
      </c>
      <c r="BH153" s="147">
        <f t="shared" si="173"/>
        <v>0</v>
      </c>
      <c r="BI153" s="147">
        <f t="shared" si="173"/>
        <v>0</v>
      </c>
      <c r="BJ153" s="147">
        <f t="shared" si="173"/>
        <v>0</v>
      </c>
      <c r="BK153" s="147">
        <f t="shared" si="173"/>
        <v>0</v>
      </c>
      <c r="BL153" s="147">
        <f t="shared" si="173"/>
        <v>0</v>
      </c>
      <c r="BM153" s="147">
        <f t="shared" si="173"/>
        <v>0</v>
      </c>
      <c r="BN153" s="147">
        <f t="shared" si="173"/>
        <v>1734197.11</v>
      </c>
      <c r="BO153" s="147">
        <f t="shared" ref="BO153:DZ153" si="174">ROUND(IF((AND((BO96&lt;=459),(BO132&lt;=BO12)))=TRUE(),0,+BO149+BO151),2)</f>
        <v>667831.72</v>
      </c>
      <c r="BP153" s="147">
        <f t="shared" si="174"/>
        <v>0</v>
      </c>
      <c r="BQ153" s="147">
        <f t="shared" si="174"/>
        <v>0</v>
      </c>
      <c r="BR153" s="147">
        <f t="shared" si="174"/>
        <v>1655642.6</v>
      </c>
      <c r="BS153" s="147">
        <f t="shared" si="174"/>
        <v>615335.68000000005</v>
      </c>
      <c r="BT153" s="147">
        <f t="shared" si="174"/>
        <v>0</v>
      </c>
      <c r="BU153" s="147">
        <f t="shared" si="174"/>
        <v>0</v>
      </c>
      <c r="BV153" s="147">
        <f t="shared" si="174"/>
        <v>0</v>
      </c>
      <c r="BW153" s="147">
        <f t="shared" si="174"/>
        <v>0</v>
      </c>
      <c r="BX153" s="147">
        <f t="shared" si="174"/>
        <v>0</v>
      </c>
      <c r="BY153" s="147">
        <f t="shared" si="174"/>
        <v>626946.68999999994</v>
      </c>
      <c r="BZ153" s="147">
        <f t="shared" si="174"/>
        <v>0</v>
      </c>
      <c r="CA153" s="147">
        <f t="shared" si="174"/>
        <v>0</v>
      </c>
      <c r="CB153" s="147">
        <f t="shared" si="174"/>
        <v>0</v>
      </c>
      <c r="CC153" s="147">
        <f t="shared" si="174"/>
        <v>0</v>
      </c>
      <c r="CD153" s="147">
        <f t="shared" si="174"/>
        <v>0</v>
      </c>
      <c r="CE153" s="147">
        <f t="shared" si="174"/>
        <v>0</v>
      </c>
      <c r="CF153" s="147">
        <f t="shared" si="174"/>
        <v>0</v>
      </c>
      <c r="CG153" s="147">
        <f t="shared" si="174"/>
        <v>0</v>
      </c>
      <c r="CH153" s="147">
        <f t="shared" si="174"/>
        <v>0</v>
      </c>
      <c r="CI153" s="147">
        <f t="shared" si="174"/>
        <v>449616.67</v>
      </c>
      <c r="CJ153" s="147">
        <f t="shared" si="174"/>
        <v>414398.21</v>
      </c>
      <c r="CK153" s="147">
        <f t="shared" si="174"/>
        <v>0</v>
      </c>
      <c r="CL153" s="147">
        <f t="shared" si="174"/>
        <v>0</v>
      </c>
      <c r="CM153" s="147">
        <f t="shared" si="174"/>
        <v>597458.67000000004</v>
      </c>
      <c r="CN153" s="147">
        <f t="shared" si="174"/>
        <v>0</v>
      </c>
      <c r="CO153" s="147">
        <f t="shared" si="174"/>
        <v>0</v>
      </c>
      <c r="CP153" s="147">
        <f t="shared" si="174"/>
        <v>0</v>
      </c>
      <c r="CQ153" s="147">
        <f t="shared" si="174"/>
        <v>929428.25</v>
      </c>
      <c r="CR153" s="147">
        <f t="shared" si="174"/>
        <v>0</v>
      </c>
      <c r="CS153" s="147">
        <f t="shared" si="174"/>
        <v>0</v>
      </c>
      <c r="CT153" s="147">
        <f t="shared" si="174"/>
        <v>0</v>
      </c>
      <c r="CU153" s="147">
        <f t="shared" si="174"/>
        <v>0</v>
      </c>
      <c r="CV153" s="147">
        <f t="shared" si="174"/>
        <v>0</v>
      </c>
      <c r="CW153" s="147">
        <f t="shared" si="174"/>
        <v>0</v>
      </c>
      <c r="CX153" s="147">
        <f t="shared" si="174"/>
        <v>221846.53</v>
      </c>
      <c r="CY153" s="147">
        <f t="shared" si="174"/>
        <v>0</v>
      </c>
      <c r="CZ153" s="147">
        <f t="shared" si="174"/>
        <v>846385.28</v>
      </c>
      <c r="DA153" s="147">
        <f t="shared" si="174"/>
        <v>0</v>
      </c>
      <c r="DB153" s="147">
        <f t="shared" si="174"/>
        <v>0</v>
      </c>
      <c r="DC153" s="147">
        <f t="shared" si="174"/>
        <v>0</v>
      </c>
      <c r="DD153" s="147">
        <f t="shared" si="174"/>
        <v>0</v>
      </c>
      <c r="DE153" s="147">
        <f t="shared" si="174"/>
        <v>0</v>
      </c>
      <c r="DF153" s="147">
        <f t="shared" si="174"/>
        <v>7669884.7300000004</v>
      </c>
      <c r="DG153" s="147">
        <f t="shared" si="174"/>
        <v>0</v>
      </c>
      <c r="DH153" s="147">
        <f t="shared" si="174"/>
        <v>0</v>
      </c>
      <c r="DI153" s="147">
        <f t="shared" si="174"/>
        <v>1650359.14</v>
      </c>
      <c r="DJ153" s="147">
        <f t="shared" si="174"/>
        <v>0</v>
      </c>
      <c r="DK153" s="147">
        <f t="shared" si="174"/>
        <v>248125.15</v>
      </c>
      <c r="DL153" s="147">
        <f t="shared" si="174"/>
        <v>2569607.6</v>
      </c>
      <c r="DM153" s="147">
        <f t="shared" si="174"/>
        <v>0</v>
      </c>
      <c r="DN153" s="147">
        <f t="shared" si="174"/>
        <v>771585.16</v>
      </c>
      <c r="DO153" s="147">
        <f t="shared" si="174"/>
        <v>2218586.77</v>
      </c>
      <c r="DP153" s="147">
        <f t="shared" si="174"/>
        <v>0</v>
      </c>
      <c r="DQ153" s="147">
        <f t="shared" si="174"/>
        <v>0</v>
      </c>
      <c r="DR153" s="147">
        <f t="shared" si="174"/>
        <v>1320382.6100000001</v>
      </c>
      <c r="DS153" s="147">
        <f t="shared" si="174"/>
        <v>799499.6</v>
      </c>
      <c r="DT153" s="147">
        <f t="shared" si="174"/>
        <v>0</v>
      </c>
      <c r="DU153" s="147">
        <f t="shared" si="174"/>
        <v>0</v>
      </c>
      <c r="DV153" s="147">
        <f t="shared" si="174"/>
        <v>0</v>
      </c>
      <c r="DW153" s="147">
        <f t="shared" si="174"/>
        <v>0</v>
      </c>
      <c r="DX153" s="147">
        <f t="shared" si="174"/>
        <v>0</v>
      </c>
      <c r="DY153" s="147">
        <f t="shared" si="174"/>
        <v>0</v>
      </c>
      <c r="DZ153" s="147">
        <f t="shared" si="174"/>
        <v>0</v>
      </c>
      <c r="EA153" s="147">
        <f t="shared" ref="EA153:FX153" si="175">ROUND(IF((AND((EA96&lt;=459),(EA132&lt;=EA12)))=TRUE(),0,+EA149+EA151),2)</f>
        <v>256464.35</v>
      </c>
      <c r="EB153" s="147">
        <f t="shared" si="175"/>
        <v>227781.49</v>
      </c>
      <c r="EC153" s="147">
        <f t="shared" si="175"/>
        <v>0</v>
      </c>
      <c r="ED153" s="147">
        <f t="shared" si="175"/>
        <v>0</v>
      </c>
      <c r="EE153" s="147">
        <f t="shared" si="175"/>
        <v>0</v>
      </c>
      <c r="EF153" s="147">
        <f t="shared" si="175"/>
        <v>948016.59</v>
      </c>
      <c r="EG153" s="147">
        <f t="shared" si="175"/>
        <v>0</v>
      </c>
      <c r="EH153" s="147">
        <f t="shared" si="175"/>
        <v>0</v>
      </c>
      <c r="EI153" s="147">
        <f t="shared" si="175"/>
        <v>17816342.550000001</v>
      </c>
      <c r="EJ153" s="147">
        <f t="shared" si="175"/>
        <v>3545196.12</v>
      </c>
      <c r="EK153" s="147">
        <f t="shared" si="175"/>
        <v>0</v>
      </c>
      <c r="EL153" s="147">
        <f t="shared" si="175"/>
        <v>0</v>
      </c>
      <c r="EM153" s="147">
        <f t="shared" si="175"/>
        <v>0</v>
      </c>
      <c r="EN153" s="147">
        <f t="shared" si="175"/>
        <v>721821</v>
      </c>
      <c r="EO153" s="147">
        <f t="shared" si="175"/>
        <v>0</v>
      </c>
      <c r="EP153" s="147">
        <f t="shared" si="175"/>
        <v>0</v>
      </c>
      <c r="EQ153" s="147">
        <f t="shared" si="175"/>
        <v>0</v>
      </c>
      <c r="ER153" s="147">
        <f t="shared" si="175"/>
        <v>0</v>
      </c>
      <c r="ES153" s="147">
        <f t="shared" si="175"/>
        <v>0</v>
      </c>
      <c r="ET153" s="147">
        <f t="shared" si="175"/>
        <v>0</v>
      </c>
      <c r="EU153" s="147">
        <f t="shared" si="175"/>
        <v>1060756.31</v>
      </c>
      <c r="EV153" s="147">
        <f t="shared" si="175"/>
        <v>0</v>
      </c>
      <c r="EW153" s="147">
        <f t="shared" si="175"/>
        <v>0</v>
      </c>
      <c r="EX153" s="147">
        <f t="shared" si="175"/>
        <v>0</v>
      </c>
      <c r="EY153" s="147">
        <f t="shared" si="175"/>
        <v>392922.05</v>
      </c>
      <c r="EZ153" s="147">
        <f t="shared" si="175"/>
        <v>0</v>
      </c>
      <c r="FA153" s="147">
        <f t="shared" si="175"/>
        <v>0</v>
      </c>
      <c r="FB153" s="147">
        <f t="shared" si="175"/>
        <v>0</v>
      </c>
      <c r="FC153" s="147">
        <f t="shared" si="175"/>
        <v>0</v>
      </c>
      <c r="FD153" s="147">
        <f t="shared" si="175"/>
        <v>0</v>
      </c>
      <c r="FE153" s="147">
        <f t="shared" si="175"/>
        <v>0</v>
      </c>
      <c r="FF153" s="147">
        <f t="shared" si="175"/>
        <v>0</v>
      </c>
      <c r="FG153" s="147">
        <f t="shared" si="175"/>
        <v>0</v>
      </c>
      <c r="FH153" s="147">
        <f t="shared" si="175"/>
        <v>0</v>
      </c>
      <c r="FI153" s="147">
        <f t="shared" si="175"/>
        <v>737640.01</v>
      </c>
      <c r="FJ153" s="147">
        <f t="shared" si="175"/>
        <v>0</v>
      </c>
      <c r="FK153" s="147">
        <f t="shared" si="175"/>
        <v>0</v>
      </c>
      <c r="FL153" s="147">
        <f t="shared" si="175"/>
        <v>0</v>
      </c>
      <c r="FM153" s="147">
        <f t="shared" si="175"/>
        <v>0</v>
      </c>
      <c r="FN153" s="147">
        <f t="shared" si="175"/>
        <v>13752942.300000001</v>
      </c>
      <c r="FO153" s="147">
        <f t="shared" si="175"/>
        <v>0</v>
      </c>
      <c r="FP153" s="147">
        <f t="shared" si="175"/>
        <v>1555861.34</v>
      </c>
      <c r="FQ153" s="147">
        <f t="shared" si="175"/>
        <v>0</v>
      </c>
      <c r="FR153" s="147">
        <f t="shared" si="175"/>
        <v>0</v>
      </c>
      <c r="FS153" s="147">
        <f t="shared" si="175"/>
        <v>0</v>
      </c>
      <c r="FT153" s="181">
        <f t="shared" si="175"/>
        <v>0</v>
      </c>
      <c r="FU153" s="147">
        <f t="shared" si="175"/>
        <v>507363.96</v>
      </c>
      <c r="FV153" s="147">
        <f t="shared" si="175"/>
        <v>310513.81</v>
      </c>
      <c r="FW153" s="147">
        <f t="shared" si="175"/>
        <v>0</v>
      </c>
      <c r="FX153" s="147">
        <f t="shared" si="175"/>
        <v>0</v>
      </c>
      <c r="FY153" s="162"/>
      <c r="FZ153" s="147"/>
      <c r="GA153" s="147"/>
      <c r="GB153" s="147"/>
      <c r="GC153" s="147"/>
      <c r="GD153" s="186"/>
      <c r="GE153" s="186"/>
    </row>
    <row r="154" spans="1:187" x14ac:dyDescent="0.2">
      <c r="A154" s="178"/>
      <c r="B154" s="184" t="s">
        <v>599</v>
      </c>
      <c r="C154" s="147"/>
      <c r="D154" s="147"/>
      <c r="E154" s="147"/>
      <c r="F154" s="147"/>
      <c r="G154" s="147"/>
      <c r="H154" s="147"/>
      <c r="I154" s="147"/>
      <c r="J154" s="147"/>
      <c r="K154" s="147"/>
      <c r="L154" s="147"/>
      <c r="M154" s="147"/>
      <c r="N154" s="147"/>
      <c r="O154" s="147"/>
      <c r="P154" s="147"/>
      <c r="Q154" s="147"/>
      <c r="R154" s="147"/>
      <c r="S154" s="147"/>
      <c r="T154" s="147"/>
      <c r="U154" s="147"/>
      <c r="V154" s="147"/>
      <c r="W154" s="181"/>
      <c r="X154" s="147"/>
      <c r="Y154" s="147"/>
      <c r="Z154" s="147"/>
      <c r="AA154" s="147"/>
      <c r="AB154" s="147"/>
      <c r="AC154" s="147"/>
      <c r="AD154" s="147"/>
      <c r="AE154" s="147"/>
      <c r="AF154" s="147"/>
      <c r="AG154" s="147"/>
      <c r="AH154" s="147"/>
      <c r="AI154" s="147"/>
      <c r="AJ154" s="147"/>
      <c r="AK154" s="147"/>
      <c r="AL154" s="147"/>
      <c r="AM154" s="147"/>
      <c r="AN154" s="147"/>
      <c r="AO154" s="147"/>
      <c r="AP154" s="147"/>
      <c r="AQ154" s="147"/>
      <c r="AR154" s="147"/>
      <c r="AS154" s="147"/>
      <c r="AT154" s="147"/>
      <c r="AU154" s="147"/>
      <c r="AV154" s="147"/>
      <c r="AW154" s="147"/>
      <c r="AX154" s="147"/>
      <c r="AY154" s="147"/>
      <c r="AZ154" s="147"/>
      <c r="BA154" s="147"/>
      <c r="BB154" s="147"/>
      <c r="BC154" s="147"/>
      <c r="BD154" s="147"/>
      <c r="BE154" s="147"/>
      <c r="BF154" s="147"/>
      <c r="BG154" s="147"/>
      <c r="BH154" s="147"/>
      <c r="BI154" s="147"/>
      <c r="BJ154" s="147"/>
      <c r="BK154" s="147"/>
      <c r="BL154" s="147"/>
      <c r="BM154" s="147"/>
      <c r="BN154" s="147"/>
      <c r="BO154" s="147"/>
      <c r="BP154" s="147"/>
      <c r="BQ154" s="147"/>
      <c r="BR154" s="147"/>
      <c r="BS154" s="147"/>
      <c r="BT154" s="147"/>
      <c r="BU154" s="147"/>
      <c r="BV154" s="147"/>
      <c r="BW154" s="147"/>
      <c r="BX154" s="147"/>
      <c r="BY154" s="147"/>
      <c r="BZ154" s="147"/>
      <c r="CA154" s="147"/>
      <c r="CB154" s="147"/>
      <c r="CC154" s="147"/>
      <c r="CD154" s="147"/>
      <c r="CE154" s="147"/>
      <c r="CF154" s="147"/>
      <c r="CG154" s="147"/>
      <c r="CH154" s="147"/>
      <c r="CI154" s="147"/>
      <c r="CJ154" s="147"/>
      <c r="CK154" s="147"/>
      <c r="CL154" s="147"/>
      <c r="CM154" s="147"/>
      <c r="CN154" s="147"/>
      <c r="CO154" s="147"/>
      <c r="CP154" s="147"/>
      <c r="CQ154" s="147"/>
      <c r="CR154" s="147"/>
      <c r="CS154" s="147"/>
      <c r="CT154" s="147"/>
      <c r="CU154" s="147"/>
      <c r="CV154" s="147"/>
      <c r="CW154" s="147"/>
      <c r="CX154" s="147"/>
      <c r="CY154" s="147"/>
      <c r="CZ154" s="147"/>
      <c r="DA154" s="147"/>
      <c r="DB154" s="147"/>
      <c r="DC154" s="147"/>
      <c r="DD154" s="147"/>
      <c r="DE154" s="147"/>
      <c r="DF154" s="147"/>
      <c r="DG154" s="147"/>
      <c r="DH154" s="147"/>
      <c r="DI154" s="147"/>
      <c r="DJ154" s="147"/>
      <c r="DK154" s="147"/>
      <c r="DL154" s="147"/>
      <c r="DM154" s="147"/>
      <c r="DN154" s="147"/>
      <c r="DO154" s="147"/>
      <c r="DP154" s="147"/>
      <c r="DQ154" s="147"/>
      <c r="DR154" s="147"/>
      <c r="DS154" s="147"/>
      <c r="DT154" s="147"/>
      <c r="DU154" s="147"/>
      <c r="DV154" s="147"/>
      <c r="DW154" s="147"/>
      <c r="DX154" s="147"/>
      <c r="DY154" s="147"/>
      <c r="DZ154" s="147"/>
      <c r="EA154" s="147"/>
      <c r="EB154" s="147"/>
      <c r="EC154" s="147"/>
      <c r="ED154" s="147"/>
      <c r="EE154" s="147"/>
      <c r="EF154" s="147"/>
      <c r="EG154" s="147"/>
      <c r="EH154" s="147"/>
      <c r="EI154" s="147"/>
      <c r="EJ154" s="147"/>
      <c r="EK154" s="147"/>
      <c r="EL154" s="147"/>
      <c r="EM154" s="147"/>
      <c r="EN154" s="147"/>
      <c r="EO154" s="147"/>
      <c r="EP154" s="147"/>
      <c r="EQ154" s="147"/>
      <c r="ER154" s="147"/>
      <c r="ES154" s="147"/>
      <c r="ET154" s="147"/>
      <c r="EU154" s="147"/>
      <c r="EV154" s="147"/>
      <c r="EW154" s="147"/>
      <c r="EX154" s="147"/>
      <c r="EY154" s="147"/>
      <c r="EZ154" s="147"/>
      <c r="FA154" s="147"/>
      <c r="FB154" s="147"/>
      <c r="FC154" s="147"/>
      <c r="FD154" s="147"/>
      <c r="FE154" s="147"/>
      <c r="FF154" s="147"/>
      <c r="FG154" s="147"/>
      <c r="FH154" s="147"/>
      <c r="FI154" s="147"/>
      <c r="FJ154" s="147"/>
      <c r="FK154" s="147"/>
      <c r="FL154" s="147"/>
      <c r="FM154" s="147"/>
      <c r="FN154" s="147"/>
      <c r="FO154" s="147"/>
      <c r="FP154" s="147"/>
      <c r="FQ154" s="147"/>
      <c r="FR154" s="147"/>
      <c r="FS154" s="147"/>
      <c r="FT154" s="181"/>
      <c r="FU154" s="147"/>
      <c r="FV154" s="147"/>
      <c r="FW154" s="147"/>
      <c r="FX154" s="147"/>
      <c r="FY154" s="147"/>
      <c r="FZ154" s="147"/>
      <c r="GA154" s="147"/>
      <c r="GB154" s="147"/>
      <c r="GC154" s="147"/>
      <c r="GD154" s="186"/>
      <c r="GE154" s="186"/>
    </row>
    <row r="155" spans="1:187" x14ac:dyDescent="0.2">
      <c r="A155" s="192" t="s">
        <v>327</v>
      </c>
      <c r="B155" s="184" t="s">
        <v>328</v>
      </c>
      <c r="C155" s="147">
        <f>MAX(C143,C145,C153)</f>
        <v>4540620.93</v>
      </c>
      <c r="D155" s="147">
        <f t="shared" ref="D155:BO155" si="176">MAX(D143,D145,D153)</f>
        <v>13862592.76</v>
      </c>
      <c r="E155" s="147">
        <f t="shared" si="176"/>
        <v>8009416.3899999997</v>
      </c>
      <c r="F155" s="147">
        <f t="shared" si="176"/>
        <v>5099722.5599999996</v>
      </c>
      <c r="G155" s="147">
        <f t="shared" si="176"/>
        <v>290912.96999999997</v>
      </c>
      <c r="H155" s="147">
        <f t="shared" si="176"/>
        <v>172615.61</v>
      </c>
      <c r="I155" s="147">
        <f t="shared" si="176"/>
        <v>10790824.92</v>
      </c>
      <c r="J155" s="147">
        <f t="shared" si="176"/>
        <v>1008699.28</v>
      </c>
      <c r="K155" s="147">
        <f t="shared" si="176"/>
        <v>172656.5</v>
      </c>
      <c r="L155" s="147">
        <f t="shared" si="176"/>
        <v>1729274.9</v>
      </c>
      <c r="M155" s="147">
        <f t="shared" si="176"/>
        <v>1751016.19</v>
      </c>
      <c r="N155" s="147">
        <f t="shared" si="176"/>
        <v>12561371.93</v>
      </c>
      <c r="O155" s="147">
        <f t="shared" si="176"/>
        <v>2167503.96</v>
      </c>
      <c r="P155" s="147">
        <f t="shared" si="176"/>
        <v>161178.13</v>
      </c>
      <c r="Q155" s="147">
        <f t="shared" si="176"/>
        <v>30106127.890000001</v>
      </c>
      <c r="R155" s="147">
        <f t="shared" si="176"/>
        <v>1123947.32</v>
      </c>
      <c r="S155" s="147">
        <f t="shared" si="176"/>
        <v>677249.36</v>
      </c>
      <c r="T155" s="147">
        <f t="shared" si="176"/>
        <v>105405.78</v>
      </c>
      <c r="U155" s="147">
        <f t="shared" si="176"/>
        <v>52185.31</v>
      </c>
      <c r="V155" s="147">
        <f t="shared" si="176"/>
        <v>201820.96</v>
      </c>
      <c r="W155" s="181">
        <f t="shared" si="176"/>
        <v>61945.15</v>
      </c>
      <c r="X155" s="147">
        <f t="shared" si="176"/>
        <v>27864.22</v>
      </c>
      <c r="Y155" s="147">
        <f t="shared" si="176"/>
        <v>2106180.59</v>
      </c>
      <c r="Z155" s="147">
        <f t="shared" si="176"/>
        <v>142728.6</v>
      </c>
      <c r="AA155" s="147">
        <f t="shared" si="176"/>
        <v>7427880.96</v>
      </c>
      <c r="AB155" s="147">
        <f t="shared" si="176"/>
        <v>4980004.87</v>
      </c>
      <c r="AC155" s="147">
        <f t="shared" si="176"/>
        <v>252167.02</v>
      </c>
      <c r="AD155" s="147">
        <f t="shared" si="176"/>
        <v>369177.59999999998</v>
      </c>
      <c r="AE155" s="147">
        <f t="shared" si="176"/>
        <v>75000.08</v>
      </c>
      <c r="AF155" s="147">
        <f t="shared" si="176"/>
        <v>114622.36</v>
      </c>
      <c r="AG155" s="147">
        <f t="shared" si="176"/>
        <v>191725.81</v>
      </c>
      <c r="AH155" s="147">
        <f t="shared" si="176"/>
        <v>539737.81999999995</v>
      </c>
      <c r="AI155" s="147">
        <f t="shared" si="176"/>
        <v>171783.71</v>
      </c>
      <c r="AJ155" s="147">
        <f t="shared" si="176"/>
        <v>163456.79</v>
      </c>
      <c r="AK155" s="147">
        <f t="shared" si="176"/>
        <v>230371.32</v>
      </c>
      <c r="AL155" s="147">
        <f t="shared" si="176"/>
        <v>280637.39</v>
      </c>
      <c r="AM155" s="147">
        <f t="shared" si="176"/>
        <v>245987.51</v>
      </c>
      <c r="AN155" s="147">
        <f t="shared" si="176"/>
        <v>181461.18</v>
      </c>
      <c r="AO155" s="147">
        <f t="shared" si="176"/>
        <v>2238688.89</v>
      </c>
      <c r="AP155" s="147">
        <f t="shared" si="176"/>
        <v>59792924.909999996</v>
      </c>
      <c r="AQ155" s="147">
        <f t="shared" si="176"/>
        <v>136051.96</v>
      </c>
      <c r="AR155" s="147">
        <f t="shared" si="176"/>
        <v>6209141.8799999999</v>
      </c>
      <c r="AS155" s="147">
        <f t="shared" si="176"/>
        <v>1993889.28</v>
      </c>
      <c r="AT155" s="147">
        <f t="shared" si="176"/>
        <v>325230.90999999997</v>
      </c>
      <c r="AU155" s="147">
        <f t="shared" si="176"/>
        <v>110893.21</v>
      </c>
      <c r="AV155" s="147">
        <f t="shared" si="176"/>
        <v>157005.4</v>
      </c>
      <c r="AW155" s="147">
        <f t="shared" si="176"/>
        <v>66352.240000000005</v>
      </c>
      <c r="AX155" s="147">
        <f t="shared" si="176"/>
        <v>22445.88</v>
      </c>
      <c r="AY155" s="147">
        <f t="shared" si="176"/>
        <v>210354.66</v>
      </c>
      <c r="AZ155" s="147">
        <f t="shared" si="176"/>
        <v>9097532.7899999991</v>
      </c>
      <c r="BA155" s="147">
        <f t="shared" si="176"/>
        <v>3053169.57</v>
      </c>
      <c r="BB155" s="147">
        <f t="shared" si="176"/>
        <v>2550528.66</v>
      </c>
      <c r="BC155" s="147">
        <f t="shared" si="176"/>
        <v>15385608.18</v>
      </c>
      <c r="BD155" s="147">
        <f t="shared" si="176"/>
        <v>625813.43000000005</v>
      </c>
      <c r="BE155" s="147">
        <f t="shared" si="176"/>
        <v>339692.71</v>
      </c>
      <c r="BF155" s="147">
        <f t="shared" si="176"/>
        <v>2450410.12</v>
      </c>
      <c r="BG155" s="147">
        <f t="shared" si="176"/>
        <v>535970.81000000006</v>
      </c>
      <c r="BH155" s="147">
        <f t="shared" si="176"/>
        <v>137365.75</v>
      </c>
      <c r="BI155" s="147">
        <f t="shared" si="176"/>
        <v>211163.15</v>
      </c>
      <c r="BJ155" s="147">
        <f t="shared" si="176"/>
        <v>406657.07</v>
      </c>
      <c r="BK155" s="147">
        <f t="shared" si="176"/>
        <v>5340119.66</v>
      </c>
      <c r="BL155" s="147">
        <f t="shared" si="176"/>
        <v>172755.20000000001</v>
      </c>
      <c r="BM155" s="147">
        <f t="shared" si="176"/>
        <v>161849.54999999999</v>
      </c>
      <c r="BN155" s="147">
        <f t="shared" si="176"/>
        <v>1734197.11</v>
      </c>
      <c r="BO155" s="147">
        <f t="shared" si="176"/>
        <v>667831.72</v>
      </c>
      <c r="BP155" s="147">
        <f t="shared" ref="BP155:EA155" si="177">MAX(BP143,BP145,BP153)</f>
        <v>141188.87</v>
      </c>
      <c r="BQ155" s="147">
        <f t="shared" si="177"/>
        <v>1963672.38</v>
      </c>
      <c r="BR155" s="147">
        <f t="shared" si="177"/>
        <v>1655642.6</v>
      </c>
      <c r="BS155" s="147">
        <f t="shared" si="177"/>
        <v>615335.68000000005</v>
      </c>
      <c r="BT155" s="147">
        <f t="shared" si="177"/>
        <v>147592.48000000001</v>
      </c>
      <c r="BU155" s="147">
        <f t="shared" si="177"/>
        <v>169131.34</v>
      </c>
      <c r="BV155" s="147">
        <f t="shared" si="177"/>
        <v>264023.33</v>
      </c>
      <c r="BW155" s="147">
        <f t="shared" si="177"/>
        <v>383140.75</v>
      </c>
      <c r="BX155" s="147">
        <f t="shared" si="177"/>
        <v>28864.58</v>
      </c>
      <c r="BY155" s="147">
        <f t="shared" si="177"/>
        <v>626946.68999999994</v>
      </c>
      <c r="BZ155" s="147">
        <f t="shared" si="177"/>
        <v>154802.06</v>
      </c>
      <c r="CA155" s="147">
        <f t="shared" si="177"/>
        <v>92364.11</v>
      </c>
      <c r="CB155" s="147">
        <f t="shared" si="177"/>
        <v>20365696.989999998</v>
      </c>
      <c r="CC155" s="147">
        <f t="shared" si="177"/>
        <v>106483.67</v>
      </c>
      <c r="CD155" s="147">
        <f t="shared" si="177"/>
        <v>40879.08</v>
      </c>
      <c r="CE155" s="147">
        <f t="shared" si="177"/>
        <v>96939.64</v>
      </c>
      <c r="CF155" s="147">
        <f t="shared" si="177"/>
        <v>64727.59</v>
      </c>
      <c r="CG155" s="147">
        <f t="shared" si="177"/>
        <v>110074.54</v>
      </c>
      <c r="CH155" s="147">
        <f t="shared" si="177"/>
        <v>109160.53</v>
      </c>
      <c r="CI155" s="147">
        <f t="shared" si="177"/>
        <v>449616.67</v>
      </c>
      <c r="CJ155" s="147">
        <f t="shared" si="177"/>
        <v>414398.21</v>
      </c>
      <c r="CK155" s="147">
        <f t="shared" si="177"/>
        <v>1356359.76</v>
      </c>
      <c r="CL155" s="147">
        <f t="shared" si="177"/>
        <v>317059.53999999998</v>
      </c>
      <c r="CM155" s="147">
        <f t="shared" si="177"/>
        <v>597458.67000000004</v>
      </c>
      <c r="CN155" s="147">
        <f t="shared" si="177"/>
        <v>6852274.8200000003</v>
      </c>
      <c r="CO155" s="147">
        <f t="shared" si="177"/>
        <v>4470946.99</v>
      </c>
      <c r="CP155" s="147">
        <f t="shared" si="177"/>
        <v>378824.53</v>
      </c>
      <c r="CQ155" s="147">
        <f t="shared" si="177"/>
        <v>929428.25</v>
      </c>
      <c r="CR155" s="147">
        <f t="shared" si="177"/>
        <v>146679.22</v>
      </c>
      <c r="CS155" s="147">
        <f t="shared" si="177"/>
        <v>117929.15</v>
      </c>
      <c r="CT155" s="147">
        <f t="shared" si="177"/>
        <v>115056.64</v>
      </c>
      <c r="CU155" s="147">
        <f t="shared" si="177"/>
        <v>75070.149999999994</v>
      </c>
      <c r="CV155" s="147">
        <f t="shared" si="177"/>
        <v>27477.24</v>
      </c>
      <c r="CW155" s="147">
        <f t="shared" si="177"/>
        <v>78881.52</v>
      </c>
      <c r="CX155" s="147">
        <f t="shared" si="177"/>
        <v>221846.53</v>
      </c>
      <c r="CY155" s="147">
        <f t="shared" si="177"/>
        <v>42681.760000000002</v>
      </c>
      <c r="CZ155" s="147">
        <f t="shared" si="177"/>
        <v>846385.28</v>
      </c>
      <c r="DA155" s="147">
        <f t="shared" si="177"/>
        <v>74938.259999999995</v>
      </c>
      <c r="DB155" s="147">
        <f t="shared" si="177"/>
        <v>121613.72</v>
      </c>
      <c r="DC155" s="147">
        <f t="shared" si="177"/>
        <v>60708.53</v>
      </c>
      <c r="DD155" s="147">
        <f t="shared" si="177"/>
        <v>70909.14</v>
      </c>
      <c r="DE155" s="147">
        <f t="shared" si="177"/>
        <v>183226.32</v>
      </c>
      <c r="DF155" s="147">
        <f t="shared" si="177"/>
        <v>7669884.7300000004</v>
      </c>
      <c r="DG155" s="147">
        <f t="shared" si="177"/>
        <v>42235.41</v>
      </c>
      <c r="DH155" s="147">
        <f t="shared" si="177"/>
        <v>618915.31999999995</v>
      </c>
      <c r="DI155" s="147">
        <f t="shared" si="177"/>
        <v>1650359.14</v>
      </c>
      <c r="DJ155" s="147">
        <f t="shared" si="177"/>
        <v>242653.45</v>
      </c>
      <c r="DK155" s="147">
        <f t="shared" si="177"/>
        <v>248125.15</v>
      </c>
      <c r="DL155" s="147">
        <f t="shared" si="177"/>
        <v>2569607.6</v>
      </c>
      <c r="DM155" s="147">
        <f t="shared" si="177"/>
        <v>225776.28</v>
      </c>
      <c r="DN155" s="147">
        <f t="shared" si="177"/>
        <v>771585.16</v>
      </c>
      <c r="DO155" s="147">
        <f t="shared" si="177"/>
        <v>2218586.77</v>
      </c>
      <c r="DP155" s="147">
        <f t="shared" si="177"/>
        <v>87623.25</v>
      </c>
      <c r="DQ155" s="147">
        <f t="shared" si="177"/>
        <v>170804.36</v>
      </c>
      <c r="DR155" s="147">
        <f t="shared" si="177"/>
        <v>1320382.6100000001</v>
      </c>
      <c r="DS155" s="147">
        <f t="shared" si="177"/>
        <v>799499.6</v>
      </c>
      <c r="DT155" s="147">
        <f t="shared" si="177"/>
        <v>146138.82999999999</v>
      </c>
      <c r="DU155" s="147">
        <f t="shared" si="177"/>
        <v>216554.67</v>
      </c>
      <c r="DV155" s="147">
        <f t="shared" si="177"/>
        <v>114010.12</v>
      </c>
      <c r="DW155" s="147">
        <f t="shared" si="177"/>
        <v>143418.64000000001</v>
      </c>
      <c r="DX155" s="147">
        <f t="shared" si="177"/>
        <v>81169.41</v>
      </c>
      <c r="DY155" s="147">
        <f t="shared" si="177"/>
        <v>106358.95</v>
      </c>
      <c r="DZ155" s="147">
        <f t="shared" si="177"/>
        <v>210987.96</v>
      </c>
      <c r="EA155" s="147">
        <f t="shared" si="177"/>
        <v>256464.35</v>
      </c>
      <c r="EB155" s="147">
        <f t="shared" ref="EB155:FX155" si="178">MAX(EB143,EB145,EB153)</f>
        <v>227781.49</v>
      </c>
      <c r="EC155" s="147">
        <f t="shared" si="178"/>
        <v>85889.01</v>
      </c>
      <c r="ED155" s="147">
        <f t="shared" si="178"/>
        <v>76576.52</v>
      </c>
      <c r="EE155" s="147">
        <f t="shared" si="178"/>
        <v>157986.17000000001</v>
      </c>
      <c r="EF155" s="147">
        <f t="shared" si="178"/>
        <v>948016.59</v>
      </c>
      <c r="EG155" s="147">
        <f t="shared" si="178"/>
        <v>194626.87</v>
      </c>
      <c r="EH155" s="147">
        <f t="shared" si="178"/>
        <v>112977.36</v>
      </c>
      <c r="EI155" s="147">
        <f t="shared" si="178"/>
        <v>17816342.550000001</v>
      </c>
      <c r="EJ155" s="147">
        <f t="shared" si="178"/>
        <v>3545196.12</v>
      </c>
      <c r="EK155" s="147">
        <f t="shared" si="178"/>
        <v>223364.02</v>
      </c>
      <c r="EL155" s="147">
        <f t="shared" si="178"/>
        <v>151720.53</v>
      </c>
      <c r="EM155" s="147">
        <f t="shared" si="178"/>
        <v>240466.07</v>
      </c>
      <c r="EN155" s="147">
        <f t="shared" si="178"/>
        <v>721821</v>
      </c>
      <c r="EO155" s="147">
        <f t="shared" si="178"/>
        <v>129899.45</v>
      </c>
      <c r="EP155" s="147">
        <f t="shared" si="178"/>
        <v>126572.02</v>
      </c>
      <c r="EQ155" s="147">
        <f t="shared" si="178"/>
        <v>356631.68</v>
      </c>
      <c r="ER155" s="147">
        <f t="shared" si="178"/>
        <v>182664.75</v>
      </c>
      <c r="ES155" s="147">
        <f t="shared" si="178"/>
        <v>144973.68</v>
      </c>
      <c r="ET155" s="147">
        <f t="shared" si="178"/>
        <v>249914.08</v>
      </c>
      <c r="EU155" s="147">
        <f t="shared" si="178"/>
        <v>1060756.31</v>
      </c>
      <c r="EV155" s="147">
        <f t="shared" si="178"/>
        <v>60817.440000000002</v>
      </c>
      <c r="EW155" s="147">
        <f t="shared" si="178"/>
        <v>200572.31</v>
      </c>
      <c r="EX155" s="147">
        <f t="shared" si="178"/>
        <v>115627.87</v>
      </c>
      <c r="EY155" s="147">
        <f t="shared" si="178"/>
        <v>392922.05</v>
      </c>
      <c r="EZ155" s="147">
        <f t="shared" si="178"/>
        <v>81351.039999999994</v>
      </c>
      <c r="FA155" s="147">
        <f t="shared" si="178"/>
        <v>805045.81</v>
      </c>
      <c r="FB155" s="147">
        <f t="shared" si="178"/>
        <v>235433.03</v>
      </c>
      <c r="FC155" s="147">
        <f t="shared" si="178"/>
        <v>533345.62</v>
      </c>
      <c r="FD155" s="147">
        <f t="shared" si="178"/>
        <v>206145.88</v>
      </c>
      <c r="FE155" s="147">
        <f t="shared" si="178"/>
        <v>83695.259999999995</v>
      </c>
      <c r="FF155" s="147">
        <f t="shared" si="178"/>
        <v>143692.91</v>
      </c>
      <c r="FG155" s="147">
        <f t="shared" si="178"/>
        <v>54438.71</v>
      </c>
      <c r="FH155" s="147">
        <f t="shared" si="178"/>
        <v>101764.84</v>
      </c>
      <c r="FI155" s="147">
        <f t="shared" si="178"/>
        <v>737640.01</v>
      </c>
      <c r="FJ155" s="147">
        <f t="shared" si="178"/>
        <v>485711.04</v>
      </c>
      <c r="FK155" s="147">
        <f t="shared" si="178"/>
        <v>640305.31000000006</v>
      </c>
      <c r="FL155" s="147">
        <f t="shared" si="178"/>
        <v>591023.44999999995</v>
      </c>
      <c r="FM155" s="147">
        <f t="shared" si="178"/>
        <v>704982.23</v>
      </c>
      <c r="FN155" s="147">
        <f t="shared" si="178"/>
        <v>13752942.300000001</v>
      </c>
      <c r="FO155" s="147">
        <f t="shared" si="178"/>
        <v>317470.28000000003</v>
      </c>
      <c r="FP155" s="147">
        <f t="shared" si="178"/>
        <v>1555861.34</v>
      </c>
      <c r="FQ155" s="147">
        <f t="shared" si="178"/>
        <v>306311.67</v>
      </c>
      <c r="FR155" s="147">
        <f t="shared" si="178"/>
        <v>96968.65</v>
      </c>
      <c r="FS155" s="147">
        <f t="shared" si="178"/>
        <v>49556.78</v>
      </c>
      <c r="FT155" s="181">
        <f t="shared" si="178"/>
        <v>60704.41</v>
      </c>
      <c r="FU155" s="147">
        <f t="shared" si="178"/>
        <v>507363.96</v>
      </c>
      <c r="FV155" s="147">
        <f t="shared" si="178"/>
        <v>310513.81</v>
      </c>
      <c r="FW155" s="147">
        <f t="shared" si="178"/>
        <v>128306.95</v>
      </c>
      <c r="FX155" s="147">
        <f t="shared" si="178"/>
        <v>23347.62</v>
      </c>
      <c r="FY155" s="147"/>
      <c r="FZ155" s="147">
        <f>SUM(C155:FX155)</f>
        <v>341317139.7499997</v>
      </c>
      <c r="GA155" s="162">
        <v>340691864</v>
      </c>
      <c r="GB155" s="147">
        <f>FZ155-GA155</f>
        <v>625275.74999970198</v>
      </c>
      <c r="GC155" s="147"/>
      <c r="GD155" s="186"/>
      <c r="GE155" s="186"/>
    </row>
    <row r="156" spans="1:187" x14ac:dyDescent="0.2">
      <c r="A156" s="178"/>
      <c r="B156" s="184" t="s">
        <v>600</v>
      </c>
      <c r="C156" s="247"/>
      <c r="D156" s="247"/>
      <c r="E156" s="247"/>
      <c r="F156" s="247"/>
      <c r="G156" s="247"/>
      <c r="H156" s="247"/>
      <c r="I156" s="247"/>
      <c r="J156" s="247"/>
      <c r="K156" s="247"/>
      <c r="L156" s="247"/>
      <c r="M156" s="247"/>
      <c r="N156" s="247"/>
      <c r="O156" s="247"/>
      <c r="P156" s="247"/>
      <c r="Q156" s="247"/>
      <c r="R156" s="247"/>
      <c r="S156" s="247"/>
      <c r="T156" s="247"/>
      <c r="U156" s="247"/>
      <c r="V156" s="247"/>
      <c r="W156" s="248"/>
      <c r="X156" s="247"/>
      <c r="Y156" s="247"/>
      <c r="Z156" s="247"/>
      <c r="AA156" s="247"/>
      <c r="AB156" s="247"/>
      <c r="AC156" s="247"/>
      <c r="AD156" s="247"/>
      <c r="AE156" s="247"/>
      <c r="AF156" s="247"/>
      <c r="AG156" s="247"/>
      <c r="AH156" s="247"/>
      <c r="AI156" s="247"/>
      <c r="AJ156" s="247"/>
      <c r="AK156" s="247"/>
      <c r="AL156" s="247"/>
      <c r="AM156" s="247"/>
      <c r="AN156" s="247"/>
      <c r="AO156" s="247"/>
      <c r="AP156" s="247"/>
      <c r="AQ156" s="247"/>
      <c r="AR156" s="247"/>
      <c r="AS156" s="247"/>
      <c r="AT156" s="247"/>
      <c r="AU156" s="247"/>
      <c r="AV156" s="247"/>
      <c r="AW156" s="247"/>
      <c r="AX156" s="247"/>
      <c r="AY156" s="247"/>
      <c r="AZ156" s="247"/>
      <c r="BA156" s="247"/>
      <c r="BB156" s="247"/>
      <c r="BC156" s="247"/>
      <c r="BD156" s="247"/>
      <c r="BE156" s="247"/>
      <c r="BF156" s="247"/>
      <c r="BG156" s="247"/>
      <c r="BH156" s="247"/>
      <c r="BI156" s="247"/>
      <c r="BJ156" s="247"/>
      <c r="BK156" s="247"/>
      <c r="BL156" s="247"/>
      <c r="BM156" s="247"/>
      <c r="BN156" s="247"/>
      <c r="BO156" s="247"/>
      <c r="BP156" s="247"/>
      <c r="BQ156" s="247"/>
      <c r="BR156" s="247"/>
      <c r="BS156" s="247"/>
      <c r="BT156" s="247"/>
      <c r="BU156" s="247"/>
      <c r="BV156" s="247"/>
      <c r="BW156" s="247"/>
      <c r="BX156" s="247"/>
      <c r="BY156" s="247"/>
      <c r="BZ156" s="247"/>
      <c r="CA156" s="247"/>
      <c r="CB156" s="247"/>
      <c r="CC156" s="247"/>
      <c r="CD156" s="247"/>
      <c r="CE156" s="247"/>
      <c r="CF156" s="247"/>
      <c r="CG156" s="247"/>
      <c r="CH156" s="247"/>
      <c r="CI156" s="247"/>
      <c r="CJ156" s="247"/>
      <c r="CK156" s="247"/>
      <c r="CL156" s="247"/>
      <c r="CM156" s="247"/>
      <c r="CN156" s="247"/>
      <c r="CO156" s="247"/>
      <c r="CP156" s="247"/>
      <c r="CQ156" s="247"/>
      <c r="CR156" s="247"/>
      <c r="CS156" s="247"/>
      <c r="CT156" s="247"/>
      <c r="CU156" s="247"/>
      <c r="CV156" s="247"/>
      <c r="CW156" s="247"/>
      <c r="CX156" s="247"/>
      <c r="CY156" s="247"/>
      <c r="CZ156" s="247"/>
      <c r="DA156" s="247"/>
      <c r="DB156" s="247"/>
      <c r="DC156" s="247"/>
      <c r="DD156" s="247"/>
      <c r="DE156" s="247"/>
      <c r="DF156" s="247"/>
      <c r="DG156" s="247"/>
      <c r="DH156" s="247"/>
      <c r="DI156" s="247"/>
      <c r="DJ156" s="247"/>
      <c r="DK156" s="247"/>
      <c r="DL156" s="247"/>
      <c r="DM156" s="247"/>
      <c r="DN156" s="247"/>
      <c r="DO156" s="247"/>
      <c r="DP156" s="247"/>
      <c r="DQ156" s="247"/>
      <c r="DR156" s="247"/>
      <c r="DS156" s="247"/>
      <c r="DT156" s="247"/>
      <c r="DU156" s="247"/>
      <c r="DV156" s="247"/>
      <c r="DW156" s="247"/>
      <c r="DX156" s="247"/>
      <c r="DY156" s="247"/>
      <c r="DZ156" s="247"/>
      <c r="EA156" s="247"/>
      <c r="EB156" s="247"/>
      <c r="EC156" s="247"/>
      <c r="ED156" s="247"/>
      <c r="EE156" s="247"/>
      <c r="EF156" s="247"/>
      <c r="EG156" s="247"/>
      <c r="EH156" s="247"/>
      <c r="EI156" s="247"/>
      <c r="EJ156" s="247"/>
      <c r="EK156" s="247"/>
      <c r="EL156" s="247"/>
      <c r="EM156" s="247"/>
      <c r="EN156" s="247"/>
      <c r="EO156" s="247"/>
      <c r="EP156" s="247"/>
      <c r="EQ156" s="247"/>
      <c r="ER156" s="247"/>
      <c r="ES156" s="247"/>
      <c r="ET156" s="247"/>
      <c r="EU156" s="247"/>
      <c r="EV156" s="247"/>
      <c r="EW156" s="247"/>
      <c r="EX156" s="247"/>
      <c r="EY156" s="247"/>
      <c r="EZ156" s="247"/>
      <c r="FA156" s="247"/>
      <c r="FB156" s="247"/>
      <c r="FC156" s="247"/>
      <c r="FD156" s="247"/>
      <c r="FE156" s="247"/>
      <c r="FF156" s="247"/>
      <c r="FG156" s="247"/>
      <c r="FH156" s="247"/>
      <c r="FI156" s="247"/>
      <c r="FJ156" s="247"/>
      <c r="FK156" s="247"/>
      <c r="FL156" s="247"/>
      <c r="FM156" s="247"/>
      <c r="FN156" s="247"/>
      <c r="FO156" s="247"/>
      <c r="FP156" s="247"/>
      <c r="FQ156" s="247"/>
      <c r="FR156" s="247"/>
      <c r="FS156" s="247"/>
      <c r="FT156" s="248"/>
      <c r="FU156" s="247"/>
      <c r="FV156" s="247"/>
      <c r="FW156" s="247"/>
      <c r="FX156" s="247"/>
      <c r="FY156" s="147"/>
      <c r="FZ156" s="147"/>
      <c r="GA156" s="147"/>
      <c r="GB156" s="147"/>
      <c r="GC156" s="147"/>
      <c r="GD156" s="186"/>
      <c r="GE156" s="186"/>
    </row>
    <row r="157" spans="1:187" x14ac:dyDescent="0.2">
      <c r="A157" s="192" t="s">
        <v>277</v>
      </c>
      <c r="B157" s="184" t="s">
        <v>277</v>
      </c>
      <c r="C157" s="171"/>
      <c r="D157" s="171"/>
      <c r="E157" s="171"/>
      <c r="F157" s="171"/>
      <c r="G157" s="171"/>
      <c r="H157" s="171"/>
      <c r="I157" s="171"/>
      <c r="J157" s="171"/>
      <c r="K157" s="171"/>
      <c r="L157" s="171"/>
      <c r="M157" s="171"/>
      <c r="N157" s="171"/>
      <c r="O157" s="171"/>
      <c r="P157" s="171"/>
      <c r="Q157" s="171"/>
      <c r="R157" s="171"/>
      <c r="S157" s="171"/>
      <c r="T157" s="171"/>
      <c r="U157" s="171"/>
      <c r="V157" s="171"/>
      <c r="W157" s="171"/>
      <c r="X157" s="171"/>
      <c r="Y157" s="171"/>
      <c r="Z157" s="171"/>
      <c r="AA157" s="171"/>
      <c r="AB157" s="171"/>
      <c r="AC157" s="171"/>
      <c r="AD157" s="171"/>
      <c r="AE157" s="171"/>
      <c r="AF157" s="171"/>
      <c r="AG157" s="171"/>
      <c r="AH157" s="171"/>
      <c r="AI157" s="171"/>
      <c r="AJ157" s="171"/>
      <c r="AK157" s="171"/>
      <c r="AL157" s="171"/>
      <c r="AM157" s="171"/>
      <c r="AN157" s="171"/>
      <c r="AO157" s="171"/>
      <c r="AP157" s="171"/>
      <c r="AQ157" s="171"/>
      <c r="AR157" s="171"/>
      <c r="AS157" s="171"/>
      <c r="AT157" s="171"/>
      <c r="AU157" s="171"/>
      <c r="AV157" s="171"/>
      <c r="AW157" s="171"/>
      <c r="AX157" s="171"/>
      <c r="AY157" s="171"/>
      <c r="AZ157" s="171"/>
      <c r="BA157" s="171"/>
      <c r="BB157" s="171"/>
      <c r="BC157" s="171"/>
      <c r="BD157" s="171"/>
      <c r="BE157" s="171"/>
      <c r="BF157" s="171"/>
      <c r="BG157" s="171"/>
      <c r="BH157" s="171"/>
      <c r="BI157" s="171"/>
      <c r="BJ157" s="171"/>
      <c r="BK157" s="171"/>
      <c r="BL157" s="171"/>
      <c r="BM157" s="171"/>
      <c r="BN157" s="171"/>
      <c r="BO157" s="171"/>
      <c r="BP157" s="171"/>
      <c r="BQ157" s="171"/>
      <c r="BR157" s="171"/>
      <c r="BS157" s="171"/>
      <c r="BT157" s="171"/>
      <c r="BU157" s="171"/>
      <c r="BV157" s="171"/>
      <c r="BW157" s="171"/>
      <c r="BX157" s="171"/>
      <c r="BY157" s="171"/>
      <c r="BZ157" s="171"/>
      <c r="CA157" s="171"/>
      <c r="CB157" s="171"/>
      <c r="CC157" s="171"/>
      <c r="CD157" s="171"/>
      <c r="CE157" s="171"/>
      <c r="CF157" s="171"/>
      <c r="CG157" s="171"/>
      <c r="CH157" s="171"/>
      <c r="CI157" s="171"/>
      <c r="CJ157" s="171"/>
      <c r="CK157" s="171"/>
      <c r="CL157" s="171"/>
      <c r="CM157" s="171"/>
      <c r="CN157" s="171"/>
      <c r="CO157" s="171"/>
      <c r="CP157" s="171"/>
      <c r="CQ157" s="171"/>
      <c r="CR157" s="171"/>
      <c r="CS157" s="171"/>
      <c r="CT157" s="171"/>
      <c r="CU157" s="171"/>
      <c r="CV157" s="171"/>
      <c r="CW157" s="171"/>
      <c r="CX157" s="171"/>
      <c r="CY157" s="171"/>
      <c r="CZ157" s="171"/>
      <c r="DA157" s="171"/>
      <c r="DB157" s="171"/>
      <c r="DC157" s="171"/>
      <c r="DD157" s="171"/>
      <c r="DE157" s="171"/>
      <c r="DF157" s="171"/>
      <c r="DG157" s="171"/>
      <c r="DH157" s="171"/>
      <c r="DI157" s="171"/>
      <c r="DJ157" s="171"/>
      <c r="DK157" s="171"/>
      <c r="DL157" s="171"/>
      <c r="DM157" s="171"/>
      <c r="DN157" s="171"/>
      <c r="DO157" s="171"/>
      <c r="DP157" s="171"/>
      <c r="DQ157" s="171"/>
      <c r="DR157" s="171"/>
      <c r="DS157" s="171"/>
      <c r="DT157" s="171"/>
      <c r="DU157" s="171"/>
      <c r="DV157" s="171"/>
      <c r="DW157" s="171"/>
      <c r="DX157" s="171"/>
      <c r="DY157" s="171"/>
      <c r="DZ157" s="171"/>
      <c r="EA157" s="171"/>
      <c r="EB157" s="171"/>
      <c r="EC157" s="171"/>
      <c r="ED157" s="171"/>
      <c r="EE157" s="171"/>
      <c r="EF157" s="171"/>
      <c r="EG157" s="171"/>
      <c r="EH157" s="171"/>
      <c r="EI157" s="171"/>
      <c r="EJ157" s="171"/>
      <c r="EK157" s="171"/>
      <c r="EL157" s="171"/>
      <c r="EM157" s="171"/>
      <c r="EN157" s="171"/>
      <c r="EO157" s="171"/>
      <c r="EP157" s="171"/>
      <c r="EQ157" s="171"/>
      <c r="ER157" s="171"/>
      <c r="ES157" s="171"/>
      <c r="ET157" s="171"/>
      <c r="EU157" s="171"/>
      <c r="EV157" s="171"/>
      <c r="EW157" s="171"/>
      <c r="EX157" s="171"/>
      <c r="EY157" s="171"/>
      <c r="EZ157" s="171"/>
      <c r="FA157" s="171"/>
      <c r="FB157" s="171"/>
      <c r="FC157" s="171"/>
      <c r="FD157" s="171"/>
      <c r="FE157" s="171"/>
      <c r="FF157" s="171"/>
      <c r="FG157" s="171"/>
      <c r="FH157" s="171"/>
      <c r="FI157" s="171"/>
      <c r="FJ157" s="171"/>
      <c r="FK157" s="171"/>
      <c r="FL157" s="171"/>
      <c r="FM157" s="171"/>
      <c r="FN157" s="171"/>
      <c r="FO157" s="171"/>
      <c r="FP157" s="171"/>
      <c r="FQ157" s="171"/>
      <c r="FR157" s="171"/>
      <c r="FS157" s="171"/>
      <c r="FT157" s="171"/>
      <c r="FU157" s="171"/>
      <c r="FV157" s="171"/>
      <c r="FW157" s="171"/>
      <c r="FX157" s="171"/>
      <c r="FY157" s="147"/>
      <c r="FZ157" s="147"/>
      <c r="GA157" s="186"/>
      <c r="GB157" s="147"/>
      <c r="GC157" s="147"/>
      <c r="GD157" s="186"/>
      <c r="GE157" s="186"/>
    </row>
    <row r="158" spans="1:187" ht="15.75" x14ac:dyDescent="0.25">
      <c r="A158" s="192"/>
      <c r="B158" s="207" t="s">
        <v>752</v>
      </c>
      <c r="C158" s="186"/>
      <c r="D158" s="186"/>
      <c r="E158" s="186"/>
      <c r="F158" s="186"/>
      <c r="G158" s="186"/>
      <c r="H158" s="186"/>
      <c r="I158" s="186"/>
      <c r="J158" s="186"/>
      <c r="K158" s="186"/>
      <c r="L158" s="186"/>
      <c r="M158" s="186"/>
      <c r="N158" s="186"/>
      <c r="O158" s="186"/>
      <c r="P158" s="186"/>
      <c r="Q158" s="186"/>
      <c r="R158" s="186"/>
      <c r="S158" s="186"/>
      <c r="T158" s="186"/>
      <c r="U158" s="186"/>
      <c r="V158" s="186"/>
      <c r="W158" s="187"/>
      <c r="X158" s="186"/>
      <c r="Y158" s="186"/>
      <c r="Z158" s="186"/>
      <c r="AA158" s="186"/>
      <c r="AB158" s="186"/>
      <c r="AC158" s="186"/>
      <c r="AD158" s="186"/>
      <c r="AE158" s="186"/>
      <c r="AF158" s="186"/>
      <c r="AG158" s="186"/>
      <c r="AH158" s="186"/>
      <c r="AI158" s="186"/>
      <c r="AJ158" s="186"/>
      <c r="AK158" s="186"/>
      <c r="AL158" s="186"/>
      <c r="AM158" s="186"/>
      <c r="AN158" s="186"/>
      <c r="AO158" s="186"/>
      <c r="AP158" s="186"/>
      <c r="AQ158" s="186"/>
      <c r="AR158" s="186"/>
      <c r="AS158" s="186"/>
      <c r="AT158" s="186"/>
      <c r="AU158" s="186"/>
      <c r="AV158" s="186"/>
      <c r="AW158" s="186"/>
      <c r="AX158" s="186"/>
      <c r="AY158" s="186"/>
      <c r="AZ158" s="186"/>
      <c r="BA158" s="186"/>
      <c r="BB158" s="186"/>
      <c r="BC158" s="186"/>
      <c r="BD158" s="186"/>
      <c r="BE158" s="186"/>
      <c r="BF158" s="186"/>
      <c r="BG158" s="186"/>
      <c r="BH158" s="186"/>
      <c r="BI158" s="186"/>
      <c r="BJ158" s="186"/>
      <c r="BK158" s="186"/>
      <c r="BL158" s="186"/>
      <c r="BM158" s="186"/>
      <c r="BN158" s="186"/>
      <c r="BO158" s="186"/>
      <c r="BP158" s="186"/>
      <c r="BQ158" s="186"/>
      <c r="BR158" s="186"/>
      <c r="BS158" s="186"/>
      <c r="BT158" s="186"/>
      <c r="BU158" s="186"/>
      <c r="BV158" s="186"/>
      <c r="BW158" s="186"/>
      <c r="BX158" s="186"/>
      <c r="BY158" s="186"/>
      <c r="BZ158" s="186"/>
      <c r="CA158" s="186"/>
      <c r="CB158" s="186"/>
      <c r="CC158" s="186"/>
      <c r="CD158" s="186"/>
      <c r="CE158" s="186"/>
      <c r="CF158" s="186"/>
      <c r="CG158" s="186"/>
      <c r="CH158" s="186"/>
      <c r="CI158" s="186"/>
      <c r="CJ158" s="186"/>
      <c r="CK158" s="186"/>
      <c r="CL158" s="186"/>
      <c r="CM158" s="186"/>
      <c r="CN158" s="186"/>
      <c r="CO158" s="186"/>
      <c r="CP158" s="186"/>
      <c r="CQ158" s="186"/>
      <c r="CR158" s="186"/>
      <c r="CS158" s="186"/>
      <c r="CT158" s="186"/>
      <c r="CU158" s="186"/>
      <c r="CV158" s="186"/>
      <c r="CW158" s="186"/>
      <c r="CX158" s="186"/>
      <c r="CY158" s="186"/>
      <c r="CZ158" s="186"/>
      <c r="DA158" s="186"/>
      <c r="DB158" s="186"/>
      <c r="DC158" s="186"/>
      <c r="DD158" s="186"/>
      <c r="DE158" s="186"/>
      <c r="DF158" s="186"/>
      <c r="DG158" s="186"/>
      <c r="DH158" s="186"/>
      <c r="DI158" s="186"/>
      <c r="DJ158" s="186"/>
      <c r="DK158" s="186"/>
      <c r="DL158" s="186"/>
      <c r="DM158" s="186"/>
      <c r="DN158" s="186"/>
      <c r="DO158" s="186"/>
      <c r="DP158" s="186"/>
      <c r="DQ158" s="186"/>
      <c r="DR158" s="186"/>
      <c r="DS158" s="186"/>
      <c r="DT158" s="186"/>
      <c r="DU158" s="186"/>
      <c r="DV158" s="186"/>
      <c r="DW158" s="186"/>
      <c r="DX158" s="186"/>
      <c r="DY158" s="186"/>
      <c r="DZ158" s="186"/>
      <c r="EA158" s="186"/>
      <c r="EB158" s="186"/>
      <c r="EC158" s="186"/>
      <c r="ED158" s="186"/>
      <c r="EE158" s="186"/>
      <c r="EF158" s="186"/>
      <c r="EG158" s="186"/>
      <c r="EH158" s="186"/>
      <c r="EI158" s="186"/>
      <c r="EJ158" s="186"/>
      <c r="EK158" s="186"/>
      <c r="EL158" s="186"/>
      <c r="EM158" s="186"/>
      <c r="EN158" s="186"/>
      <c r="EO158" s="186"/>
      <c r="EP158" s="186"/>
      <c r="EQ158" s="186"/>
      <c r="ER158" s="186"/>
      <c r="ES158" s="186"/>
      <c r="ET158" s="186"/>
      <c r="EU158" s="186"/>
      <c r="EV158" s="186"/>
      <c r="EW158" s="186"/>
      <c r="EX158" s="186"/>
      <c r="EY158" s="186"/>
      <c r="EZ158" s="186"/>
      <c r="FA158" s="186"/>
      <c r="FB158" s="186"/>
      <c r="FC158" s="186"/>
      <c r="FD158" s="186"/>
      <c r="FE158" s="186"/>
      <c r="FF158" s="186"/>
      <c r="FG158" s="186"/>
      <c r="FH158" s="186"/>
      <c r="FI158" s="186"/>
      <c r="FJ158" s="186"/>
      <c r="FK158" s="186"/>
      <c r="FL158" s="186"/>
      <c r="FM158" s="186"/>
      <c r="FN158" s="186"/>
      <c r="FO158" s="186"/>
      <c r="FP158" s="186"/>
      <c r="FQ158" s="186"/>
      <c r="FR158" s="186"/>
      <c r="FS158" s="186"/>
      <c r="FT158" s="187"/>
      <c r="FU158" s="186"/>
      <c r="FV158" s="186"/>
      <c r="FW158" s="186"/>
      <c r="FX158" s="186"/>
      <c r="FY158" s="147"/>
      <c r="FZ158" s="162"/>
      <c r="GA158" s="147"/>
      <c r="GB158" s="147"/>
      <c r="GC158" s="147"/>
      <c r="GD158" s="186"/>
      <c r="GE158" s="186"/>
    </row>
    <row r="159" spans="1:187" x14ac:dyDescent="0.2">
      <c r="A159" s="192" t="s">
        <v>558</v>
      </c>
      <c r="B159" s="184" t="s">
        <v>982</v>
      </c>
      <c r="C159" s="169">
        <f t="shared" ref="C159:BN159" si="179">C7+C26</f>
        <v>2313</v>
      </c>
      <c r="D159" s="169">
        <f t="shared" si="179"/>
        <v>0</v>
      </c>
      <c r="E159" s="169">
        <f t="shared" si="179"/>
        <v>1</v>
      </c>
      <c r="F159" s="169">
        <f t="shared" si="179"/>
        <v>0</v>
      </c>
      <c r="G159" s="169">
        <f t="shared" si="179"/>
        <v>0</v>
      </c>
      <c r="H159" s="169">
        <f t="shared" si="179"/>
        <v>0</v>
      </c>
      <c r="I159" s="169">
        <f t="shared" si="179"/>
        <v>0</v>
      </c>
      <c r="J159" s="169">
        <f t="shared" si="179"/>
        <v>0</v>
      </c>
      <c r="K159" s="169">
        <f t="shared" si="179"/>
        <v>0</v>
      </c>
      <c r="L159" s="169">
        <f t="shared" si="179"/>
        <v>0</v>
      </c>
      <c r="M159" s="169">
        <f t="shared" si="179"/>
        <v>0</v>
      </c>
      <c r="N159" s="169">
        <f t="shared" si="179"/>
        <v>0</v>
      </c>
      <c r="O159" s="169">
        <f t="shared" si="179"/>
        <v>0</v>
      </c>
      <c r="P159" s="169">
        <f t="shared" si="179"/>
        <v>0</v>
      </c>
      <c r="Q159" s="169">
        <f t="shared" si="179"/>
        <v>0</v>
      </c>
      <c r="R159" s="169">
        <f t="shared" si="179"/>
        <v>2231.5</v>
      </c>
      <c r="S159" s="169">
        <f t="shared" si="179"/>
        <v>0</v>
      </c>
      <c r="T159" s="169">
        <f t="shared" si="179"/>
        <v>0</v>
      </c>
      <c r="U159" s="169">
        <f t="shared" si="179"/>
        <v>0</v>
      </c>
      <c r="V159" s="169">
        <f t="shared" si="179"/>
        <v>0</v>
      </c>
      <c r="W159" s="249">
        <f t="shared" si="179"/>
        <v>0</v>
      </c>
      <c r="X159" s="169">
        <f t="shared" si="179"/>
        <v>0</v>
      </c>
      <c r="Y159" s="169">
        <f t="shared" si="179"/>
        <v>1193</v>
      </c>
      <c r="Z159" s="169">
        <f t="shared" si="179"/>
        <v>0</v>
      </c>
      <c r="AA159" s="169">
        <f t="shared" si="179"/>
        <v>0</v>
      </c>
      <c r="AB159" s="169">
        <f t="shared" si="179"/>
        <v>83.5</v>
      </c>
      <c r="AC159" s="169">
        <f t="shared" si="179"/>
        <v>0</v>
      </c>
      <c r="AD159" s="169">
        <f t="shared" si="179"/>
        <v>0</v>
      </c>
      <c r="AE159" s="169">
        <f t="shared" si="179"/>
        <v>0</v>
      </c>
      <c r="AF159" s="169">
        <f t="shared" si="179"/>
        <v>0</v>
      </c>
      <c r="AG159" s="169">
        <f t="shared" si="179"/>
        <v>0</v>
      </c>
      <c r="AH159" s="169">
        <f t="shared" si="179"/>
        <v>0</v>
      </c>
      <c r="AI159" s="169">
        <f t="shared" si="179"/>
        <v>0</v>
      </c>
      <c r="AJ159" s="169">
        <f t="shared" si="179"/>
        <v>0</v>
      </c>
      <c r="AK159" s="169">
        <f t="shared" si="179"/>
        <v>0</v>
      </c>
      <c r="AL159" s="169">
        <f t="shared" si="179"/>
        <v>0</v>
      </c>
      <c r="AM159" s="169">
        <f t="shared" si="179"/>
        <v>0</v>
      </c>
      <c r="AN159" s="169">
        <f t="shared" si="179"/>
        <v>0</v>
      </c>
      <c r="AO159" s="169">
        <f t="shared" si="179"/>
        <v>0</v>
      </c>
      <c r="AP159" s="169">
        <f t="shared" si="179"/>
        <v>232</v>
      </c>
      <c r="AQ159" s="169">
        <f t="shared" si="179"/>
        <v>37.5</v>
      </c>
      <c r="AR159" s="169">
        <f t="shared" si="179"/>
        <v>2157.5</v>
      </c>
      <c r="AS159" s="169">
        <f t="shared" si="179"/>
        <v>0</v>
      </c>
      <c r="AT159" s="169">
        <f t="shared" si="179"/>
        <v>0</v>
      </c>
      <c r="AU159" s="169">
        <f t="shared" si="179"/>
        <v>0</v>
      </c>
      <c r="AV159" s="169">
        <f t="shared" si="179"/>
        <v>0</v>
      </c>
      <c r="AW159" s="169">
        <f t="shared" si="179"/>
        <v>0</v>
      </c>
      <c r="AX159" s="169">
        <f t="shared" si="179"/>
        <v>0</v>
      </c>
      <c r="AY159" s="169">
        <f t="shared" si="179"/>
        <v>0</v>
      </c>
      <c r="AZ159" s="169">
        <f t="shared" si="179"/>
        <v>0</v>
      </c>
      <c r="BA159" s="169">
        <f t="shared" si="179"/>
        <v>0</v>
      </c>
      <c r="BB159" s="169">
        <f t="shared" si="179"/>
        <v>0</v>
      </c>
      <c r="BC159" s="169">
        <f t="shared" si="179"/>
        <v>240</v>
      </c>
      <c r="BD159" s="169">
        <f t="shared" si="179"/>
        <v>0</v>
      </c>
      <c r="BE159" s="169">
        <f t="shared" si="179"/>
        <v>0</v>
      </c>
      <c r="BF159" s="169">
        <f t="shared" si="179"/>
        <v>688</v>
      </c>
      <c r="BG159" s="169">
        <f t="shared" si="179"/>
        <v>0</v>
      </c>
      <c r="BH159" s="169">
        <f t="shared" si="179"/>
        <v>25.5</v>
      </c>
      <c r="BI159" s="169">
        <f t="shared" si="179"/>
        <v>2</v>
      </c>
      <c r="BJ159" s="169">
        <f t="shared" si="179"/>
        <v>0</v>
      </c>
      <c r="BK159" s="169">
        <f t="shared" si="179"/>
        <v>6558.5</v>
      </c>
      <c r="BL159" s="169">
        <f t="shared" si="179"/>
        <v>0</v>
      </c>
      <c r="BM159" s="169">
        <f t="shared" si="179"/>
        <v>0</v>
      </c>
      <c r="BN159" s="169">
        <f t="shared" si="179"/>
        <v>0</v>
      </c>
      <c r="BO159" s="169">
        <f t="shared" ref="BO159:DZ159" si="180">BO7+BO26</f>
        <v>0</v>
      </c>
      <c r="BP159" s="169">
        <f t="shared" si="180"/>
        <v>0</v>
      </c>
      <c r="BQ159" s="169">
        <f t="shared" si="180"/>
        <v>0</v>
      </c>
      <c r="BR159" s="169">
        <f t="shared" si="180"/>
        <v>0</v>
      </c>
      <c r="BS159" s="169">
        <f t="shared" si="180"/>
        <v>0</v>
      </c>
      <c r="BT159" s="169">
        <f t="shared" si="180"/>
        <v>0</v>
      </c>
      <c r="BU159" s="169">
        <f t="shared" si="180"/>
        <v>0</v>
      </c>
      <c r="BV159" s="169">
        <f t="shared" si="180"/>
        <v>0</v>
      </c>
      <c r="BW159" s="169">
        <f t="shared" si="180"/>
        <v>0</v>
      </c>
      <c r="BX159" s="169">
        <f t="shared" si="180"/>
        <v>0</v>
      </c>
      <c r="BY159" s="169">
        <f t="shared" si="180"/>
        <v>0</v>
      </c>
      <c r="BZ159" s="169">
        <f t="shared" si="180"/>
        <v>0</v>
      </c>
      <c r="CA159" s="169">
        <f t="shared" si="180"/>
        <v>0</v>
      </c>
      <c r="CB159" s="169">
        <f t="shared" si="180"/>
        <v>236.5</v>
      </c>
      <c r="CC159" s="169">
        <f t="shared" si="180"/>
        <v>0</v>
      </c>
      <c r="CD159" s="169">
        <f t="shared" si="180"/>
        <v>0</v>
      </c>
      <c r="CE159" s="169">
        <f t="shared" si="180"/>
        <v>0</v>
      </c>
      <c r="CF159" s="169">
        <f t="shared" si="180"/>
        <v>0</v>
      </c>
      <c r="CG159" s="169">
        <f t="shared" si="180"/>
        <v>0</v>
      </c>
      <c r="CH159" s="169">
        <f t="shared" si="180"/>
        <v>0</v>
      </c>
      <c r="CI159" s="169">
        <f t="shared" si="180"/>
        <v>0</v>
      </c>
      <c r="CJ159" s="169">
        <f t="shared" si="180"/>
        <v>0</v>
      </c>
      <c r="CK159" s="169">
        <f t="shared" si="180"/>
        <v>526</v>
      </c>
      <c r="CL159" s="169">
        <f t="shared" si="180"/>
        <v>5</v>
      </c>
      <c r="CM159" s="169">
        <f t="shared" si="180"/>
        <v>4</v>
      </c>
      <c r="CN159" s="169">
        <f t="shared" si="180"/>
        <v>205</v>
      </c>
      <c r="CO159" s="169">
        <f t="shared" si="180"/>
        <v>0</v>
      </c>
      <c r="CP159" s="169">
        <f t="shared" si="180"/>
        <v>0</v>
      </c>
      <c r="CQ159" s="169">
        <f t="shared" si="180"/>
        <v>0</v>
      </c>
      <c r="CR159" s="169">
        <f t="shared" si="180"/>
        <v>0</v>
      </c>
      <c r="CS159" s="169">
        <f t="shared" si="180"/>
        <v>0</v>
      </c>
      <c r="CT159" s="169">
        <f t="shared" si="180"/>
        <v>0</v>
      </c>
      <c r="CU159" s="169">
        <f t="shared" si="180"/>
        <v>365.5</v>
      </c>
      <c r="CV159" s="169">
        <f t="shared" si="180"/>
        <v>0</v>
      </c>
      <c r="CW159" s="169">
        <f t="shared" si="180"/>
        <v>0</v>
      </c>
      <c r="CX159" s="169">
        <f t="shared" si="180"/>
        <v>0</v>
      </c>
      <c r="CY159" s="169">
        <f t="shared" si="180"/>
        <v>0</v>
      </c>
      <c r="CZ159" s="169">
        <f t="shared" si="180"/>
        <v>0</v>
      </c>
      <c r="DA159" s="169">
        <f t="shared" si="180"/>
        <v>0</v>
      </c>
      <c r="DB159" s="169">
        <f t="shared" si="180"/>
        <v>0</v>
      </c>
      <c r="DC159" s="169">
        <f t="shared" si="180"/>
        <v>0</v>
      </c>
      <c r="DD159" s="169">
        <f t="shared" si="180"/>
        <v>0</v>
      </c>
      <c r="DE159" s="169">
        <f t="shared" si="180"/>
        <v>0</v>
      </c>
      <c r="DF159" s="169">
        <f t="shared" si="180"/>
        <v>0</v>
      </c>
      <c r="DG159" s="169">
        <f t="shared" si="180"/>
        <v>0</v>
      </c>
      <c r="DH159" s="169">
        <f t="shared" si="180"/>
        <v>0</v>
      </c>
      <c r="DI159" s="169">
        <f t="shared" si="180"/>
        <v>2</v>
      </c>
      <c r="DJ159" s="169">
        <f t="shared" si="180"/>
        <v>3.5</v>
      </c>
      <c r="DK159" s="169">
        <f t="shared" si="180"/>
        <v>0</v>
      </c>
      <c r="DL159" s="169">
        <f t="shared" si="180"/>
        <v>0</v>
      </c>
      <c r="DM159" s="169">
        <f t="shared" si="180"/>
        <v>0</v>
      </c>
      <c r="DN159" s="169">
        <f t="shared" si="180"/>
        <v>0</v>
      </c>
      <c r="DO159" s="169">
        <f t="shared" si="180"/>
        <v>0</v>
      </c>
      <c r="DP159" s="169">
        <f t="shared" si="180"/>
        <v>0</v>
      </c>
      <c r="DQ159" s="169">
        <f t="shared" si="180"/>
        <v>0</v>
      </c>
      <c r="DR159" s="169">
        <f t="shared" si="180"/>
        <v>0</v>
      </c>
      <c r="DS159" s="169">
        <f t="shared" si="180"/>
        <v>0</v>
      </c>
      <c r="DT159" s="169">
        <f t="shared" si="180"/>
        <v>0</v>
      </c>
      <c r="DU159" s="169">
        <f t="shared" si="180"/>
        <v>0</v>
      </c>
      <c r="DV159" s="169">
        <f t="shared" si="180"/>
        <v>0</v>
      </c>
      <c r="DW159" s="169">
        <f t="shared" si="180"/>
        <v>0</v>
      </c>
      <c r="DX159" s="169">
        <f t="shared" si="180"/>
        <v>0</v>
      </c>
      <c r="DY159" s="169">
        <f t="shared" si="180"/>
        <v>0</v>
      </c>
      <c r="DZ159" s="169">
        <f t="shared" si="180"/>
        <v>0</v>
      </c>
      <c r="EA159" s="169">
        <f t="shared" ref="EA159:FX159" si="181">EA7+EA26</f>
        <v>0</v>
      </c>
      <c r="EB159" s="169">
        <f t="shared" si="181"/>
        <v>0</v>
      </c>
      <c r="EC159" s="169">
        <f t="shared" si="181"/>
        <v>0</v>
      </c>
      <c r="ED159" s="169">
        <f t="shared" si="181"/>
        <v>0</v>
      </c>
      <c r="EE159" s="169">
        <f t="shared" si="181"/>
        <v>0</v>
      </c>
      <c r="EF159" s="169">
        <f t="shared" si="181"/>
        <v>0</v>
      </c>
      <c r="EG159" s="169">
        <f t="shared" si="181"/>
        <v>0</v>
      </c>
      <c r="EH159" s="169">
        <f t="shared" si="181"/>
        <v>0</v>
      </c>
      <c r="EI159" s="169">
        <f t="shared" si="181"/>
        <v>0</v>
      </c>
      <c r="EJ159" s="169">
        <f t="shared" si="181"/>
        <v>0</v>
      </c>
      <c r="EK159" s="169">
        <f t="shared" si="181"/>
        <v>0</v>
      </c>
      <c r="EL159" s="169">
        <f t="shared" si="181"/>
        <v>0</v>
      </c>
      <c r="EM159" s="169">
        <f t="shared" si="181"/>
        <v>0</v>
      </c>
      <c r="EN159" s="169">
        <f t="shared" si="181"/>
        <v>121.5</v>
      </c>
      <c r="EO159" s="169">
        <f t="shared" si="181"/>
        <v>0</v>
      </c>
      <c r="EP159" s="169">
        <f t="shared" si="181"/>
        <v>0</v>
      </c>
      <c r="EQ159" s="169">
        <f t="shared" si="181"/>
        <v>0</v>
      </c>
      <c r="ER159" s="169">
        <f t="shared" si="181"/>
        <v>0</v>
      </c>
      <c r="ES159" s="169">
        <f t="shared" si="181"/>
        <v>0</v>
      </c>
      <c r="ET159" s="169">
        <f t="shared" si="181"/>
        <v>0</v>
      </c>
      <c r="EU159" s="169">
        <f t="shared" si="181"/>
        <v>4</v>
      </c>
      <c r="EV159" s="169">
        <f t="shared" si="181"/>
        <v>0</v>
      </c>
      <c r="EW159" s="169">
        <f t="shared" si="181"/>
        <v>0</v>
      </c>
      <c r="EX159" s="169">
        <f t="shared" si="181"/>
        <v>0</v>
      </c>
      <c r="EY159" s="169">
        <f t="shared" si="181"/>
        <v>250</v>
      </c>
      <c r="EZ159" s="169">
        <f t="shared" si="181"/>
        <v>0</v>
      </c>
      <c r="FA159" s="169">
        <f t="shared" si="181"/>
        <v>0</v>
      </c>
      <c r="FB159" s="169">
        <f t="shared" si="181"/>
        <v>0</v>
      </c>
      <c r="FC159" s="169">
        <f t="shared" si="181"/>
        <v>0</v>
      </c>
      <c r="FD159" s="169">
        <f t="shared" si="181"/>
        <v>0</v>
      </c>
      <c r="FE159" s="169">
        <f t="shared" si="181"/>
        <v>0</v>
      </c>
      <c r="FF159" s="169">
        <f t="shared" si="181"/>
        <v>0</v>
      </c>
      <c r="FG159" s="169">
        <f t="shared" si="181"/>
        <v>0</v>
      </c>
      <c r="FH159" s="169">
        <f t="shared" si="181"/>
        <v>0</v>
      </c>
      <c r="FI159" s="169">
        <f t="shared" si="181"/>
        <v>0</v>
      </c>
      <c r="FJ159" s="169">
        <f t="shared" si="181"/>
        <v>0</v>
      </c>
      <c r="FK159" s="169">
        <f t="shared" si="181"/>
        <v>0</v>
      </c>
      <c r="FL159" s="169">
        <f t="shared" si="181"/>
        <v>0</v>
      </c>
      <c r="FM159" s="169">
        <f t="shared" si="181"/>
        <v>0</v>
      </c>
      <c r="FN159" s="169">
        <f t="shared" si="181"/>
        <v>0</v>
      </c>
      <c r="FO159" s="169">
        <f t="shared" si="181"/>
        <v>0</v>
      </c>
      <c r="FP159" s="169">
        <f t="shared" si="181"/>
        <v>0</v>
      </c>
      <c r="FQ159" s="169">
        <f t="shared" si="181"/>
        <v>0</v>
      </c>
      <c r="FR159" s="169">
        <f t="shared" si="181"/>
        <v>0</v>
      </c>
      <c r="FS159" s="169">
        <f t="shared" si="181"/>
        <v>0</v>
      </c>
      <c r="FT159" s="249">
        <f t="shared" si="181"/>
        <v>0</v>
      </c>
      <c r="FU159" s="169">
        <f t="shared" si="181"/>
        <v>0</v>
      </c>
      <c r="FV159" s="169">
        <f t="shared" si="181"/>
        <v>0</v>
      </c>
      <c r="FW159" s="169">
        <f t="shared" si="181"/>
        <v>0</v>
      </c>
      <c r="FX159" s="169">
        <f t="shared" si="181"/>
        <v>0</v>
      </c>
      <c r="FY159" s="147"/>
      <c r="FZ159" s="147">
        <f>SUM(C159:FX159)</f>
        <v>17486</v>
      </c>
      <c r="GA159" s="147"/>
      <c r="GB159" s="147"/>
      <c r="GC159" s="147"/>
      <c r="GD159" s="186"/>
      <c r="GE159" s="186"/>
    </row>
    <row r="160" spans="1:187" x14ac:dyDescent="0.2">
      <c r="A160" s="192" t="s">
        <v>559</v>
      </c>
      <c r="B160" s="184" t="s">
        <v>983</v>
      </c>
      <c r="C160" s="186">
        <f t="shared" ref="C160:BN160" si="182">C33</f>
        <v>7894</v>
      </c>
      <c r="D160" s="186">
        <f t="shared" si="182"/>
        <v>7894</v>
      </c>
      <c r="E160" s="186">
        <f t="shared" si="182"/>
        <v>7894</v>
      </c>
      <c r="F160" s="186">
        <f t="shared" si="182"/>
        <v>7894</v>
      </c>
      <c r="G160" s="186">
        <f t="shared" si="182"/>
        <v>7894</v>
      </c>
      <c r="H160" s="186">
        <f t="shared" si="182"/>
        <v>7894</v>
      </c>
      <c r="I160" s="186">
        <f t="shared" si="182"/>
        <v>7894</v>
      </c>
      <c r="J160" s="186">
        <f t="shared" si="182"/>
        <v>7894</v>
      </c>
      <c r="K160" s="186">
        <f t="shared" si="182"/>
        <v>7894</v>
      </c>
      <c r="L160" s="186">
        <f t="shared" si="182"/>
        <v>7894</v>
      </c>
      <c r="M160" s="186">
        <f t="shared" si="182"/>
        <v>7894</v>
      </c>
      <c r="N160" s="186">
        <f t="shared" si="182"/>
        <v>7894</v>
      </c>
      <c r="O160" s="186">
        <f t="shared" si="182"/>
        <v>7894</v>
      </c>
      <c r="P160" s="186">
        <f t="shared" si="182"/>
        <v>7894</v>
      </c>
      <c r="Q160" s="186">
        <f t="shared" si="182"/>
        <v>7894</v>
      </c>
      <c r="R160" s="186">
        <f t="shared" si="182"/>
        <v>7894</v>
      </c>
      <c r="S160" s="186">
        <f t="shared" si="182"/>
        <v>7894</v>
      </c>
      <c r="T160" s="186">
        <f t="shared" si="182"/>
        <v>7894</v>
      </c>
      <c r="U160" s="186">
        <f t="shared" si="182"/>
        <v>7894</v>
      </c>
      <c r="V160" s="186">
        <f t="shared" si="182"/>
        <v>7894</v>
      </c>
      <c r="W160" s="186">
        <f t="shared" si="182"/>
        <v>7894</v>
      </c>
      <c r="X160" s="186">
        <f t="shared" si="182"/>
        <v>7894</v>
      </c>
      <c r="Y160" s="186">
        <f t="shared" si="182"/>
        <v>7894</v>
      </c>
      <c r="Z160" s="186">
        <f t="shared" si="182"/>
        <v>7894</v>
      </c>
      <c r="AA160" s="186">
        <f t="shared" si="182"/>
        <v>7894</v>
      </c>
      <c r="AB160" s="186">
        <f t="shared" si="182"/>
        <v>7894</v>
      </c>
      <c r="AC160" s="186">
        <f t="shared" si="182"/>
        <v>7894</v>
      </c>
      <c r="AD160" s="186">
        <f t="shared" si="182"/>
        <v>7894</v>
      </c>
      <c r="AE160" s="186">
        <f t="shared" si="182"/>
        <v>7894</v>
      </c>
      <c r="AF160" s="186">
        <f t="shared" si="182"/>
        <v>7894</v>
      </c>
      <c r="AG160" s="186">
        <f t="shared" si="182"/>
        <v>7894</v>
      </c>
      <c r="AH160" s="186">
        <f t="shared" si="182"/>
        <v>7894</v>
      </c>
      <c r="AI160" s="186">
        <f t="shared" si="182"/>
        <v>7894</v>
      </c>
      <c r="AJ160" s="186">
        <f t="shared" si="182"/>
        <v>7894</v>
      </c>
      <c r="AK160" s="186">
        <f t="shared" si="182"/>
        <v>7894</v>
      </c>
      <c r="AL160" s="186">
        <f t="shared" si="182"/>
        <v>7894</v>
      </c>
      <c r="AM160" s="186">
        <f t="shared" si="182"/>
        <v>7894</v>
      </c>
      <c r="AN160" s="186">
        <f t="shared" si="182"/>
        <v>7894</v>
      </c>
      <c r="AO160" s="186">
        <f t="shared" si="182"/>
        <v>7894</v>
      </c>
      <c r="AP160" s="186">
        <f t="shared" si="182"/>
        <v>7894</v>
      </c>
      <c r="AQ160" s="186">
        <f t="shared" si="182"/>
        <v>7894</v>
      </c>
      <c r="AR160" s="186">
        <f t="shared" si="182"/>
        <v>7894</v>
      </c>
      <c r="AS160" s="186">
        <f t="shared" si="182"/>
        <v>7894</v>
      </c>
      <c r="AT160" s="186">
        <f t="shared" si="182"/>
        <v>7894</v>
      </c>
      <c r="AU160" s="186">
        <f t="shared" si="182"/>
        <v>7894</v>
      </c>
      <c r="AV160" s="186">
        <f t="shared" si="182"/>
        <v>7894</v>
      </c>
      <c r="AW160" s="186">
        <f t="shared" si="182"/>
        <v>7894</v>
      </c>
      <c r="AX160" s="186">
        <f t="shared" si="182"/>
        <v>7894</v>
      </c>
      <c r="AY160" s="186">
        <f t="shared" si="182"/>
        <v>7894</v>
      </c>
      <c r="AZ160" s="186">
        <f t="shared" si="182"/>
        <v>7894</v>
      </c>
      <c r="BA160" s="186">
        <f t="shared" si="182"/>
        <v>7894</v>
      </c>
      <c r="BB160" s="186">
        <f t="shared" si="182"/>
        <v>7894</v>
      </c>
      <c r="BC160" s="186">
        <f t="shared" si="182"/>
        <v>7894</v>
      </c>
      <c r="BD160" s="186">
        <f t="shared" si="182"/>
        <v>7894</v>
      </c>
      <c r="BE160" s="186">
        <f t="shared" si="182"/>
        <v>7894</v>
      </c>
      <c r="BF160" s="186">
        <f t="shared" si="182"/>
        <v>7894</v>
      </c>
      <c r="BG160" s="186">
        <f t="shared" si="182"/>
        <v>7894</v>
      </c>
      <c r="BH160" s="186">
        <f t="shared" si="182"/>
        <v>7894</v>
      </c>
      <c r="BI160" s="186">
        <f t="shared" si="182"/>
        <v>7894</v>
      </c>
      <c r="BJ160" s="186">
        <f t="shared" si="182"/>
        <v>7894</v>
      </c>
      <c r="BK160" s="186">
        <f t="shared" si="182"/>
        <v>7894</v>
      </c>
      <c r="BL160" s="186">
        <f t="shared" si="182"/>
        <v>7894</v>
      </c>
      <c r="BM160" s="186">
        <f t="shared" si="182"/>
        <v>7894</v>
      </c>
      <c r="BN160" s="186">
        <f t="shared" si="182"/>
        <v>7894</v>
      </c>
      <c r="BO160" s="186">
        <f t="shared" ref="BO160:DZ160" si="183">BO33</f>
        <v>7894</v>
      </c>
      <c r="BP160" s="186">
        <f t="shared" si="183"/>
        <v>7894</v>
      </c>
      <c r="BQ160" s="186">
        <f t="shared" si="183"/>
        <v>7894</v>
      </c>
      <c r="BR160" s="186">
        <f t="shared" si="183"/>
        <v>7894</v>
      </c>
      <c r="BS160" s="186">
        <f t="shared" si="183"/>
        <v>7894</v>
      </c>
      <c r="BT160" s="186">
        <f t="shared" si="183"/>
        <v>7894</v>
      </c>
      <c r="BU160" s="186">
        <f t="shared" si="183"/>
        <v>7894</v>
      </c>
      <c r="BV160" s="186">
        <f t="shared" si="183"/>
        <v>7894</v>
      </c>
      <c r="BW160" s="186">
        <f t="shared" si="183"/>
        <v>7894</v>
      </c>
      <c r="BX160" s="186">
        <f t="shared" si="183"/>
        <v>7894</v>
      </c>
      <c r="BY160" s="186">
        <f t="shared" si="183"/>
        <v>7894</v>
      </c>
      <c r="BZ160" s="186">
        <f t="shared" si="183"/>
        <v>7894</v>
      </c>
      <c r="CA160" s="186">
        <f t="shared" si="183"/>
        <v>7894</v>
      </c>
      <c r="CB160" s="186">
        <f t="shared" si="183"/>
        <v>7894</v>
      </c>
      <c r="CC160" s="186">
        <f t="shared" si="183"/>
        <v>7894</v>
      </c>
      <c r="CD160" s="186">
        <f t="shared" si="183"/>
        <v>7894</v>
      </c>
      <c r="CE160" s="186">
        <f t="shared" si="183"/>
        <v>7894</v>
      </c>
      <c r="CF160" s="186">
        <f t="shared" si="183"/>
        <v>7894</v>
      </c>
      <c r="CG160" s="186">
        <f t="shared" si="183"/>
        <v>7894</v>
      </c>
      <c r="CH160" s="186">
        <f t="shared" si="183"/>
        <v>7894</v>
      </c>
      <c r="CI160" s="186">
        <f t="shared" si="183"/>
        <v>7894</v>
      </c>
      <c r="CJ160" s="186">
        <f t="shared" si="183"/>
        <v>7894</v>
      </c>
      <c r="CK160" s="186">
        <f t="shared" si="183"/>
        <v>7894</v>
      </c>
      <c r="CL160" s="186">
        <f t="shared" si="183"/>
        <v>7894</v>
      </c>
      <c r="CM160" s="186">
        <f t="shared" si="183"/>
        <v>7894</v>
      </c>
      <c r="CN160" s="186">
        <f t="shared" si="183"/>
        <v>7894</v>
      </c>
      <c r="CO160" s="186">
        <f t="shared" si="183"/>
        <v>7894</v>
      </c>
      <c r="CP160" s="186">
        <f t="shared" si="183"/>
        <v>7894</v>
      </c>
      <c r="CQ160" s="186">
        <f t="shared" si="183"/>
        <v>7894</v>
      </c>
      <c r="CR160" s="186">
        <f t="shared" si="183"/>
        <v>7894</v>
      </c>
      <c r="CS160" s="186">
        <f t="shared" si="183"/>
        <v>7894</v>
      </c>
      <c r="CT160" s="186">
        <f t="shared" si="183"/>
        <v>7894</v>
      </c>
      <c r="CU160" s="186">
        <f t="shared" si="183"/>
        <v>7894</v>
      </c>
      <c r="CV160" s="186">
        <f t="shared" si="183"/>
        <v>7894</v>
      </c>
      <c r="CW160" s="186">
        <f t="shared" si="183"/>
        <v>7894</v>
      </c>
      <c r="CX160" s="186">
        <f t="shared" si="183"/>
        <v>7894</v>
      </c>
      <c r="CY160" s="186">
        <f t="shared" si="183"/>
        <v>7894</v>
      </c>
      <c r="CZ160" s="186">
        <f t="shared" si="183"/>
        <v>7894</v>
      </c>
      <c r="DA160" s="186">
        <f t="shared" si="183"/>
        <v>7894</v>
      </c>
      <c r="DB160" s="186">
        <f t="shared" si="183"/>
        <v>7894</v>
      </c>
      <c r="DC160" s="186">
        <f t="shared" si="183"/>
        <v>7894</v>
      </c>
      <c r="DD160" s="186">
        <f t="shared" si="183"/>
        <v>7894</v>
      </c>
      <c r="DE160" s="186">
        <f t="shared" si="183"/>
        <v>7894</v>
      </c>
      <c r="DF160" s="186">
        <f t="shared" si="183"/>
        <v>7894</v>
      </c>
      <c r="DG160" s="186">
        <f t="shared" si="183"/>
        <v>7894</v>
      </c>
      <c r="DH160" s="186">
        <f t="shared" si="183"/>
        <v>7894</v>
      </c>
      <c r="DI160" s="186">
        <f t="shared" si="183"/>
        <v>7894</v>
      </c>
      <c r="DJ160" s="186">
        <f t="shared" si="183"/>
        <v>7894</v>
      </c>
      <c r="DK160" s="186">
        <f t="shared" si="183"/>
        <v>7894</v>
      </c>
      <c r="DL160" s="186">
        <f t="shared" si="183"/>
        <v>7894</v>
      </c>
      <c r="DM160" s="186">
        <f t="shared" si="183"/>
        <v>7894</v>
      </c>
      <c r="DN160" s="186">
        <f t="shared" si="183"/>
        <v>7894</v>
      </c>
      <c r="DO160" s="186">
        <f t="shared" si="183"/>
        <v>7894</v>
      </c>
      <c r="DP160" s="186">
        <f t="shared" si="183"/>
        <v>7894</v>
      </c>
      <c r="DQ160" s="186">
        <f t="shared" si="183"/>
        <v>7894</v>
      </c>
      <c r="DR160" s="186">
        <f t="shared" si="183"/>
        <v>7894</v>
      </c>
      <c r="DS160" s="186">
        <f t="shared" si="183"/>
        <v>7894</v>
      </c>
      <c r="DT160" s="186">
        <f t="shared" si="183"/>
        <v>7894</v>
      </c>
      <c r="DU160" s="186">
        <f t="shared" si="183"/>
        <v>7894</v>
      </c>
      <c r="DV160" s="186">
        <f t="shared" si="183"/>
        <v>7894</v>
      </c>
      <c r="DW160" s="186">
        <f t="shared" si="183"/>
        <v>7894</v>
      </c>
      <c r="DX160" s="186">
        <f t="shared" si="183"/>
        <v>7894</v>
      </c>
      <c r="DY160" s="186">
        <f t="shared" si="183"/>
        <v>7894</v>
      </c>
      <c r="DZ160" s="186">
        <f t="shared" si="183"/>
        <v>7894</v>
      </c>
      <c r="EA160" s="186">
        <f t="shared" ref="EA160:FX160" si="184">EA33</f>
        <v>7894</v>
      </c>
      <c r="EB160" s="186">
        <f t="shared" si="184"/>
        <v>7894</v>
      </c>
      <c r="EC160" s="186">
        <f t="shared" si="184"/>
        <v>7894</v>
      </c>
      <c r="ED160" s="186">
        <f t="shared" si="184"/>
        <v>7894</v>
      </c>
      <c r="EE160" s="186">
        <f t="shared" si="184"/>
        <v>7894</v>
      </c>
      <c r="EF160" s="186">
        <f t="shared" si="184"/>
        <v>7894</v>
      </c>
      <c r="EG160" s="186">
        <f t="shared" si="184"/>
        <v>7894</v>
      </c>
      <c r="EH160" s="186">
        <f t="shared" si="184"/>
        <v>7894</v>
      </c>
      <c r="EI160" s="186">
        <f t="shared" si="184"/>
        <v>7894</v>
      </c>
      <c r="EJ160" s="186">
        <f t="shared" si="184"/>
        <v>7894</v>
      </c>
      <c r="EK160" s="186">
        <f t="shared" si="184"/>
        <v>7894</v>
      </c>
      <c r="EL160" s="186">
        <f t="shared" si="184"/>
        <v>7894</v>
      </c>
      <c r="EM160" s="186">
        <f t="shared" si="184"/>
        <v>7894</v>
      </c>
      <c r="EN160" s="186">
        <f t="shared" si="184"/>
        <v>7894</v>
      </c>
      <c r="EO160" s="186">
        <f t="shared" si="184"/>
        <v>7894</v>
      </c>
      <c r="EP160" s="186">
        <f t="shared" si="184"/>
        <v>7894</v>
      </c>
      <c r="EQ160" s="186">
        <f t="shared" si="184"/>
        <v>7894</v>
      </c>
      <c r="ER160" s="186">
        <f t="shared" si="184"/>
        <v>7894</v>
      </c>
      <c r="ES160" s="186">
        <f t="shared" si="184"/>
        <v>7894</v>
      </c>
      <c r="ET160" s="186">
        <f t="shared" si="184"/>
        <v>7894</v>
      </c>
      <c r="EU160" s="186">
        <f t="shared" si="184"/>
        <v>7894</v>
      </c>
      <c r="EV160" s="186">
        <f t="shared" si="184"/>
        <v>7894</v>
      </c>
      <c r="EW160" s="186">
        <f t="shared" si="184"/>
        <v>7894</v>
      </c>
      <c r="EX160" s="186">
        <f t="shared" si="184"/>
        <v>7894</v>
      </c>
      <c r="EY160" s="186">
        <f t="shared" si="184"/>
        <v>7894</v>
      </c>
      <c r="EZ160" s="186">
        <f t="shared" si="184"/>
        <v>7894</v>
      </c>
      <c r="FA160" s="186">
        <f t="shared" si="184"/>
        <v>7894</v>
      </c>
      <c r="FB160" s="186">
        <f t="shared" si="184"/>
        <v>7894</v>
      </c>
      <c r="FC160" s="186">
        <f t="shared" si="184"/>
        <v>7894</v>
      </c>
      <c r="FD160" s="186">
        <f t="shared" si="184"/>
        <v>7894</v>
      </c>
      <c r="FE160" s="186">
        <f t="shared" si="184"/>
        <v>7894</v>
      </c>
      <c r="FF160" s="186">
        <f t="shared" si="184"/>
        <v>7894</v>
      </c>
      <c r="FG160" s="186">
        <f t="shared" si="184"/>
        <v>7894</v>
      </c>
      <c r="FH160" s="186">
        <f t="shared" si="184"/>
        <v>7894</v>
      </c>
      <c r="FI160" s="186">
        <f t="shared" si="184"/>
        <v>7894</v>
      </c>
      <c r="FJ160" s="186">
        <f t="shared" si="184"/>
        <v>7894</v>
      </c>
      <c r="FK160" s="186">
        <f t="shared" si="184"/>
        <v>7894</v>
      </c>
      <c r="FL160" s="186">
        <f t="shared" si="184"/>
        <v>7894</v>
      </c>
      <c r="FM160" s="186">
        <f t="shared" si="184"/>
        <v>7894</v>
      </c>
      <c r="FN160" s="186">
        <f t="shared" si="184"/>
        <v>7894</v>
      </c>
      <c r="FO160" s="186">
        <f t="shared" si="184"/>
        <v>7894</v>
      </c>
      <c r="FP160" s="186">
        <f t="shared" si="184"/>
        <v>7894</v>
      </c>
      <c r="FQ160" s="186">
        <f t="shared" si="184"/>
        <v>7894</v>
      </c>
      <c r="FR160" s="186">
        <f t="shared" si="184"/>
        <v>7894</v>
      </c>
      <c r="FS160" s="186">
        <f t="shared" si="184"/>
        <v>7894</v>
      </c>
      <c r="FT160" s="187">
        <f t="shared" si="184"/>
        <v>7894</v>
      </c>
      <c r="FU160" s="186">
        <f t="shared" si="184"/>
        <v>7894</v>
      </c>
      <c r="FV160" s="186">
        <f t="shared" si="184"/>
        <v>7894</v>
      </c>
      <c r="FW160" s="186">
        <f t="shared" si="184"/>
        <v>7894</v>
      </c>
      <c r="FX160" s="186">
        <f t="shared" si="184"/>
        <v>7894</v>
      </c>
      <c r="FY160" s="147"/>
      <c r="FZ160" s="186">
        <f>FZ32</f>
        <v>0</v>
      </c>
      <c r="GA160" s="147"/>
      <c r="GB160" s="147"/>
      <c r="GC160" s="147"/>
      <c r="GD160" s="186"/>
      <c r="GE160" s="186"/>
    </row>
    <row r="161" spans="1:187" x14ac:dyDescent="0.2">
      <c r="A161" s="192" t="s">
        <v>560</v>
      </c>
      <c r="B161" s="184" t="s">
        <v>569</v>
      </c>
      <c r="C161" s="186">
        <f>ROUND(C160*C159,2)</f>
        <v>18258822</v>
      </c>
      <c r="D161" s="186">
        <f t="shared" ref="D161:BO161" si="185">ROUND(D160*D159,2)</f>
        <v>0</v>
      </c>
      <c r="E161" s="186">
        <f t="shared" si="185"/>
        <v>7894</v>
      </c>
      <c r="F161" s="186">
        <f t="shared" si="185"/>
        <v>0</v>
      </c>
      <c r="G161" s="186">
        <f t="shared" si="185"/>
        <v>0</v>
      </c>
      <c r="H161" s="186">
        <f t="shared" si="185"/>
        <v>0</v>
      </c>
      <c r="I161" s="186">
        <f t="shared" si="185"/>
        <v>0</v>
      </c>
      <c r="J161" s="186">
        <f t="shared" si="185"/>
        <v>0</v>
      </c>
      <c r="K161" s="186">
        <f t="shared" si="185"/>
        <v>0</v>
      </c>
      <c r="L161" s="186">
        <f t="shared" si="185"/>
        <v>0</v>
      </c>
      <c r="M161" s="186">
        <f t="shared" si="185"/>
        <v>0</v>
      </c>
      <c r="N161" s="186">
        <f t="shared" si="185"/>
        <v>0</v>
      </c>
      <c r="O161" s="186">
        <f t="shared" si="185"/>
        <v>0</v>
      </c>
      <c r="P161" s="186">
        <f t="shared" si="185"/>
        <v>0</v>
      </c>
      <c r="Q161" s="186">
        <f t="shared" si="185"/>
        <v>0</v>
      </c>
      <c r="R161" s="186">
        <f t="shared" si="185"/>
        <v>17615461</v>
      </c>
      <c r="S161" s="186">
        <f t="shared" si="185"/>
        <v>0</v>
      </c>
      <c r="T161" s="186">
        <f t="shared" si="185"/>
        <v>0</v>
      </c>
      <c r="U161" s="186">
        <f t="shared" si="185"/>
        <v>0</v>
      </c>
      <c r="V161" s="186">
        <f t="shared" si="185"/>
        <v>0</v>
      </c>
      <c r="W161" s="187">
        <f t="shared" si="185"/>
        <v>0</v>
      </c>
      <c r="X161" s="186">
        <f t="shared" si="185"/>
        <v>0</v>
      </c>
      <c r="Y161" s="186">
        <f t="shared" si="185"/>
        <v>9417542</v>
      </c>
      <c r="Z161" s="186">
        <f t="shared" si="185"/>
        <v>0</v>
      </c>
      <c r="AA161" s="186">
        <f t="shared" si="185"/>
        <v>0</v>
      </c>
      <c r="AB161" s="186">
        <f t="shared" si="185"/>
        <v>659149</v>
      </c>
      <c r="AC161" s="186">
        <f t="shared" si="185"/>
        <v>0</v>
      </c>
      <c r="AD161" s="186">
        <f t="shared" si="185"/>
        <v>0</v>
      </c>
      <c r="AE161" s="186">
        <f t="shared" si="185"/>
        <v>0</v>
      </c>
      <c r="AF161" s="186">
        <f t="shared" si="185"/>
        <v>0</v>
      </c>
      <c r="AG161" s="186">
        <f t="shared" si="185"/>
        <v>0</v>
      </c>
      <c r="AH161" s="186">
        <f t="shared" si="185"/>
        <v>0</v>
      </c>
      <c r="AI161" s="186">
        <f t="shared" si="185"/>
        <v>0</v>
      </c>
      <c r="AJ161" s="186">
        <f t="shared" si="185"/>
        <v>0</v>
      </c>
      <c r="AK161" s="186">
        <f t="shared" si="185"/>
        <v>0</v>
      </c>
      <c r="AL161" s="186">
        <f t="shared" si="185"/>
        <v>0</v>
      </c>
      <c r="AM161" s="186">
        <f t="shared" si="185"/>
        <v>0</v>
      </c>
      <c r="AN161" s="186">
        <f t="shared" si="185"/>
        <v>0</v>
      </c>
      <c r="AO161" s="186">
        <f t="shared" si="185"/>
        <v>0</v>
      </c>
      <c r="AP161" s="186">
        <f t="shared" si="185"/>
        <v>1831408</v>
      </c>
      <c r="AQ161" s="186">
        <f t="shared" si="185"/>
        <v>296025</v>
      </c>
      <c r="AR161" s="186">
        <f t="shared" si="185"/>
        <v>17031305</v>
      </c>
      <c r="AS161" s="186">
        <f t="shared" si="185"/>
        <v>0</v>
      </c>
      <c r="AT161" s="186">
        <f t="shared" si="185"/>
        <v>0</v>
      </c>
      <c r="AU161" s="186">
        <f t="shared" si="185"/>
        <v>0</v>
      </c>
      <c r="AV161" s="186">
        <f t="shared" si="185"/>
        <v>0</v>
      </c>
      <c r="AW161" s="186">
        <f t="shared" si="185"/>
        <v>0</v>
      </c>
      <c r="AX161" s="186">
        <f t="shared" si="185"/>
        <v>0</v>
      </c>
      <c r="AY161" s="186">
        <f t="shared" si="185"/>
        <v>0</v>
      </c>
      <c r="AZ161" s="186">
        <f t="shared" si="185"/>
        <v>0</v>
      </c>
      <c r="BA161" s="186">
        <f t="shared" si="185"/>
        <v>0</v>
      </c>
      <c r="BB161" s="186">
        <f t="shared" si="185"/>
        <v>0</v>
      </c>
      <c r="BC161" s="186">
        <f t="shared" si="185"/>
        <v>1894560</v>
      </c>
      <c r="BD161" s="186">
        <f t="shared" si="185"/>
        <v>0</v>
      </c>
      <c r="BE161" s="186">
        <f t="shared" si="185"/>
        <v>0</v>
      </c>
      <c r="BF161" s="186">
        <f t="shared" si="185"/>
        <v>5431072</v>
      </c>
      <c r="BG161" s="186">
        <f t="shared" si="185"/>
        <v>0</v>
      </c>
      <c r="BH161" s="186">
        <f t="shared" si="185"/>
        <v>201297</v>
      </c>
      <c r="BI161" s="186">
        <f t="shared" si="185"/>
        <v>15788</v>
      </c>
      <c r="BJ161" s="186">
        <f t="shared" si="185"/>
        <v>0</v>
      </c>
      <c r="BK161" s="186">
        <f t="shared" si="185"/>
        <v>51772799</v>
      </c>
      <c r="BL161" s="186">
        <f t="shared" si="185"/>
        <v>0</v>
      </c>
      <c r="BM161" s="186">
        <f t="shared" si="185"/>
        <v>0</v>
      </c>
      <c r="BN161" s="186">
        <f t="shared" si="185"/>
        <v>0</v>
      </c>
      <c r="BO161" s="186">
        <f t="shared" si="185"/>
        <v>0</v>
      </c>
      <c r="BP161" s="186">
        <f t="shared" ref="BP161:EA161" si="186">ROUND(BP160*BP159,2)</f>
        <v>0</v>
      </c>
      <c r="BQ161" s="186">
        <f t="shared" si="186"/>
        <v>0</v>
      </c>
      <c r="BR161" s="186">
        <f t="shared" si="186"/>
        <v>0</v>
      </c>
      <c r="BS161" s="186">
        <f t="shared" si="186"/>
        <v>0</v>
      </c>
      <c r="BT161" s="186">
        <f t="shared" si="186"/>
        <v>0</v>
      </c>
      <c r="BU161" s="186">
        <f t="shared" si="186"/>
        <v>0</v>
      </c>
      <c r="BV161" s="186">
        <f t="shared" si="186"/>
        <v>0</v>
      </c>
      <c r="BW161" s="186">
        <f t="shared" si="186"/>
        <v>0</v>
      </c>
      <c r="BX161" s="186">
        <f t="shared" si="186"/>
        <v>0</v>
      </c>
      <c r="BY161" s="186">
        <f t="shared" si="186"/>
        <v>0</v>
      </c>
      <c r="BZ161" s="186">
        <f t="shared" si="186"/>
        <v>0</v>
      </c>
      <c r="CA161" s="186">
        <f t="shared" si="186"/>
        <v>0</v>
      </c>
      <c r="CB161" s="186">
        <f t="shared" si="186"/>
        <v>1866931</v>
      </c>
      <c r="CC161" s="186">
        <f t="shared" si="186"/>
        <v>0</v>
      </c>
      <c r="CD161" s="186">
        <f t="shared" si="186"/>
        <v>0</v>
      </c>
      <c r="CE161" s="186">
        <f t="shared" si="186"/>
        <v>0</v>
      </c>
      <c r="CF161" s="186">
        <f t="shared" si="186"/>
        <v>0</v>
      </c>
      <c r="CG161" s="186">
        <f t="shared" si="186"/>
        <v>0</v>
      </c>
      <c r="CH161" s="186">
        <f t="shared" si="186"/>
        <v>0</v>
      </c>
      <c r="CI161" s="186">
        <f t="shared" si="186"/>
        <v>0</v>
      </c>
      <c r="CJ161" s="186">
        <f t="shared" si="186"/>
        <v>0</v>
      </c>
      <c r="CK161" s="186">
        <f t="shared" si="186"/>
        <v>4152244</v>
      </c>
      <c r="CL161" s="186">
        <f t="shared" si="186"/>
        <v>39470</v>
      </c>
      <c r="CM161" s="186">
        <f t="shared" si="186"/>
        <v>31576</v>
      </c>
      <c r="CN161" s="186">
        <f t="shared" si="186"/>
        <v>1618270</v>
      </c>
      <c r="CO161" s="186">
        <f t="shared" si="186"/>
        <v>0</v>
      </c>
      <c r="CP161" s="186">
        <f t="shared" si="186"/>
        <v>0</v>
      </c>
      <c r="CQ161" s="186">
        <f t="shared" si="186"/>
        <v>0</v>
      </c>
      <c r="CR161" s="186">
        <f t="shared" si="186"/>
        <v>0</v>
      </c>
      <c r="CS161" s="186">
        <f t="shared" si="186"/>
        <v>0</v>
      </c>
      <c r="CT161" s="186">
        <f t="shared" si="186"/>
        <v>0</v>
      </c>
      <c r="CU161" s="186">
        <f t="shared" si="186"/>
        <v>2885257</v>
      </c>
      <c r="CV161" s="186">
        <f t="shared" si="186"/>
        <v>0</v>
      </c>
      <c r="CW161" s="186">
        <f t="shared" si="186"/>
        <v>0</v>
      </c>
      <c r="CX161" s="186">
        <f t="shared" si="186"/>
        <v>0</v>
      </c>
      <c r="CY161" s="186">
        <f t="shared" si="186"/>
        <v>0</v>
      </c>
      <c r="CZ161" s="186">
        <f t="shared" si="186"/>
        <v>0</v>
      </c>
      <c r="DA161" s="186">
        <f t="shared" si="186"/>
        <v>0</v>
      </c>
      <c r="DB161" s="186">
        <f t="shared" si="186"/>
        <v>0</v>
      </c>
      <c r="DC161" s="186">
        <f t="shared" si="186"/>
        <v>0</v>
      </c>
      <c r="DD161" s="186">
        <f t="shared" si="186"/>
        <v>0</v>
      </c>
      <c r="DE161" s="186">
        <f t="shared" si="186"/>
        <v>0</v>
      </c>
      <c r="DF161" s="186">
        <f t="shared" si="186"/>
        <v>0</v>
      </c>
      <c r="DG161" s="186">
        <f t="shared" si="186"/>
        <v>0</v>
      </c>
      <c r="DH161" s="186">
        <f t="shared" si="186"/>
        <v>0</v>
      </c>
      <c r="DI161" s="186">
        <f t="shared" si="186"/>
        <v>15788</v>
      </c>
      <c r="DJ161" s="186">
        <f t="shared" si="186"/>
        <v>27629</v>
      </c>
      <c r="DK161" s="186">
        <f t="shared" si="186"/>
        <v>0</v>
      </c>
      <c r="DL161" s="186">
        <f t="shared" si="186"/>
        <v>0</v>
      </c>
      <c r="DM161" s="186">
        <f t="shared" si="186"/>
        <v>0</v>
      </c>
      <c r="DN161" s="186">
        <f t="shared" si="186"/>
        <v>0</v>
      </c>
      <c r="DO161" s="186">
        <f t="shared" si="186"/>
        <v>0</v>
      </c>
      <c r="DP161" s="186">
        <f t="shared" si="186"/>
        <v>0</v>
      </c>
      <c r="DQ161" s="186">
        <f t="shared" si="186"/>
        <v>0</v>
      </c>
      <c r="DR161" s="186">
        <f t="shared" si="186"/>
        <v>0</v>
      </c>
      <c r="DS161" s="186">
        <f t="shared" si="186"/>
        <v>0</v>
      </c>
      <c r="DT161" s="186">
        <f t="shared" si="186"/>
        <v>0</v>
      </c>
      <c r="DU161" s="186">
        <f t="shared" si="186"/>
        <v>0</v>
      </c>
      <c r="DV161" s="186">
        <f t="shared" si="186"/>
        <v>0</v>
      </c>
      <c r="DW161" s="186">
        <f t="shared" si="186"/>
        <v>0</v>
      </c>
      <c r="DX161" s="186">
        <f t="shared" si="186"/>
        <v>0</v>
      </c>
      <c r="DY161" s="186">
        <f t="shared" si="186"/>
        <v>0</v>
      </c>
      <c r="DZ161" s="186">
        <f t="shared" si="186"/>
        <v>0</v>
      </c>
      <c r="EA161" s="186">
        <f t="shared" si="186"/>
        <v>0</v>
      </c>
      <c r="EB161" s="186">
        <f t="shared" ref="EB161:FX161" si="187">ROUND(EB160*EB159,2)</f>
        <v>0</v>
      </c>
      <c r="EC161" s="186">
        <f t="shared" si="187"/>
        <v>0</v>
      </c>
      <c r="ED161" s="186">
        <f t="shared" si="187"/>
        <v>0</v>
      </c>
      <c r="EE161" s="186">
        <f t="shared" si="187"/>
        <v>0</v>
      </c>
      <c r="EF161" s="186">
        <f t="shared" si="187"/>
        <v>0</v>
      </c>
      <c r="EG161" s="186">
        <f t="shared" si="187"/>
        <v>0</v>
      </c>
      <c r="EH161" s="186">
        <f t="shared" si="187"/>
        <v>0</v>
      </c>
      <c r="EI161" s="186">
        <f t="shared" si="187"/>
        <v>0</v>
      </c>
      <c r="EJ161" s="186">
        <f t="shared" si="187"/>
        <v>0</v>
      </c>
      <c r="EK161" s="186">
        <f t="shared" si="187"/>
        <v>0</v>
      </c>
      <c r="EL161" s="186">
        <f t="shared" si="187"/>
        <v>0</v>
      </c>
      <c r="EM161" s="186">
        <f t="shared" si="187"/>
        <v>0</v>
      </c>
      <c r="EN161" s="186">
        <f t="shared" si="187"/>
        <v>959121</v>
      </c>
      <c r="EO161" s="186">
        <f t="shared" si="187"/>
        <v>0</v>
      </c>
      <c r="EP161" s="186">
        <f t="shared" si="187"/>
        <v>0</v>
      </c>
      <c r="EQ161" s="186">
        <f t="shared" si="187"/>
        <v>0</v>
      </c>
      <c r="ER161" s="186">
        <f t="shared" si="187"/>
        <v>0</v>
      </c>
      <c r="ES161" s="186">
        <f t="shared" si="187"/>
        <v>0</v>
      </c>
      <c r="ET161" s="186">
        <f t="shared" si="187"/>
        <v>0</v>
      </c>
      <c r="EU161" s="186">
        <f t="shared" si="187"/>
        <v>31576</v>
      </c>
      <c r="EV161" s="186">
        <f t="shared" si="187"/>
        <v>0</v>
      </c>
      <c r="EW161" s="186">
        <f t="shared" si="187"/>
        <v>0</v>
      </c>
      <c r="EX161" s="186">
        <f t="shared" si="187"/>
        <v>0</v>
      </c>
      <c r="EY161" s="186">
        <f t="shared" si="187"/>
        <v>1973500</v>
      </c>
      <c r="EZ161" s="186">
        <f t="shared" si="187"/>
        <v>0</v>
      </c>
      <c r="FA161" s="186">
        <f t="shared" si="187"/>
        <v>0</v>
      </c>
      <c r="FB161" s="186">
        <f t="shared" si="187"/>
        <v>0</v>
      </c>
      <c r="FC161" s="186">
        <f t="shared" si="187"/>
        <v>0</v>
      </c>
      <c r="FD161" s="186">
        <f t="shared" si="187"/>
        <v>0</v>
      </c>
      <c r="FE161" s="186">
        <f t="shared" si="187"/>
        <v>0</v>
      </c>
      <c r="FF161" s="186">
        <f t="shared" si="187"/>
        <v>0</v>
      </c>
      <c r="FG161" s="186">
        <f t="shared" si="187"/>
        <v>0</v>
      </c>
      <c r="FH161" s="186">
        <f t="shared" si="187"/>
        <v>0</v>
      </c>
      <c r="FI161" s="186">
        <f t="shared" si="187"/>
        <v>0</v>
      </c>
      <c r="FJ161" s="186">
        <f t="shared" si="187"/>
        <v>0</v>
      </c>
      <c r="FK161" s="186">
        <f t="shared" si="187"/>
        <v>0</v>
      </c>
      <c r="FL161" s="186">
        <f t="shared" si="187"/>
        <v>0</v>
      </c>
      <c r="FM161" s="186">
        <f t="shared" si="187"/>
        <v>0</v>
      </c>
      <c r="FN161" s="186">
        <f t="shared" si="187"/>
        <v>0</v>
      </c>
      <c r="FO161" s="186">
        <f t="shared" si="187"/>
        <v>0</v>
      </c>
      <c r="FP161" s="186">
        <f t="shared" si="187"/>
        <v>0</v>
      </c>
      <c r="FQ161" s="186">
        <f t="shared" si="187"/>
        <v>0</v>
      </c>
      <c r="FR161" s="186">
        <f t="shared" si="187"/>
        <v>0</v>
      </c>
      <c r="FS161" s="186">
        <f t="shared" si="187"/>
        <v>0</v>
      </c>
      <c r="FT161" s="187">
        <f t="shared" si="187"/>
        <v>0</v>
      </c>
      <c r="FU161" s="186">
        <f t="shared" si="187"/>
        <v>0</v>
      </c>
      <c r="FV161" s="186">
        <f t="shared" si="187"/>
        <v>0</v>
      </c>
      <c r="FW161" s="186">
        <f t="shared" si="187"/>
        <v>0</v>
      </c>
      <c r="FX161" s="186">
        <f t="shared" si="187"/>
        <v>0</v>
      </c>
      <c r="FY161" s="147"/>
      <c r="FZ161" s="147">
        <f>SUM(C161:FX161)</f>
        <v>138034484</v>
      </c>
      <c r="GA161" s="147"/>
      <c r="GB161" s="147"/>
      <c r="GC161" s="147"/>
      <c r="GD161" s="186"/>
      <c r="GE161" s="186"/>
    </row>
    <row r="162" spans="1:187" x14ac:dyDescent="0.2">
      <c r="A162" s="192"/>
      <c r="B162" s="184"/>
      <c r="C162" s="186"/>
      <c r="D162" s="186"/>
      <c r="E162" s="186"/>
      <c r="F162" s="186"/>
      <c r="G162" s="186"/>
      <c r="H162" s="186"/>
      <c r="I162" s="186"/>
      <c r="J162" s="186"/>
      <c r="K162" s="186"/>
      <c r="L162" s="186"/>
      <c r="M162" s="186"/>
      <c r="N162" s="186"/>
      <c r="O162" s="186"/>
      <c r="P162" s="186"/>
      <c r="Q162" s="186"/>
      <c r="R162" s="186"/>
      <c r="S162" s="186"/>
      <c r="T162" s="186"/>
      <c r="U162" s="186"/>
      <c r="V162" s="186"/>
      <c r="W162" s="187"/>
      <c r="X162" s="186"/>
      <c r="Y162" s="186"/>
      <c r="Z162" s="186"/>
      <c r="AA162" s="186"/>
      <c r="AB162" s="186"/>
      <c r="AC162" s="186"/>
      <c r="AD162" s="186"/>
      <c r="AE162" s="186"/>
      <c r="AF162" s="186"/>
      <c r="AG162" s="186"/>
      <c r="AH162" s="186"/>
      <c r="AI162" s="186"/>
      <c r="AJ162" s="186"/>
      <c r="AK162" s="186"/>
      <c r="AL162" s="186"/>
      <c r="AM162" s="186"/>
      <c r="AN162" s="186"/>
      <c r="AO162" s="186"/>
      <c r="AP162" s="186"/>
      <c r="AQ162" s="186"/>
      <c r="AR162" s="186"/>
      <c r="AS162" s="186"/>
      <c r="AT162" s="186"/>
      <c r="AU162" s="186"/>
      <c r="AV162" s="186"/>
      <c r="AW162" s="186"/>
      <c r="AX162" s="186"/>
      <c r="AY162" s="186"/>
      <c r="AZ162" s="186"/>
      <c r="BA162" s="186"/>
      <c r="BB162" s="186"/>
      <c r="BC162" s="186"/>
      <c r="BD162" s="186"/>
      <c r="BE162" s="186"/>
      <c r="BF162" s="186"/>
      <c r="BG162" s="186"/>
      <c r="BH162" s="186"/>
      <c r="BI162" s="186"/>
      <c r="BJ162" s="186"/>
      <c r="BK162" s="186"/>
      <c r="BL162" s="186"/>
      <c r="BM162" s="186"/>
      <c r="BN162" s="186"/>
      <c r="BO162" s="186"/>
      <c r="BP162" s="186"/>
      <c r="BQ162" s="186"/>
      <c r="BR162" s="186"/>
      <c r="BS162" s="186"/>
      <c r="BT162" s="186"/>
      <c r="BU162" s="186"/>
      <c r="BV162" s="186"/>
      <c r="BW162" s="186"/>
      <c r="BX162" s="186"/>
      <c r="BY162" s="186"/>
      <c r="BZ162" s="186"/>
      <c r="CA162" s="186"/>
      <c r="CB162" s="186"/>
      <c r="CC162" s="186"/>
      <c r="CD162" s="186"/>
      <c r="CE162" s="186"/>
      <c r="CF162" s="186"/>
      <c r="CG162" s="186"/>
      <c r="CH162" s="186"/>
      <c r="CI162" s="186"/>
      <c r="CJ162" s="186"/>
      <c r="CK162" s="186"/>
      <c r="CL162" s="186"/>
      <c r="CM162" s="186"/>
      <c r="CN162" s="186"/>
      <c r="CO162" s="186"/>
      <c r="CP162" s="186"/>
      <c r="CQ162" s="186"/>
      <c r="CR162" s="186"/>
      <c r="CS162" s="186"/>
      <c r="CT162" s="186"/>
      <c r="CU162" s="186"/>
      <c r="CV162" s="186"/>
      <c r="CW162" s="186"/>
      <c r="CX162" s="186"/>
      <c r="CY162" s="186"/>
      <c r="CZ162" s="186"/>
      <c r="DA162" s="186"/>
      <c r="DB162" s="186"/>
      <c r="DC162" s="186"/>
      <c r="DD162" s="186"/>
      <c r="DE162" s="186"/>
      <c r="DF162" s="186"/>
      <c r="DG162" s="186"/>
      <c r="DH162" s="186"/>
      <c r="DI162" s="186"/>
      <c r="DJ162" s="186"/>
      <c r="DK162" s="186"/>
      <c r="DL162" s="186"/>
      <c r="DM162" s="186"/>
      <c r="DN162" s="186"/>
      <c r="DO162" s="186"/>
      <c r="DP162" s="186"/>
      <c r="DQ162" s="186"/>
      <c r="DR162" s="186"/>
      <c r="DS162" s="186"/>
      <c r="DT162" s="186"/>
      <c r="DU162" s="186"/>
      <c r="DV162" s="186"/>
      <c r="DW162" s="186"/>
      <c r="DX162" s="186"/>
      <c r="DY162" s="186"/>
      <c r="DZ162" s="186"/>
      <c r="EA162" s="186"/>
      <c r="EB162" s="186"/>
      <c r="EC162" s="186"/>
      <c r="ED162" s="186"/>
      <c r="EE162" s="186"/>
      <c r="EF162" s="186"/>
      <c r="EG162" s="186"/>
      <c r="EH162" s="186"/>
      <c r="EI162" s="186"/>
      <c r="EJ162" s="186"/>
      <c r="EK162" s="186"/>
      <c r="EL162" s="186"/>
      <c r="EM162" s="186"/>
      <c r="EN162" s="186"/>
      <c r="EO162" s="186"/>
      <c r="EP162" s="186"/>
      <c r="EQ162" s="186"/>
      <c r="ER162" s="186"/>
      <c r="ES162" s="186"/>
      <c r="ET162" s="186"/>
      <c r="EU162" s="186"/>
      <c r="EV162" s="186"/>
      <c r="EW162" s="186"/>
      <c r="EX162" s="186"/>
      <c r="EY162" s="186"/>
      <c r="EZ162" s="186"/>
      <c r="FA162" s="186"/>
      <c r="FB162" s="186"/>
      <c r="FC162" s="186"/>
      <c r="FD162" s="186"/>
      <c r="FE162" s="186"/>
      <c r="FF162" s="186"/>
      <c r="FG162" s="186"/>
      <c r="FH162" s="186"/>
      <c r="FI162" s="186"/>
      <c r="FJ162" s="186"/>
      <c r="FK162" s="186"/>
      <c r="FL162" s="186"/>
      <c r="FM162" s="186"/>
      <c r="FN162" s="186"/>
      <c r="FO162" s="186"/>
      <c r="FP162" s="186"/>
      <c r="FQ162" s="186"/>
      <c r="FR162" s="186"/>
      <c r="FS162" s="186"/>
      <c r="FT162" s="187"/>
      <c r="FU162" s="186"/>
      <c r="FV162" s="186"/>
      <c r="FW162" s="186"/>
      <c r="FX162" s="186"/>
      <c r="FY162" s="241"/>
      <c r="FZ162" s="147"/>
      <c r="GA162" s="147"/>
      <c r="GB162" s="147"/>
      <c r="GC162" s="147"/>
      <c r="GD162" s="186"/>
      <c r="GE162" s="186"/>
    </row>
    <row r="163" spans="1:187" x14ac:dyDescent="0.2">
      <c r="A163" s="192" t="s">
        <v>714</v>
      </c>
      <c r="B163" s="184" t="s">
        <v>984</v>
      </c>
      <c r="C163" s="186">
        <f t="shared" ref="C163:BN163" si="188">C8+C28</f>
        <v>1</v>
      </c>
      <c r="D163" s="186">
        <f t="shared" si="188"/>
        <v>8.5</v>
      </c>
      <c r="E163" s="186">
        <f t="shared" si="188"/>
        <v>0</v>
      </c>
      <c r="F163" s="186">
        <f t="shared" si="188"/>
        <v>2</v>
      </c>
      <c r="G163" s="186">
        <f t="shared" si="188"/>
        <v>0</v>
      </c>
      <c r="H163" s="186">
        <f t="shared" si="188"/>
        <v>4</v>
      </c>
      <c r="I163" s="186">
        <f t="shared" si="188"/>
        <v>2</v>
      </c>
      <c r="J163" s="186">
        <f t="shared" si="188"/>
        <v>0</v>
      </c>
      <c r="K163" s="186">
        <f t="shared" si="188"/>
        <v>0</v>
      </c>
      <c r="L163" s="186">
        <f t="shared" si="188"/>
        <v>2</v>
      </c>
      <c r="M163" s="186">
        <f t="shared" si="188"/>
        <v>0</v>
      </c>
      <c r="N163" s="186">
        <f t="shared" si="188"/>
        <v>17</v>
      </c>
      <c r="O163" s="186">
        <f t="shared" si="188"/>
        <v>0</v>
      </c>
      <c r="P163" s="186">
        <f t="shared" si="188"/>
        <v>0</v>
      </c>
      <c r="Q163" s="186">
        <f t="shared" si="188"/>
        <v>132</v>
      </c>
      <c r="R163" s="186">
        <f t="shared" si="188"/>
        <v>0</v>
      </c>
      <c r="S163" s="186">
        <f t="shared" si="188"/>
        <v>0</v>
      </c>
      <c r="T163" s="186">
        <f t="shared" si="188"/>
        <v>0</v>
      </c>
      <c r="U163" s="186">
        <f t="shared" si="188"/>
        <v>0</v>
      </c>
      <c r="V163" s="186">
        <f t="shared" si="188"/>
        <v>0</v>
      </c>
      <c r="W163" s="186">
        <f t="shared" si="188"/>
        <v>0</v>
      </c>
      <c r="X163" s="186">
        <f t="shared" si="188"/>
        <v>0</v>
      </c>
      <c r="Y163" s="186">
        <f t="shared" si="188"/>
        <v>0</v>
      </c>
      <c r="Z163" s="186">
        <f t="shared" si="188"/>
        <v>0</v>
      </c>
      <c r="AA163" s="186">
        <f t="shared" si="188"/>
        <v>0</v>
      </c>
      <c r="AB163" s="186">
        <f t="shared" si="188"/>
        <v>0</v>
      </c>
      <c r="AC163" s="186">
        <f t="shared" si="188"/>
        <v>0</v>
      </c>
      <c r="AD163" s="186">
        <f t="shared" si="188"/>
        <v>0</v>
      </c>
      <c r="AE163" s="186">
        <f t="shared" si="188"/>
        <v>0</v>
      </c>
      <c r="AF163" s="186">
        <f t="shared" si="188"/>
        <v>0</v>
      </c>
      <c r="AG163" s="186">
        <f t="shared" si="188"/>
        <v>0</v>
      </c>
      <c r="AH163" s="186">
        <f t="shared" si="188"/>
        <v>0</v>
      </c>
      <c r="AI163" s="186">
        <f t="shared" si="188"/>
        <v>0</v>
      </c>
      <c r="AJ163" s="186">
        <f t="shared" si="188"/>
        <v>0</v>
      </c>
      <c r="AK163" s="186">
        <f t="shared" si="188"/>
        <v>0</v>
      </c>
      <c r="AL163" s="186">
        <f t="shared" si="188"/>
        <v>0</v>
      </c>
      <c r="AM163" s="186">
        <f t="shared" si="188"/>
        <v>0</v>
      </c>
      <c r="AN163" s="186">
        <f t="shared" si="188"/>
        <v>0</v>
      </c>
      <c r="AO163" s="186">
        <f t="shared" si="188"/>
        <v>0</v>
      </c>
      <c r="AP163" s="186">
        <f t="shared" si="188"/>
        <v>51.5</v>
      </c>
      <c r="AQ163" s="186">
        <f t="shared" si="188"/>
        <v>0</v>
      </c>
      <c r="AR163" s="186">
        <f t="shared" si="188"/>
        <v>2</v>
      </c>
      <c r="AS163" s="186">
        <f t="shared" si="188"/>
        <v>0</v>
      </c>
      <c r="AT163" s="186">
        <f t="shared" si="188"/>
        <v>2</v>
      </c>
      <c r="AU163" s="186">
        <f t="shared" si="188"/>
        <v>0</v>
      </c>
      <c r="AV163" s="186">
        <f t="shared" si="188"/>
        <v>0</v>
      </c>
      <c r="AW163" s="186">
        <f t="shared" si="188"/>
        <v>0</v>
      </c>
      <c r="AX163" s="186">
        <f t="shared" si="188"/>
        <v>0</v>
      </c>
      <c r="AY163" s="186">
        <f t="shared" si="188"/>
        <v>0</v>
      </c>
      <c r="AZ163" s="186">
        <f t="shared" si="188"/>
        <v>0</v>
      </c>
      <c r="BA163" s="186">
        <f t="shared" si="188"/>
        <v>0</v>
      </c>
      <c r="BB163" s="186">
        <f t="shared" si="188"/>
        <v>0</v>
      </c>
      <c r="BC163" s="186">
        <f t="shared" si="188"/>
        <v>3.5</v>
      </c>
      <c r="BD163" s="186">
        <f t="shared" si="188"/>
        <v>0</v>
      </c>
      <c r="BE163" s="186">
        <f t="shared" si="188"/>
        <v>0</v>
      </c>
      <c r="BF163" s="186">
        <f t="shared" si="188"/>
        <v>20.5</v>
      </c>
      <c r="BG163" s="186">
        <f t="shared" si="188"/>
        <v>0</v>
      </c>
      <c r="BH163" s="186">
        <f t="shared" si="188"/>
        <v>0</v>
      </c>
      <c r="BI163" s="186">
        <f t="shared" si="188"/>
        <v>0</v>
      </c>
      <c r="BJ163" s="186">
        <f t="shared" si="188"/>
        <v>0</v>
      </c>
      <c r="BK163" s="186">
        <f t="shared" si="188"/>
        <v>16</v>
      </c>
      <c r="BL163" s="186">
        <f t="shared" si="188"/>
        <v>9</v>
      </c>
      <c r="BM163" s="186">
        <f t="shared" si="188"/>
        <v>0</v>
      </c>
      <c r="BN163" s="186">
        <f t="shared" si="188"/>
        <v>0</v>
      </c>
      <c r="BO163" s="186">
        <f t="shared" ref="BO163:DZ163" si="189">BO8+BO28</f>
        <v>0</v>
      </c>
      <c r="BP163" s="186">
        <f t="shared" si="189"/>
        <v>0</v>
      </c>
      <c r="BQ163" s="186">
        <f t="shared" si="189"/>
        <v>0</v>
      </c>
      <c r="BR163" s="186">
        <f t="shared" si="189"/>
        <v>0</v>
      </c>
      <c r="BS163" s="186">
        <f t="shared" si="189"/>
        <v>0</v>
      </c>
      <c r="BT163" s="186">
        <f t="shared" si="189"/>
        <v>0</v>
      </c>
      <c r="BU163" s="186">
        <f t="shared" si="189"/>
        <v>0</v>
      </c>
      <c r="BV163" s="186">
        <f t="shared" si="189"/>
        <v>0</v>
      </c>
      <c r="BW163" s="186">
        <f t="shared" si="189"/>
        <v>0</v>
      </c>
      <c r="BX163" s="186">
        <f t="shared" si="189"/>
        <v>0</v>
      </c>
      <c r="BY163" s="186">
        <f t="shared" si="189"/>
        <v>0</v>
      </c>
      <c r="BZ163" s="186">
        <f t="shared" si="189"/>
        <v>0</v>
      </c>
      <c r="CA163" s="186">
        <f t="shared" si="189"/>
        <v>0</v>
      </c>
      <c r="CB163" s="186">
        <f t="shared" si="189"/>
        <v>22.5</v>
      </c>
      <c r="CC163" s="186">
        <f t="shared" si="189"/>
        <v>0</v>
      </c>
      <c r="CD163" s="186">
        <f t="shared" si="189"/>
        <v>0</v>
      </c>
      <c r="CE163" s="186">
        <f t="shared" si="189"/>
        <v>0</v>
      </c>
      <c r="CF163" s="186">
        <f t="shared" si="189"/>
        <v>0</v>
      </c>
      <c r="CG163" s="186">
        <f t="shared" si="189"/>
        <v>0</v>
      </c>
      <c r="CH163" s="186">
        <f t="shared" si="189"/>
        <v>0</v>
      </c>
      <c r="CI163" s="186">
        <f t="shared" si="189"/>
        <v>0</v>
      </c>
      <c r="CJ163" s="186">
        <f t="shared" si="189"/>
        <v>5</v>
      </c>
      <c r="CK163" s="186">
        <f t="shared" si="189"/>
        <v>0</v>
      </c>
      <c r="CL163" s="186">
        <f t="shared" si="189"/>
        <v>0</v>
      </c>
      <c r="CM163" s="186">
        <f t="shared" si="189"/>
        <v>0</v>
      </c>
      <c r="CN163" s="186">
        <f t="shared" si="189"/>
        <v>36.5</v>
      </c>
      <c r="CO163" s="186">
        <f t="shared" si="189"/>
        <v>15.5</v>
      </c>
      <c r="CP163" s="186">
        <f t="shared" si="189"/>
        <v>0</v>
      </c>
      <c r="CQ163" s="186">
        <f t="shared" si="189"/>
        <v>0</v>
      </c>
      <c r="CR163" s="186">
        <f t="shared" si="189"/>
        <v>0</v>
      </c>
      <c r="CS163" s="186">
        <f t="shared" si="189"/>
        <v>0</v>
      </c>
      <c r="CT163" s="186">
        <f t="shared" si="189"/>
        <v>0</v>
      </c>
      <c r="CU163" s="186">
        <f t="shared" si="189"/>
        <v>6</v>
      </c>
      <c r="CV163" s="186">
        <f t="shared" si="189"/>
        <v>0</v>
      </c>
      <c r="CW163" s="186">
        <f t="shared" si="189"/>
        <v>0</v>
      </c>
      <c r="CX163" s="186">
        <f t="shared" si="189"/>
        <v>0</v>
      </c>
      <c r="CY163" s="186">
        <f t="shared" si="189"/>
        <v>0</v>
      </c>
      <c r="CZ163" s="186">
        <f t="shared" si="189"/>
        <v>0</v>
      </c>
      <c r="DA163" s="186">
        <f t="shared" si="189"/>
        <v>0</v>
      </c>
      <c r="DB163" s="186">
        <f t="shared" si="189"/>
        <v>0</v>
      </c>
      <c r="DC163" s="186">
        <f t="shared" si="189"/>
        <v>0</v>
      </c>
      <c r="DD163" s="186">
        <f t="shared" si="189"/>
        <v>0</v>
      </c>
      <c r="DE163" s="186">
        <f t="shared" si="189"/>
        <v>0</v>
      </c>
      <c r="DF163" s="186">
        <f t="shared" si="189"/>
        <v>15.5</v>
      </c>
      <c r="DG163" s="186">
        <f t="shared" si="189"/>
        <v>0</v>
      </c>
      <c r="DH163" s="186">
        <f t="shared" si="189"/>
        <v>0</v>
      </c>
      <c r="DI163" s="186">
        <f t="shared" si="189"/>
        <v>2</v>
      </c>
      <c r="DJ163" s="186">
        <f t="shared" si="189"/>
        <v>0</v>
      </c>
      <c r="DK163" s="186">
        <f t="shared" si="189"/>
        <v>0</v>
      </c>
      <c r="DL163" s="186">
        <f t="shared" si="189"/>
        <v>0</v>
      </c>
      <c r="DM163" s="186">
        <f t="shared" si="189"/>
        <v>0</v>
      </c>
      <c r="DN163" s="186">
        <f t="shared" si="189"/>
        <v>0</v>
      </c>
      <c r="DO163" s="186">
        <f t="shared" si="189"/>
        <v>0</v>
      </c>
      <c r="DP163" s="186">
        <f t="shared" si="189"/>
        <v>0</v>
      </c>
      <c r="DQ163" s="186">
        <f t="shared" si="189"/>
        <v>0</v>
      </c>
      <c r="DR163" s="186">
        <f t="shared" si="189"/>
        <v>0</v>
      </c>
      <c r="DS163" s="186">
        <f t="shared" si="189"/>
        <v>0</v>
      </c>
      <c r="DT163" s="186">
        <f t="shared" si="189"/>
        <v>0</v>
      </c>
      <c r="DU163" s="186">
        <f t="shared" si="189"/>
        <v>0</v>
      </c>
      <c r="DV163" s="186">
        <f t="shared" si="189"/>
        <v>0</v>
      </c>
      <c r="DW163" s="186">
        <f t="shared" si="189"/>
        <v>0</v>
      </c>
      <c r="DX163" s="186">
        <f t="shared" si="189"/>
        <v>0</v>
      </c>
      <c r="DY163" s="186">
        <f t="shared" si="189"/>
        <v>0</v>
      </c>
      <c r="DZ163" s="186">
        <f t="shared" si="189"/>
        <v>0</v>
      </c>
      <c r="EA163" s="186">
        <f t="shared" ref="EA163:FX163" si="190">EA8+EA28</f>
        <v>0</v>
      </c>
      <c r="EB163" s="186">
        <f t="shared" si="190"/>
        <v>0</v>
      </c>
      <c r="EC163" s="186">
        <f t="shared" si="190"/>
        <v>0</v>
      </c>
      <c r="ED163" s="186">
        <f t="shared" si="190"/>
        <v>0</v>
      </c>
      <c r="EE163" s="186">
        <f t="shared" si="190"/>
        <v>4</v>
      </c>
      <c r="EF163" s="186">
        <f t="shared" si="190"/>
        <v>0</v>
      </c>
      <c r="EG163" s="186">
        <f t="shared" si="190"/>
        <v>0</v>
      </c>
      <c r="EH163" s="186">
        <f t="shared" si="190"/>
        <v>0</v>
      </c>
      <c r="EI163" s="186">
        <f t="shared" si="190"/>
        <v>3</v>
      </c>
      <c r="EJ163" s="186">
        <f t="shared" si="190"/>
        <v>17</v>
      </c>
      <c r="EK163" s="186">
        <f t="shared" si="190"/>
        <v>0</v>
      </c>
      <c r="EL163" s="186">
        <f t="shared" si="190"/>
        <v>0</v>
      </c>
      <c r="EM163" s="186">
        <f t="shared" si="190"/>
        <v>0.5</v>
      </c>
      <c r="EN163" s="186">
        <f t="shared" si="190"/>
        <v>1</v>
      </c>
      <c r="EO163" s="186">
        <f t="shared" si="190"/>
        <v>0</v>
      </c>
      <c r="EP163" s="186">
        <f t="shared" si="190"/>
        <v>0</v>
      </c>
      <c r="EQ163" s="186">
        <f t="shared" si="190"/>
        <v>0</v>
      </c>
      <c r="ER163" s="186">
        <f t="shared" si="190"/>
        <v>0</v>
      </c>
      <c r="ES163" s="186">
        <f t="shared" si="190"/>
        <v>0</v>
      </c>
      <c r="ET163" s="186">
        <f t="shared" si="190"/>
        <v>0</v>
      </c>
      <c r="EU163" s="186">
        <f t="shared" si="190"/>
        <v>1</v>
      </c>
      <c r="EV163" s="186">
        <f t="shared" si="190"/>
        <v>1</v>
      </c>
      <c r="EW163" s="186">
        <f t="shared" si="190"/>
        <v>0</v>
      </c>
      <c r="EX163" s="186">
        <f t="shared" si="190"/>
        <v>0</v>
      </c>
      <c r="EY163" s="186">
        <f t="shared" si="190"/>
        <v>0</v>
      </c>
      <c r="EZ163" s="186">
        <f t="shared" si="190"/>
        <v>0</v>
      </c>
      <c r="FA163" s="186">
        <f t="shared" si="190"/>
        <v>1</v>
      </c>
      <c r="FB163" s="186">
        <f t="shared" si="190"/>
        <v>0</v>
      </c>
      <c r="FC163" s="186">
        <f t="shared" si="190"/>
        <v>1</v>
      </c>
      <c r="FD163" s="186">
        <f t="shared" si="190"/>
        <v>0</v>
      </c>
      <c r="FE163" s="186">
        <f t="shared" si="190"/>
        <v>0</v>
      </c>
      <c r="FF163" s="186">
        <f t="shared" si="190"/>
        <v>0</v>
      </c>
      <c r="FG163" s="186">
        <f t="shared" si="190"/>
        <v>0</v>
      </c>
      <c r="FH163" s="186">
        <f t="shared" si="190"/>
        <v>0</v>
      </c>
      <c r="FI163" s="186">
        <f t="shared" si="190"/>
        <v>1</v>
      </c>
      <c r="FJ163" s="186">
        <f t="shared" si="190"/>
        <v>0</v>
      </c>
      <c r="FK163" s="186">
        <f t="shared" si="190"/>
        <v>0</v>
      </c>
      <c r="FL163" s="186">
        <f t="shared" si="190"/>
        <v>0</v>
      </c>
      <c r="FM163" s="186">
        <f t="shared" si="190"/>
        <v>0</v>
      </c>
      <c r="FN163" s="186">
        <f t="shared" si="190"/>
        <v>5</v>
      </c>
      <c r="FO163" s="186">
        <f t="shared" si="190"/>
        <v>0</v>
      </c>
      <c r="FP163" s="186">
        <f t="shared" si="190"/>
        <v>0</v>
      </c>
      <c r="FQ163" s="186">
        <f t="shared" si="190"/>
        <v>0</v>
      </c>
      <c r="FR163" s="186">
        <f t="shared" si="190"/>
        <v>0</v>
      </c>
      <c r="FS163" s="186">
        <f t="shared" si="190"/>
        <v>0</v>
      </c>
      <c r="FT163" s="187">
        <f t="shared" si="190"/>
        <v>0</v>
      </c>
      <c r="FU163" s="186">
        <f t="shared" si="190"/>
        <v>0</v>
      </c>
      <c r="FV163" s="186">
        <f t="shared" si="190"/>
        <v>0</v>
      </c>
      <c r="FW163" s="186">
        <f t="shared" si="190"/>
        <v>0</v>
      </c>
      <c r="FX163" s="186">
        <f t="shared" si="190"/>
        <v>0</v>
      </c>
      <c r="FY163" s="250"/>
      <c r="FZ163" s="147">
        <f>SUM(C163:FX163)</f>
        <v>411.5</v>
      </c>
      <c r="GA163" s="147"/>
      <c r="GB163" s="147"/>
      <c r="GC163" s="147"/>
      <c r="GD163" s="186"/>
      <c r="GE163" s="186"/>
    </row>
    <row r="164" spans="1:187" x14ac:dyDescent="0.2">
      <c r="A164" s="192" t="s">
        <v>715</v>
      </c>
      <c r="B164" s="184" t="s">
        <v>716</v>
      </c>
      <c r="C164" s="186">
        <f>C163*C160</f>
        <v>7894</v>
      </c>
      <c r="D164" s="186">
        <f t="shared" ref="D164:BO164" si="191">D163*D160</f>
        <v>67099</v>
      </c>
      <c r="E164" s="186">
        <f t="shared" si="191"/>
        <v>0</v>
      </c>
      <c r="F164" s="186">
        <f t="shared" si="191"/>
        <v>15788</v>
      </c>
      <c r="G164" s="186">
        <f t="shared" si="191"/>
        <v>0</v>
      </c>
      <c r="H164" s="186">
        <f t="shared" si="191"/>
        <v>31576</v>
      </c>
      <c r="I164" s="186">
        <f t="shared" si="191"/>
        <v>15788</v>
      </c>
      <c r="J164" s="186">
        <f t="shared" si="191"/>
        <v>0</v>
      </c>
      <c r="K164" s="186">
        <f t="shared" si="191"/>
        <v>0</v>
      </c>
      <c r="L164" s="186">
        <f t="shared" si="191"/>
        <v>15788</v>
      </c>
      <c r="M164" s="186">
        <f t="shared" si="191"/>
        <v>0</v>
      </c>
      <c r="N164" s="186">
        <f t="shared" si="191"/>
        <v>134198</v>
      </c>
      <c r="O164" s="186">
        <f t="shared" si="191"/>
        <v>0</v>
      </c>
      <c r="P164" s="186">
        <f t="shared" si="191"/>
        <v>0</v>
      </c>
      <c r="Q164" s="186">
        <f t="shared" si="191"/>
        <v>1042008</v>
      </c>
      <c r="R164" s="186">
        <f t="shared" si="191"/>
        <v>0</v>
      </c>
      <c r="S164" s="186">
        <f t="shared" si="191"/>
        <v>0</v>
      </c>
      <c r="T164" s="186">
        <f t="shared" si="191"/>
        <v>0</v>
      </c>
      <c r="U164" s="186">
        <f t="shared" si="191"/>
        <v>0</v>
      </c>
      <c r="V164" s="186">
        <f t="shared" si="191"/>
        <v>0</v>
      </c>
      <c r="W164" s="186">
        <f t="shared" si="191"/>
        <v>0</v>
      </c>
      <c r="X164" s="186">
        <f t="shared" si="191"/>
        <v>0</v>
      </c>
      <c r="Y164" s="186">
        <f t="shared" si="191"/>
        <v>0</v>
      </c>
      <c r="Z164" s="186">
        <f t="shared" si="191"/>
        <v>0</v>
      </c>
      <c r="AA164" s="186">
        <f t="shared" si="191"/>
        <v>0</v>
      </c>
      <c r="AB164" s="186">
        <f t="shared" si="191"/>
        <v>0</v>
      </c>
      <c r="AC164" s="186">
        <f t="shared" si="191"/>
        <v>0</v>
      </c>
      <c r="AD164" s="186">
        <f t="shared" si="191"/>
        <v>0</v>
      </c>
      <c r="AE164" s="186">
        <f t="shared" si="191"/>
        <v>0</v>
      </c>
      <c r="AF164" s="186">
        <f t="shared" si="191"/>
        <v>0</v>
      </c>
      <c r="AG164" s="186">
        <f t="shared" si="191"/>
        <v>0</v>
      </c>
      <c r="AH164" s="186">
        <f t="shared" si="191"/>
        <v>0</v>
      </c>
      <c r="AI164" s="186">
        <f t="shared" si="191"/>
        <v>0</v>
      </c>
      <c r="AJ164" s="186">
        <f t="shared" si="191"/>
        <v>0</v>
      </c>
      <c r="AK164" s="186">
        <f t="shared" si="191"/>
        <v>0</v>
      </c>
      <c r="AL164" s="186">
        <f t="shared" si="191"/>
        <v>0</v>
      </c>
      <c r="AM164" s="186">
        <f t="shared" si="191"/>
        <v>0</v>
      </c>
      <c r="AN164" s="186">
        <f t="shared" si="191"/>
        <v>0</v>
      </c>
      <c r="AO164" s="186">
        <f t="shared" si="191"/>
        <v>0</v>
      </c>
      <c r="AP164" s="186">
        <f t="shared" si="191"/>
        <v>406541</v>
      </c>
      <c r="AQ164" s="186">
        <f t="shared" si="191"/>
        <v>0</v>
      </c>
      <c r="AR164" s="186">
        <f t="shared" si="191"/>
        <v>15788</v>
      </c>
      <c r="AS164" s="186">
        <f t="shared" si="191"/>
        <v>0</v>
      </c>
      <c r="AT164" s="186">
        <f t="shared" si="191"/>
        <v>15788</v>
      </c>
      <c r="AU164" s="186">
        <f t="shared" si="191"/>
        <v>0</v>
      </c>
      <c r="AV164" s="186">
        <f t="shared" si="191"/>
        <v>0</v>
      </c>
      <c r="AW164" s="186">
        <f t="shared" si="191"/>
        <v>0</v>
      </c>
      <c r="AX164" s="186">
        <f t="shared" si="191"/>
        <v>0</v>
      </c>
      <c r="AY164" s="186">
        <f t="shared" si="191"/>
        <v>0</v>
      </c>
      <c r="AZ164" s="186">
        <f t="shared" si="191"/>
        <v>0</v>
      </c>
      <c r="BA164" s="186">
        <f t="shared" si="191"/>
        <v>0</v>
      </c>
      <c r="BB164" s="186">
        <f t="shared" si="191"/>
        <v>0</v>
      </c>
      <c r="BC164" s="186">
        <f t="shared" si="191"/>
        <v>27629</v>
      </c>
      <c r="BD164" s="186">
        <f t="shared" si="191"/>
        <v>0</v>
      </c>
      <c r="BE164" s="186">
        <f t="shared" si="191"/>
        <v>0</v>
      </c>
      <c r="BF164" s="186">
        <f t="shared" si="191"/>
        <v>161827</v>
      </c>
      <c r="BG164" s="186">
        <f t="shared" si="191"/>
        <v>0</v>
      </c>
      <c r="BH164" s="186">
        <f t="shared" si="191"/>
        <v>0</v>
      </c>
      <c r="BI164" s="186">
        <f t="shared" si="191"/>
        <v>0</v>
      </c>
      <c r="BJ164" s="186">
        <f t="shared" si="191"/>
        <v>0</v>
      </c>
      <c r="BK164" s="186">
        <f t="shared" si="191"/>
        <v>126304</v>
      </c>
      <c r="BL164" s="186">
        <f t="shared" si="191"/>
        <v>71046</v>
      </c>
      <c r="BM164" s="186">
        <f t="shared" si="191"/>
        <v>0</v>
      </c>
      <c r="BN164" s="186">
        <f t="shared" si="191"/>
        <v>0</v>
      </c>
      <c r="BO164" s="186">
        <f t="shared" si="191"/>
        <v>0</v>
      </c>
      <c r="BP164" s="186">
        <f t="shared" ref="BP164:EA164" si="192">BP163*BP160</f>
        <v>0</v>
      </c>
      <c r="BQ164" s="186">
        <f t="shared" si="192"/>
        <v>0</v>
      </c>
      <c r="BR164" s="186">
        <f t="shared" si="192"/>
        <v>0</v>
      </c>
      <c r="BS164" s="186">
        <f t="shared" si="192"/>
        <v>0</v>
      </c>
      <c r="BT164" s="186">
        <f t="shared" si="192"/>
        <v>0</v>
      </c>
      <c r="BU164" s="186">
        <f t="shared" si="192"/>
        <v>0</v>
      </c>
      <c r="BV164" s="186">
        <f t="shared" si="192"/>
        <v>0</v>
      </c>
      <c r="BW164" s="186">
        <f t="shared" si="192"/>
        <v>0</v>
      </c>
      <c r="BX164" s="186">
        <f t="shared" si="192"/>
        <v>0</v>
      </c>
      <c r="BY164" s="186">
        <f t="shared" si="192"/>
        <v>0</v>
      </c>
      <c r="BZ164" s="186">
        <f t="shared" si="192"/>
        <v>0</v>
      </c>
      <c r="CA164" s="186">
        <f t="shared" si="192"/>
        <v>0</v>
      </c>
      <c r="CB164" s="186">
        <f t="shared" si="192"/>
        <v>177615</v>
      </c>
      <c r="CC164" s="186">
        <f t="shared" si="192"/>
        <v>0</v>
      </c>
      <c r="CD164" s="186">
        <f t="shared" si="192"/>
        <v>0</v>
      </c>
      <c r="CE164" s="186">
        <f t="shared" si="192"/>
        <v>0</v>
      </c>
      <c r="CF164" s="186">
        <f t="shared" si="192"/>
        <v>0</v>
      </c>
      <c r="CG164" s="186">
        <f t="shared" si="192"/>
        <v>0</v>
      </c>
      <c r="CH164" s="186">
        <f t="shared" si="192"/>
        <v>0</v>
      </c>
      <c r="CI164" s="186">
        <f t="shared" si="192"/>
        <v>0</v>
      </c>
      <c r="CJ164" s="186">
        <f t="shared" si="192"/>
        <v>39470</v>
      </c>
      <c r="CK164" s="186">
        <f t="shared" si="192"/>
        <v>0</v>
      </c>
      <c r="CL164" s="186">
        <f t="shared" si="192"/>
        <v>0</v>
      </c>
      <c r="CM164" s="186">
        <f t="shared" si="192"/>
        <v>0</v>
      </c>
      <c r="CN164" s="186">
        <f t="shared" si="192"/>
        <v>288131</v>
      </c>
      <c r="CO164" s="186">
        <f t="shared" si="192"/>
        <v>122357</v>
      </c>
      <c r="CP164" s="186">
        <f t="shared" si="192"/>
        <v>0</v>
      </c>
      <c r="CQ164" s="186">
        <f t="shared" si="192"/>
        <v>0</v>
      </c>
      <c r="CR164" s="186">
        <f t="shared" si="192"/>
        <v>0</v>
      </c>
      <c r="CS164" s="186">
        <f t="shared" si="192"/>
        <v>0</v>
      </c>
      <c r="CT164" s="186">
        <f t="shared" si="192"/>
        <v>0</v>
      </c>
      <c r="CU164" s="186">
        <f t="shared" si="192"/>
        <v>47364</v>
      </c>
      <c r="CV164" s="186">
        <f t="shared" si="192"/>
        <v>0</v>
      </c>
      <c r="CW164" s="186">
        <f t="shared" si="192"/>
        <v>0</v>
      </c>
      <c r="CX164" s="186">
        <f t="shared" si="192"/>
        <v>0</v>
      </c>
      <c r="CY164" s="186">
        <f t="shared" si="192"/>
        <v>0</v>
      </c>
      <c r="CZ164" s="186">
        <f t="shared" si="192"/>
        <v>0</v>
      </c>
      <c r="DA164" s="186">
        <f t="shared" si="192"/>
        <v>0</v>
      </c>
      <c r="DB164" s="186">
        <f t="shared" si="192"/>
        <v>0</v>
      </c>
      <c r="DC164" s="186">
        <f t="shared" si="192"/>
        <v>0</v>
      </c>
      <c r="DD164" s="186">
        <f t="shared" si="192"/>
        <v>0</v>
      </c>
      <c r="DE164" s="186">
        <f t="shared" si="192"/>
        <v>0</v>
      </c>
      <c r="DF164" s="186">
        <f t="shared" si="192"/>
        <v>122357</v>
      </c>
      <c r="DG164" s="186">
        <f t="shared" si="192"/>
        <v>0</v>
      </c>
      <c r="DH164" s="186">
        <f t="shared" si="192"/>
        <v>0</v>
      </c>
      <c r="DI164" s="186">
        <f t="shared" si="192"/>
        <v>15788</v>
      </c>
      <c r="DJ164" s="186">
        <f t="shared" si="192"/>
        <v>0</v>
      </c>
      <c r="DK164" s="186">
        <f t="shared" si="192"/>
        <v>0</v>
      </c>
      <c r="DL164" s="186">
        <f t="shared" si="192"/>
        <v>0</v>
      </c>
      <c r="DM164" s="186">
        <f t="shared" si="192"/>
        <v>0</v>
      </c>
      <c r="DN164" s="186">
        <f t="shared" si="192"/>
        <v>0</v>
      </c>
      <c r="DO164" s="186">
        <f t="shared" si="192"/>
        <v>0</v>
      </c>
      <c r="DP164" s="186">
        <f t="shared" si="192"/>
        <v>0</v>
      </c>
      <c r="DQ164" s="186">
        <f t="shared" si="192"/>
        <v>0</v>
      </c>
      <c r="DR164" s="186">
        <f t="shared" si="192"/>
        <v>0</v>
      </c>
      <c r="DS164" s="186">
        <f t="shared" si="192"/>
        <v>0</v>
      </c>
      <c r="DT164" s="186">
        <f t="shared" si="192"/>
        <v>0</v>
      </c>
      <c r="DU164" s="186">
        <f t="shared" si="192"/>
        <v>0</v>
      </c>
      <c r="DV164" s="186">
        <f t="shared" si="192"/>
        <v>0</v>
      </c>
      <c r="DW164" s="186">
        <f t="shared" si="192"/>
        <v>0</v>
      </c>
      <c r="DX164" s="186">
        <f t="shared" si="192"/>
        <v>0</v>
      </c>
      <c r="DY164" s="186">
        <f t="shared" si="192"/>
        <v>0</v>
      </c>
      <c r="DZ164" s="186">
        <f t="shared" si="192"/>
        <v>0</v>
      </c>
      <c r="EA164" s="186">
        <f t="shared" si="192"/>
        <v>0</v>
      </c>
      <c r="EB164" s="186">
        <f t="shared" ref="EB164:FX164" si="193">EB163*EB160</f>
        <v>0</v>
      </c>
      <c r="EC164" s="186">
        <f t="shared" si="193"/>
        <v>0</v>
      </c>
      <c r="ED164" s="186">
        <f t="shared" si="193"/>
        <v>0</v>
      </c>
      <c r="EE164" s="186">
        <f t="shared" si="193"/>
        <v>31576</v>
      </c>
      <c r="EF164" s="186">
        <f t="shared" si="193"/>
        <v>0</v>
      </c>
      <c r="EG164" s="186">
        <f t="shared" si="193"/>
        <v>0</v>
      </c>
      <c r="EH164" s="186">
        <f t="shared" si="193"/>
        <v>0</v>
      </c>
      <c r="EI164" s="186">
        <f t="shared" si="193"/>
        <v>23682</v>
      </c>
      <c r="EJ164" s="186">
        <f t="shared" si="193"/>
        <v>134198</v>
      </c>
      <c r="EK164" s="186">
        <f t="shared" si="193"/>
        <v>0</v>
      </c>
      <c r="EL164" s="186">
        <f t="shared" si="193"/>
        <v>0</v>
      </c>
      <c r="EM164" s="186">
        <f t="shared" si="193"/>
        <v>3947</v>
      </c>
      <c r="EN164" s="186">
        <f t="shared" si="193"/>
        <v>7894</v>
      </c>
      <c r="EO164" s="186">
        <f t="shared" si="193"/>
        <v>0</v>
      </c>
      <c r="EP164" s="186">
        <f t="shared" si="193"/>
        <v>0</v>
      </c>
      <c r="EQ164" s="186">
        <f t="shared" si="193"/>
        <v>0</v>
      </c>
      <c r="ER164" s="186">
        <f t="shared" si="193"/>
        <v>0</v>
      </c>
      <c r="ES164" s="186">
        <f t="shared" si="193"/>
        <v>0</v>
      </c>
      <c r="ET164" s="186">
        <f t="shared" si="193"/>
        <v>0</v>
      </c>
      <c r="EU164" s="186">
        <f t="shared" si="193"/>
        <v>7894</v>
      </c>
      <c r="EV164" s="186">
        <f t="shared" si="193"/>
        <v>7894</v>
      </c>
      <c r="EW164" s="186">
        <f t="shared" si="193"/>
        <v>0</v>
      </c>
      <c r="EX164" s="186">
        <f t="shared" si="193"/>
        <v>0</v>
      </c>
      <c r="EY164" s="186">
        <f t="shared" si="193"/>
        <v>0</v>
      </c>
      <c r="EZ164" s="186">
        <f t="shared" si="193"/>
        <v>0</v>
      </c>
      <c r="FA164" s="186">
        <f t="shared" si="193"/>
        <v>7894</v>
      </c>
      <c r="FB164" s="186">
        <f t="shared" si="193"/>
        <v>0</v>
      </c>
      <c r="FC164" s="186">
        <f t="shared" si="193"/>
        <v>7894</v>
      </c>
      <c r="FD164" s="186">
        <f t="shared" si="193"/>
        <v>0</v>
      </c>
      <c r="FE164" s="186">
        <f t="shared" si="193"/>
        <v>0</v>
      </c>
      <c r="FF164" s="186">
        <f t="shared" si="193"/>
        <v>0</v>
      </c>
      <c r="FG164" s="186">
        <f t="shared" si="193"/>
        <v>0</v>
      </c>
      <c r="FH164" s="186">
        <f t="shared" si="193"/>
        <v>0</v>
      </c>
      <c r="FI164" s="186">
        <f t="shared" si="193"/>
        <v>7894</v>
      </c>
      <c r="FJ164" s="186">
        <f t="shared" si="193"/>
        <v>0</v>
      </c>
      <c r="FK164" s="186">
        <f t="shared" si="193"/>
        <v>0</v>
      </c>
      <c r="FL164" s="186">
        <f t="shared" si="193"/>
        <v>0</v>
      </c>
      <c r="FM164" s="186">
        <f t="shared" si="193"/>
        <v>0</v>
      </c>
      <c r="FN164" s="186">
        <f t="shared" si="193"/>
        <v>39470</v>
      </c>
      <c r="FO164" s="186">
        <f t="shared" si="193"/>
        <v>0</v>
      </c>
      <c r="FP164" s="186">
        <f t="shared" si="193"/>
        <v>0</v>
      </c>
      <c r="FQ164" s="186">
        <f t="shared" si="193"/>
        <v>0</v>
      </c>
      <c r="FR164" s="186">
        <f t="shared" si="193"/>
        <v>0</v>
      </c>
      <c r="FS164" s="186">
        <f t="shared" si="193"/>
        <v>0</v>
      </c>
      <c r="FT164" s="187">
        <f t="shared" si="193"/>
        <v>0</v>
      </c>
      <c r="FU164" s="186">
        <f t="shared" si="193"/>
        <v>0</v>
      </c>
      <c r="FV164" s="186">
        <f t="shared" si="193"/>
        <v>0</v>
      </c>
      <c r="FW164" s="186">
        <f t="shared" si="193"/>
        <v>0</v>
      </c>
      <c r="FX164" s="186">
        <f t="shared" si="193"/>
        <v>0</v>
      </c>
      <c r="FY164" s="186"/>
      <c r="FZ164" s="147">
        <f>SUM(C164:FX164)</f>
        <v>3248381</v>
      </c>
      <c r="GA164" s="147"/>
      <c r="GB164" s="162"/>
      <c r="GC164" s="162"/>
      <c r="GD164" s="206"/>
      <c r="GE164" s="206"/>
    </row>
    <row r="165" spans="1:187" x14ac:dyDescent="0.2">
      <c r="A165" s="192"/>
      <c r="B165" s="184"/>
      <c r="C165" s="186"/>
      <c r="D165" s="186"/>
      <c r="E165" s="186"/>
      <c r="F165" s="186"/>
      <c r="G165" s="186"/>
      <c r="H165" s="186"/>
      <c r="I165" s="186"/>
      <c r="J165" s="186"/>
      <c r="K165" s="186"/>
      <c r="L165" s="186"/>
      <c r="M165" s="186"/>
      <c r="N165" s="186"/>
      <c r="O165" s="186"/>
      <c r="P165" s="186"/>
      <c r="Q165" s="186"/>
      <c r="R165" s="186"/>
      <c r="S165" s="186"/>
      <c r="T165" s="186"/>
      <c r="U165" s="186"/>
      <c r="V165" s="186"/>
      <c r="W165" s="187"/>
      <c r="X165" s="186"/>
      <c r="Y165" s="186"/>
      <c r="Z165" s="186"/>
      <c r="AA165" s="186"/>
      <c r="AB165" s="186"/>
      <c r="AC165" s="186"/>
      <c r="AD165" s="186"/>
      <c r="AE165" s="186"/>
      <c r="AF165" s="186"/>
      <c r="AG165" s="186"/>
      <c r="AH165" s="186"/>
      <c r="AI165" s="186"/>
      <c r="AJ165" s="186"/>
      <c r="AK165" s="186"/>
      <c r="AL165" s="186"/>
      <c r="AM165" s="186"/>
      <c r="AN165" s="186"/>
      <c r="AO165" s="186"/>
      <c r="AP165" s="186"/>
      <c r="AQ165" s="186"/>
      <c r="AR165" s="186"/>
      <c r="AS165" s="186"/>
      <c r="AT165" s="186"/>
      <c r="AU165" s="186"/>
      <c r="AV165" s="186"/>
      <c r="AW165" s="186"/>
      <c r="AX165" s="186"/>
      <c r="AY165" s="186"/>
      <c r="AZ165" s="186"/>
      <c r="BA165" s="186"/>
      <c r="BB165" s="186"/>
      <c r="BC165" s="186"/>
      <c r="BD165" s="186"/>
      <c r="BE165" s="186"/>
      <c r="BF165" s="186"/>
      <c r="BG165" s="186"/>
      <c r="BH165" s="186"/>
      <c r="BI165" s="186"/>
      <c r="BJ165" s="186"/>
      <c r="BK165" s="186"/>
      <c r="BL165" s="186"/>
      <c r="BM165" s="186"/>
      <c r="BN165" s="186"/>
      <c r="BO165" s="186"/>
      <c r="BP165" s="186"/>
      <c r="BQ165" s="186"/>
      <c r="BR165" s="186"/>
      <c r="BS165" s="186"/>
      <c r="BT165" s="186"/>
      <c r="BU165" s="186"/>
      <c r="BV165" s="186"/>
      <c r="BW165" s="186"/>
      <c r="BX165" s="186"/>
      <c r="BY165" s="186"/>
      <c r="BZ165" s="186"/>
      <c r="CA165" s="186"/>
      <c r="CB165" s="186"/>
      <c r="CC165" s="186"/>
      <c r="CD165" s="186"/>
      <c r="CE165" s="186"/>
      <c r="CF165" s="186"/>
      <c r="CG165" s="186"/>
      <c r="CH165" s="186"/>
      <c r="CI165" s="186"/>
      <c r="CJ165" s="186"/>
      <c r="CK165" s="186"/>
      <c r="CL165" s="186"/>
      <c r="CM165" s="186"/>
      <c r="CN165" s="186"/>
      <c r="CO165" s="186"/>
      <c r="CP165" s="186"/>
      <c r="CQ165" s="186"/>
      <c r="CR165" s="186"/>
      <c r="CS165" s="186"/>
      <c r="CT165" s="186"/>
      <c r="CU165" s="186"/>
      <c r="CV165" s="186"/>
      <c r="CW165" s="186"/>
      <c r="CX165" s="186"/>
      <c r="CY165" s="186"/>
      <c r="CZ165" s="186"/>
      <c r="DA165" s="186"/>
      <c r="DB165" s="186"/>
      <c r="DC165" s="186"/>
      <c r="DD165" s="186"/>
      <c r="DE165" s="186"/>
      <c r="DF165" s="186"/>
      <c r="DG165" s="186"/>
      <c r="DH165" s="186"/>
      <c r="DI165" s="186"/>
      <c r="DJ165" s="186"/>
      <c r="DK165" s="186"/>
      <c r="DL165" s="186"/>
      <c r="DM165" s="186"/>
      <c r="DN165" s="186"/>
      <c r="DO165" s="186"/>
      <c r="DP165" s="186"/>
      <c r="DQ165" s="186"/>
      <c r="DR165" s="186"/>
      <c r="DS165" s="186"/>
      <c r="DT165" s="186"/>
      <c r="DU165" s="186"/>
      <c r="DV165" s="186"/>
      <c r="DW165" s="186"/>
      <c r="DX165" s="186"/>
      <c r="DY165" s="186"/>
      <c r="DZ165" s="186"/>
      <c r="EA165" s="186"/>
      <c r="EB165" s="186"/>
      <c r="EC165" s="186"/>
      <c r="ED165" s="186"/>
      <c r="EE165" s="186"/>
      <c r="EF165" s="186"/>
      <c r="EG165" s="186"/>
      <c r="EH165" s="186"/>
      <c r="EI165" s="186"/>
      <c r="EJ165" s="186"/>
      <c r="EK165" s="186"/>
      <c r="EL165" s="186"/>
      <c r="EM165" s="186"/>
      <c r="EN165" s="186"/>
      <c r="EO165" s="186"/>
      <c r="EP165" s="186"/>
      <c r="EQ165" s="186"/>
      <c r="ER165" s="186"/>
      <c r="ES165" s="186"/>
      <c r="ET165" s="186"/>
      <c r="EU165" s="186"/>
      <c r="EV165" s="186"/>
      <c r="EW165" s="186"/>
      <c r="EX165" s="186"/>
      <c r="EY165" s="186"/>
      <c r="EZ165" s="186"/>
      <c r="FA165" s="186"/>
      <c r="FB165" s="186"/>
      <c r="FC165" s="186"/>
      <c r="FD165" s="186"/>
      <c r="FE165" s="186"/>
      <c r="FF165" s="186"/>
      <c r="FG165" s="186"/>
      <c r="FH165" s="186"/>
      <c r="FI165" s="186"/>
      <c r="FJ165" s="186"/>
      <c r="FK165" s="186"/>
      <c r="FL165" s="186"/>
      <c r="FM165" s="186"/>
      <c r="FN165" s="186"/>
      <c r="FO165" s="186"/>
      <c r="FP165" s="186"/>
      <c r="FQ165" s="186"/>
      <c r="FR165" s="186"/>
      <c r="FS165" s="186"/>
      <c r="FT165" s="187"/>
      <c r="FU165" s="186"/>
      <c r="FV165" s="186"/>
      <c r="FW165" s="186"/>
      <c r="FX165" s="186"/>
      <c r="FY165" s="169"/>
      <c r="FZ165" s="147"/>
      <c r="GA165" s="147"/>
      <c r="GB165" s="251"/>
      <c r="GC165" s="251"/>
      <c r="GD165" s="250"/>
      <c r="GE165" s="250"/>
    </row>
    <row r="166" spans="1:187" x14ac:dyDescent="0.2">
      <c r="A166" s="192" t="s">
        <v>717</v>
      </c>
      <c r="B166" s="184" t="s">
        <v>718</v>
      </c>
      <c r="C166" s="186">
        <f>C161+C164</f>
        <v>18266716</v>
      </c>
      <c r="D166" s="186">
        <f t="shared" ref="D166:BO166" si="194">D161+D164</f>
        <v>67099</v>
      </c>
      <c r="E166" s="186">
        <f t="shared" si="194"/>
        <v>7894</v>
      </c>
      <c r="F166" s="186">
        <f t="shared" si="194"/>
        <v>15788</v>
      </c>
      <c r="G166" s="186">
        <f t="shared" si="194"/>
        <v>0</v>
      </c>
      <c r="H166" s="186">
        <f t="shared" si="194"/>
        <v>31576</v>
      </c>
      <c r="I166" s="186">
        <f t="shared" si="194"/>
        <v>15788</v>
      </c>
      <c r="J166" s="186">
        <f t="shared" si="194"/>
        <v>0</v>
      </c>
      <c r="K166" s="186">
        <f t="shared" si="194"/>
        <v>0</v>
      </c>
      <c r="L166" s="186">
        <f t="shared" si="194"/>
        <v>15788</v>
      </c>
      <c r="M166" s="186">
        <f t="shared" si="194"/>
        <v>0</v>
      </c>
      <c r="N166" s="186">
        <f t="shared" si="194"/>
        <v>134198</v>
      </c>
      <c r="O166" s="186">
        <f t="shared" si="194"/>
        <v>0</v>
      </c>
      <c r="P166" s="186">
        <f t="shared" si="194"/>
        <v>0</v>
      </c>
      <c r="Q166" s="186">
        <f t="shared" si="194"/>
        <v>1042008</v>
      </c>
      <c r="R166" s="186">
        <f t="shared" si="194"/>
        <v>17615461</v>
      </c>
      <c r="S166" s="186">
        <f t="shared" si="194"/>
        <v>0</v>
      </c>
      <c r="T166" s="186">
        <f t="shared" si="194"/>
        <v>0</v>
      </c>
      <c r="U166" s="186">
        <f t="shared" si="194"/>
        <v>0</v>
      </c>
      <c r="V166" s="186">
        <f t="shared" si="194"/>
        <v>0</v>
      </c>
      <c r="W166" s="186">
        <f t="shared" si="194"/>
        <v>0</v>
      </c>
      <c r="X166" s="186">
        <f t="shared" si="194"/>
        <v>0</v>
      </c>
      <c r="Y166" s="186">
        <f t="shared" si="194"/>
        <v>9417542</v>
      </c>
      <c r="Z166" s="186">
        <f t="shared" si="194"/>
        <v>0</v>
      </c>
      <c r="AA166" s="186">
        <f t="shared" si="194"/>
        <v>0</v>
      </c>
      <c r="AB166" s="186">
        <f t="shared" si="194"/>
        <v>659149</v>
      </c>
      <c r="AC166" s="186">
        <f t="shared" si="194"/>
        <v>0</v>
      </c>
      <c r="AD166" s="186">
        <f t="shared" si="194"/>
        <v>0</v>
      </c>
      <c r="AE166" s="186">
        <f t="shared" si="194"/>
        <v>0</v>
      </c>
      <c r="AF166" s="186">
        <f t="shared" si="194"/>
        <v>0</v>
      </c>
      <c r="AG166" s="186">
        <f t="shared" si="194"/>
        <v>0</v>
      </c>
      <c r="AH166" s="186">
        <f t="shared" si="194"/>
        <v>0</v>
      </c>
      <c r="AI166" s="186">
        <f t="shared" si="194"/>
        <v>0</v>
      </c>
      <c r="AJ166" s="186">
        <f t="shared" si="194"/>
        <v>0</v>
      </c>
      <c r="AK166" s="186">
        <f t="shared" si="194"/>
        <v>0</v>
      </c>
      <c r="AL166" s="186">
        <f t="shared" si="194"/>
        <v>0</v>
      </c>
      <c r="AM166" s="186">
        <f t="shared" si="194"/>
        <v>0</v>
      </c>
      <c r="AN166" s="186">
        <f t="shared" si="194"/>
        <v>0</v>
      </c>
      <c r="AO166" s="186">
        <f t="shared" si="194"/>
        <v>0</v>
      </c>
      <c r="AP166" s="186">
        <f t="shared" si="194"/>
        <v>2237949</v>
      </c>
      <c r="AQ166" s="186">
        <f t="shared" si="194"/>
        <v>296025</v>
      </c>
      <c r="AR166" s="186">
        <f t="shared" si="194"/>
        <v>17047093</v>
      </c>
      <c r="AS166" s="186">
        <f t="shared" si="194"/>
        <v>0</v>
      </c>
      <c r="AT166" s="186">
        <f t="shared" si="194"/>
        <v>15788</v>
      </c>
      <c r="AU166" s="186">
        <f t="shared" si="194"/>
        <v>0</v>
      </c>
      <c r="AV166" s="186">
        <f t="shared" si="194"/>
        <v>0</v>
      </c>
      <c r="AW166" s="186">
        <f t="shared" si="194"/>
        <v>0</v>
      </c>
      <c r="AX166" s="186">
        <f t="shared" si="194"/>
        <v>0</v>
      </c>
      <c r="AY166" s="186">
        <f t="shared" si="194"/>
        <v>0</v>
      </c>
      <c r="AZ166" s="186">
        <f t="shared" si="194"/>
        <v>0</v>
      </c>
      <c r="BA166" s="186">
        <f t="shared" si="194"/>
        <v>0</v>
      </c>
      <c r="BB166" s="186">
        <f t="shared" si="194"/>
        <v>0</v>
      </c>
      <c r="BC166" s="186">
        <f t="shared" si="194"/>
        <v>1922189</v>
      </c>
      <c r="BD166" s="186">
        <f t="shared" si="194"/>
        <v>0</v>
      </c>
      <c r="BE166" s="186">
        <f t="shared" si="194"/>
        <v>0</v>
      </c>
      <c r="BF166" s="186">
        <f t="shared" si="194"/>
        <v>5592899</v>
      </c>
      <c r="BG166" s="186">
        <f t="shared" si="194"/>
        <v>0</v>
      </c>
      <c r="BH166" s="186">
        <f t="shared" si="194"/>
        <v>201297</v>
      </c>
      <c r="BI166" s="186">
        <f t="shared" si="194"/>
        <v>15788</v>
      </c>
      <c r="BJ166" s="186">
        <f t="shared" si="194"/>
        <v>0</v>
      </c>
      <c r="BK166" s="186">
        <f t="shared" si="194"/>
        <v>51899103</v>
      </c>
      <c r="BL166" s="186">
        <f t="shared" si="194"/>
        <v>71046</v>
      </c>
      <c r="BM166" s="186">
        <f t="shared" si="194"/>
        <v>0</v>
      </c>
      <c r="BN166" s="186">
        <f t="shared" si="194"/>
        <v>0</v>
      </c>
      <c r="BO166" s="186">
        <f t="shared" si="194"/>
        <v>0</v>
      </c>
      <c r="BP166" s="186">
        <f t="shared" ref="BP166:EA166" si="195">BP161+BP164</f>
        <v>0</v>
      </c>
      <c r="BQ166" s="186">
        <f t="shared" si="195"/>
        <v>0</v>
      </c>
      <c r="BR166" s="186">
        <f t="shared" si="195"/>
        <v>0</v>
      </c>
      <c r="BS166" s="186">
        <f t="shared" si="195"/>
        <v>0</v>
      </c>
      <c r="BT166" s="186">
        <f t="shared" si="195"/>
        <v>0</v>
      </c>
      <c r="BU166" s="186">
        <f t="shared" si="195"/>
        <v>0</v>
      </c>
      <c r="BV166" s="186">
        <f t="shared" si="195"/>
        <v>0</v>
      </c>
      <c r="BW166" s="186">
        <f t="shared" si="195"/>
        <v>0</v>
      </c>
      <c r="BX166" s="186">
        <f t="shared" si="195"/>
        <v>0</v>
      </c>
      <c r="BY166" s="186">
        <f t="shared" si="195"/>
        <v>0</v>
      </c>
      <c r="BZ166" s="186">
        <f t="shared" si="195"/>
        <v>0</v>
      </c>
      <c r="CA166" s="186">
        <f t="shared" si="195"/>
        <v>0</v>
      </c>
      <c r="CB166" s="186">
        <f t="shared" si="195"/>
        <v>2044546</v>
      </c>
      <c r="CC166" s="186">
        <f t="shared" si="195"/>
        <v>0</v>
      </c>
      <c r="CD166" s="186">
        <f t="shared" si="195"/>
        <v>0</v>
      </c>
      <c r="CE166" s="186">
        <f t="shared" si="195"/>
        <v>0</v>
      </c>
      <c r="CF166" s="186">
        <f t="shared" si="195"/>
        <v>0</v>
      </c>
      <c r="CG166" s="186">
        <f t="shared" si="195"/>
        <v>0</v>
      </c>
      <c r="CH166" s="186">
        <f t="shared" si="195"/>
        <v>0</v>
      </c>
      <c r="CI166" s="186">
        <f t="shared" si="195"/>
        <v>0</v>
      </c>
      <c r="CJ166" s="186">
        <f t="shared" si="195"/>
        <v>39470</v>
      </c>
      <c r="CK166" s="186">
        <f t="shared" si="195"/>
        <v>4152244</v>
      </c>
      <c r="CL166" s="186">
        <f t="shared" si="195"/>
        <v>39470</v>
      </c>
      <c r="CM166" s="186">
        <f t="shared" si="195"/>
        <v>31576</v>
      </c>
      <c r="CN166" s="186">
        <f t="shared" si="195"/>
        <v>1906401</v>
      </c>
      <c r="CO166" s="186">
        <f t="shared" si="195"/>
        <v>122357</v>
      </c>
      <c r="CP166" s="186">
        <f t="shared" si="195"/>
        <v>0</v>
      </c>
      <c r="CQ166" s="186">
        <f t="shared" si="195"/>
        <v>0</v>
      </c>
      <c r="CR166" s="186">
        <f t="shared" si="195"/>
        <v>0</v>
      </c>
      <c r="CS166" s="186">
        <f t="shared" si="195"/>
        <v>0</v>
      </c>
      <c r="CT166" s="186">
        <f t="shared" si="195"/>
        <v>0</v>
      </c>
      <c r="CU166" s="186">
        <f t="shared" si="195"/>
        <v>2932621</v>
      </c>
      <c r="CV166" s="186">
        <f t="shared" si="195"/>
        <v>0</v>
      </c>
      <c r="CW166" s="186">
        <f t="shared" si="195"/>
        <v>0</v>
      </c>
      <c r="CX166" s="186">
        <f t="shared" si="195"/>
        <v>0</v>
      </c>
      <c r="CY166" s="186">
        <f t="shared" si="195"/>
        <v>0</v>
      </c>
      <c r="CZ166" s="186">
        <f t="shared" si="195"/>
        <v>0</v>
      </c>
      <c r="DA166" s="186">
        <f t="shared" si="195"/>
        <v>0</v>
      </c>
      <c r="DB166" s="186">
        <f t="shared" si="195"/>
        <v>0</v>
      </c>
      <c r="DC166" s="186">
        <f t="shared" si="195"/>
        <v>0</v>
      </c>
      <c r="DD166" s="186">
        <f t="shared" si="195"/>
        <v>0</v>
      </c>
      <c r="DE166" s="186">
        <f t="shared" si="195"/>
        <v>0</v>
      </c>
      <c r="DF166" s="186">
        <f t="shared" si="195"/>
        <v>122357</v>
      </c>
      <c r="DG166" s="186">
        <f t="shared" si="195"/>
        <v>0</v>
      </c>
      <c r="DH166" s="186">
        <f t="shared" si="195"/>
        <v>0</v>
      </c>
      <c r="DI166" s="186">
        <f t="shared" si="195"/>
        <v>31576</v>
      </c>
      <c r="DJ166" s="186">
        <f t="shared" si="195"/>
        <v>27629</v>
      </c>
      <c r="DK166" s="186">
        <f t="shared" si="195"/>
        <v>0</v>
      </c>
      <c r="DL166" s="186">
        <f t="shared" si="195"/>
        <v>0</v>
      </c>
      <c r="DM166" s="186">
        <f t="shared" si="195"/>
        <v>0</v>
      </c>
      <c r="DN166" s="186">
        <f t="shared" si="195"/>
        <v>0</v>
      </c>
      <c r="DO166" s="186">
        <f t="shared" si="195"/>
        <v>0</v>
      </c>
      <c r="DP166" s="186">
        <f t="shared" si="195"/>
        <v>0</v>
      </c>
      <c r="DQ166" s="186">
        <f t="shared" si="195"/>
        <v>0</v>
      </c>
      <c r="DR166" s="186">
        <f t="shared" si="195"/>
        <v>0</v>
      </c>
      <c r="DS166" s="186">
        <f t="shared" si="195"/>
        <v>0</v>
      </c>
      <c r="DT166" s="186">
        <f t="shared" si="195"/>
        <v>0</v>
      </c>
      <c r="DU166" s="186">
        <f t="shared" si="195"/>
        <v>0</v>
      </c>
      <c r="DV166" s="186">
        <f t="shared" si="195"/>
        <v>0</v>
      </c>
      <c r="DW166" s="186">
        <f t="shared" si="195"/>
        <v>0</v>
      </c>
      <c r="DX166" s="186">
        <f t="shared" si="195"/>
        <v>0</v>
      </c>
      <c r="DY166" s="186">
        <f t="shared" si="195"/>
        <v>0</v>
      </c>
      <c r="DZ166" s="186">
        <f t="shared" si="195"/>
        <v>0</v>
      </c>
      <c r="EA166" s="186">
        <f t="shared" si="195"/>
        <v>0</v>
      </c>
      <c r="EB166" s="186">
        <f t="shared" ref="EB166:FX166" si="196">EB161+EB164</f>
        <v>0</v>
      </c>
      <c r="EC166" s="186">
        <f t="shared" si="196"/>
        <v>0</v>
      </c>
      <c r="ED166" s="186">
        <f t="shared" si="196"/>
        <v>0</v>
      </c>
      <c r="EE166" s="186">
        <f t="shared" si="196"/>
        <v>31576</v>
      </c>
      <c r="EF166" s="186">
        <f t="shared" si="196"/>
        <v>0</v>
      </c>
      <c r="EG166" s="186">
        <f t="shared" si="196"/>
        <v>0</v>
      </c>
      <c r="EH166" s="186">
        <f t="shared" si="196"/>
        <v>0</v>
      </c>
      <c r="EI166" s="186">
        <f t="shared" si="196"/>
        <v>23682</v>
      </c>
      <c r="EJ166" s="186">
        <f t="shared" si="196"/>
        <v>134198</v>
      </c>
      <c r="EK166" s="186">
        <f t="shared" si="196"/>
        <v>0</v>
      </c>
      <c r="EL166" s="186">
        <f t="shared" si="196"/>
        <v>0</v>
      </c>
      <c r="EM166" s="186">
        <f t="shared" si="196"/>
        <v>3947</v>
      </c>
      <c r="EN166" s="186">
        <f t="shared" si="196"/>
        <v>967015</v>
      </c>
      <c r="EO166" s="186">
        <f t="shared" si="196"/>
        <v>0</v>
      </c>
      <c r="EP166" s="186">
        <f t="shared" si="196"/>
        <v>0</v>
      </c>
      <c r="EQ166" s="186">
        <f t="shared" si="196"/>
        <v>0</v>
      </c>
      <c r="ER166" s="186">
        <f t="shared" si="196"/>
        <v>0</v>
      </c>
      <c r="ES166" s="186">
        <f t="shared" si="196"/>
        <v>0</v>
      </c>
      <c r="ET166" s="186">
        <f t="shared" si="196"/>
        <v>0</v>
      </c>
      <c r="EU166" s="186">
        <f t="shared" si="196"/>
        <v>39470</v>
      </c>
      <c r="EV166" s="186">
        <f t="shared" si="196"/>
        <v>7894</v>
      </c>
      <c r="EW166" s="186">
        <f t="shared" si="196"/>
        <v>0</v>
      </c>
      <c r="EX166" s="186">
        <f t="shared" si="196"/>
        <v>0</v>
      </c>
      <c r="EY166" s="186">
        <f t="shared" si="196"/>
        <v>1973500</v>
      </c>
      <c r="EZ166" s="186">
        <f t="shared" si="196"/>
        <v>0</v>
      </c>
      <c r="FA166" s="186">
        <f t="shared" si="196"/>
        <v>7894</v>
      </c>
      <c r="FB166" s="186">
        <f t="shared" si="196"/>
        <v>0</v>
      </c>
      <c r="FC166" s="186">
        <f t="shared" si="196"/>
        <v>7894</v>
      </c>
      <c r="FD166" s="186">
        <f t="shared" si="196"/>
        <v>0</v>
      </c>
      <c r="FE166" s="186">
        <f t="shared" si="196"/>
        <v>0</v>
      </c>
      <c r="FF166" s="186">
        <f t="shared" si="196"/>
        <v>0</v>
      </c>
      <c r="FG166" s="186">
        <f t="shared" si="196"/>
        <v>0</v>
      </c>
      <c r="FH166" s="186">
        <f t="shared" si="196"/>
        <v>0</v>
      </c>
      <c r="FI166" s="186">
        <f t="shared" si="196"/>
        <v>7894</v>
      </c>
      <c r="FJ166" s="186">
        <f t="shared" si="196"/>
        <v>0</v>
      </c>
      <c r="FK166" s="186">
        <f t="shared" si="196"/>
        <v>0</v>
      </c>
      <c r="FL166" s="186">
        <f t="shared" si="196"/>
        <v>0</v>
      </c>
      <c r="FM166" s="186">
        <f t="shared" si="196"/>
        <v>0</v>
      </c>
      <c r="FN166" s="186">
        <f t="shared" si="196"/>
        <v>39470</v>
      </c>
      <c r="FO166" s="186">
        <f t="shared" si="196"/>
        <v>0</v>
      </c>
      <c r="FP166" s="186">
        <f t="shared" si="196"/>
        <v>0</v>
      </c>
      <c r="FQ166" s="186">
        <f t="shared" si="196"/>
        <v>0</v>
      </c>
      <c r="FR166" s="186">
        <f t="shared" si="196"/>
        <v>0</v>
      </c>
      <c r="FS166" s="186">
        <f t="shared" si="196"/>
        <v>0</v>
      </c>
      <c r="FT166" s="187">
        <f t="shared" si="196"/>
        <v>0</v>
      </c>
      <c r="FU166" s="186">
        <f t="shared" si="196"/>
        <v>0</v>
      </c>
      <c r="FV166" s="186">
        <f t="shared" si="196"/>
        <v>0</v>
      </c>
      <c r="FW166" s="186">
        <f t="shared" si="196"/>
        <v>0</v>
      </c>
      <c r="FX166" s="186">
        <f t="shared" si="196"/>
        <v>0</v>
      </c>
      <c r="FY166" s="186"/>
      <c r="FZ166" s="147">
        <f>FZ164+FZ161</f>
        <v>141282865</v>
      </c>
      <c r="GA166" s="147"/>
      <c r="GB166" s="147"/>
      <c r="GC166" s="147"/>
      <c r="GD166" s="186"/>
      <c r="GE166" s="186"/>
    </row>
    <row r="167" spans="1:187" x14ac:dyDescent="0.2">
      <c r="A167" s="192"/>
      <c r="B167" s="184"/>
      <c r="C167" s="186"/>
      <c r="D167" s="186"/>
      <c r="E167" s="186"/>
      <c r="F167" s="186"/>
      <c r="G167" s="186"/>
      <c r="H167" s="186"/>
      <c r="I167" s="186"/>
      <c r="J167" s="186"/>
      <c r="K167" s="186"/>
      <c r="L167" s="186"/>
      <c r="M167" s="186"/>
      <c r="N167" s="186"/>
      <c r="O167" s="186"/>
      <c r="P167" s="186"/>
      <c r="Q167" s="186"/>
      <c r="R167" s="186"/>
      <c r="S167" s="186"/>
      <c r="T167" s="186"/>
      <c r="U167" s="186"/>
      <c r="V167" s="186"/>
      <c r="W167" s="187"/>
      <c r="X167" s="186"/>
      <c r="Y167" s="186"/>
      <c r="Z167" s="186"/>
      <c r="AA167" s="186"/>
      <c r="AB167" s="186"/>
      <c r="AC167" s="186"/>
      <c r="AD167" s="186"/>
      <c r="AE167" s="186"/>
      <c r="AF167" s="186"/>
      <c r="AG167" s="186"/>
      <c r="AH167" s="186"/>
      <c r="AI167" s="186"/>
      <c r="AJ167" s="186"/>
      <c r="AK167" s="186"/>
      <c r="AL167" s="186"/>
      <c r="AM167" s="186"/>
      <c r="AN167" s="186"/>
      <c r="AO167" s="186"/>
      <c r="AP167" s="186"/>
      <c r="AQ167" s="186"/>
      <c r="AR167" s="186"/>
      <c r="AS167" s="186"/>
      <c r="AT167" s="186"/>
      <c r="AU167" s="186"/>
      <c r="AV167" s="186"/>
      <c r="AW167" s="186"/>
      <c r="AX167" s="186"/>
      <c r="AY167" s="186"/>
      <c r="AZ167" s="186"/>
      <c r="BA167" s="186"/>
      <c r="BB167" s="186"/>
      <c r="BC167" s="186"/>
      <c r="BD167" s="186"/>
      <c r="BE167" s="186"/>
      <c r="BF167" s="186"/>
      <c r="BG167" s="186"/>
      <c r="BH167" s="186"/>
      <c r="BI167" s="186"/>
      <c r="BJ167" s="186"/>
      <c r="BK167" s="186"/>
      <c r="BL167" s="186"/>
      <c r="BM167" s="186"/>
      <c r="BN167" s="186"/>
      <c r="BO167" s="186"/>
      <c r="BP167" s="186"/>
      <c r="BQ167" s="186"/>
      <c r="BR167" s="186"/>
      <c r="BS167" s="186"/>
      <c r="BT167" s="186"/>
      <c r="BU167" s="186"/>
      <c r="BV167" s="186"/>
      <c r="BW167" s="186"/>
      <c r="BX167" s="186"/>
      <c r="BY167" s="186"/>
      <c r="BZ167" s="186"/>
      <c r="CA167" s="186"/>
      <c r="CB167" s="186"/>
      <c r="CC167" s="186"/>
      <c r="CD167" s="186"/>
      <c r="CE167" s="186"/>
      <c r="CF167" s="186"/>
      <c r="CG167" s="186"/>
      <c r="CH167" s="186"/>
      <c r="CI167" s="186"/>
      <c r="CJ167" s="186"/>
      <c r="CK167" s="186"/>
      <c r="CL167" s="186"/>
      <c r="CM167" s="186"/>
      <c r="CN167" s="186"/>
      <c r="CO167" s="186"/>
      <c r="CP167" s="186"/>
      <c r="CQ167" s="186"/>
      <c r="CR167" s="186"/>
      <c r="CS167" s="186"/>
      <c r="CT167" s="186"/>
      <c r="CU167" s="186"/>
      <c r="CV167" s="186"/>
      <c r="CW167" s="186"/>
      <c r="CX167" s="186"/>
      <c r="CY167" s="186"/>
      <c r="CZ167" s="186"/>
      <c r="DA167" s="186"/>
      <c r="DB167" s="186"/>
      <c r="DC167" s="186"/>
      <c r="DD167" s="186"/>
      <c r="DE167" s="186"/>
      <c r="DF167" s="186"/>
      <c r="DG167" s="186"/>
      <c r="DH167" s="186"/>
      <c r="DI167" s="186"/>
      <c r="DJ167" s="186"/>
      <c r="DK167" s="186"/>
      <c r="DL167" s="186"/>
      <c r="DM167" s="186"/>
      <c r="DN167" s="186"/>
      <c r="DO167" s="186"/>
      <c r="DP167" s="186"/>
      <c r="DQ167" s="186"/>
      <c r="DR167" s="186"/>
      <c r="DS167" s="186"/>
      <c r="DT167" s="186"/>
      <c r="DU167" s="186"/>
      <c r="DV167" s="186"/>
      <c r="DW167" s="186"/>
      <c r="DX167" s="186"/>
      <c r="DY167" s="186"/>
      <c r="DZ167" s="186"/>
      <c r="EA167" s="186"/>
      <c r="EB167" s="186"/>
      <c r="EC167" s="186"/>
      <c r="ED167" s="186"/>
      <c r="EE167" s="186"/>
      <c r="EF167" s="186"/>
      <c r="EG167" s="186"/>
      <c r="EH167" s="186"/>
      <c r="EI167" s="186"/>
      <c r="EJ167" s="186"/>
      <c r="EK167" s="186"/>
      <c r="EL167" s="186"/>
      <c r="EM167" s="186"/>
      <c r="EN167" s="186"/>
      <c r="EO167" s="186"/>
      <c r="EP167" s="186"/>
      <c r="EQ167" s="186"/>
      <c r="ER167" s="186"/>
      <c r="ES167" s="186"/>
      <c r="ET167" s="186"/>
      <c r="EU167" s="186"/>
      <c r="EV167" s="186"/>
      <c r="EW167" s="186"/>
      <c r="EX167" s="186"/>
      <c r="EY167" s="186"/>
      <c r="EZ167" s="186"/>
      <c r="FA167" s="186"/>
      <c r="FB167" s="186"/>
      <c r="FC167" s="186"/>
      <c r="FD167" s="186"/>
      <c r="FE167" s="186"/>
      <c r="FF167" s="186"/>
      <c r="FG167" s="186"/>
      <c r="FH167" s="186"/>
      <c r="FI167" s="186"/>
      <c r="FJ167" s="186"/>
      <c r="FK167" s="186"/>
      <c r="FL167" s="186"/>
      <c r="FM167" s="186"/>
      <c r="FN167" s="186"/>
      <c r="FO167" s="186"/>
      <c r="FP167" s="186"/>
      <c r="FQ167" s="186"/>
      <c r="FR167" s="186"/>
      <c r="FS167" s="186"/>
      <c r="FT167" s="187"/>
      <c r="FU167" s="186"/>
      <c r="FV167" s="186"/>
      <c r="FW167" s="186"/>
      <c r="FX167" s="186"/>
      <c r="FY167" s="186"/>
      <c r="FZ167" s="147"/>
      <c r="GA167" s="183"/>
      <c r="GB167" s="147"/>
      <c r="GC167" s="147"/>
      <c r="GD167" s="186"/>
      <c r="GE167" s="186"/>
    </row>
    <row r="168" spans="1:187" ht="15.75" x14ac:dyDescent="0.25">
      <c r="A168" s="192" t="s">
        <v>277</v>
      </c>
      <c r="B168" s="207" t="s">
        <v>329</v>
      </c>
      <c r="C168" s="147"/>
      <c r="D168" s="147"/>
      <c r="E168" s="147"/>
      <c r="F168" s="147"/>
      <c r="G168" s="147"/>
      <c r="H168" s="147"/>
      <c r="I168" s="147"/>
      <c r="J168" s="147"/>
      <c r="K168" s="147"/>
      <c r="L168" s="147"/>
      <c r="M168" s="147"/>
      <c r="N168" s="147"/>
      <c r="O168" s="147"/>
      <c r="P168" s="147"/>
      <c r="Q168" s="147"/>
      <c r="R168" s="147"/>
      <c r="S168" s="147"/>
      <c r="T168" s="147"/>
      <c r="U168" s="147"/>
      <c r="V168" s="147"/>
      <c r="W168" s="181"/>
      <c r="X168" s="147"/>
      <c r="Y168" s="147"/>
      <c r="Z168" s="147"/>
      <c r="AA168" s="147"/>
      <c r="AB168" s="147"/>
      <c r="AC168" s="147"/>
      <c r="AD168" s="147"/>
      <c r="AE168" s="147"/>
      <c r="AF168" s="147"/>
      <c r="AG168" s="147"/>
      <c r="AH168" s="147"/>
      <c r="AI168" s="147"/>
      <c r="AJ168" s="147"/>
      <c r="AK168" s="147"/>
      <c r="AL168" s="147"/>
      <c r="AM168" s="147"/>
      <c r="AN168" s="147"/>
      <c r="AO168" s="147"/>
      <c r="AP168" s="147"/>
      <c r="AQ168" s="147"/>
      <c r="AR168" s="147"/>
      <c r="AS168" s="147"/>
      <c r="AT168" s="147"/>
      <c r="AU168" s="147"/>
      <c r="AV168" s="147"/>
      <c r="AW168" s="147"/>
      <c r="AX168" s="147"/>
      <c r="AY168" s="147"/>
      <c r="AZ168" s="147"/>
      <c r="BA168" s="147"/>
      <c r="BB168" s="147"/>
      <c r="BC168" s="147"/>
      <c r="BD168" s="147"/>
      <c r="BE168" s="147"/>
      <c r="BF168" s="147"/>
      <c r="BG168" s="147"/>
      <c r="BH168" s="147"/>
      <c r="BI168" s="147"/>
      <c r="BJ168" s="147"/>
      <c r="BK168" s="147"/>
      <c r="BL168" s="147"/>
      <c r="BM168" s="147"/>
      <c r="BN168" s="147"/>
      <c r="BO168" s="147"/>
      <c r="BP168" s="147"/>
      <c r="BQ168" s="147"/>
      <c r="BR168" s="147"/>
      <c r="BS168" s="147"/>
      <c r="BT168" s="147"/>
      <c r="BU168" s="147"/>
      <c r="BV168" s="147"/>
      <c r="BW168" s="147"/>
      <c r="BX168" s="147"/>
      <c r="BY168" s="147"/>
      <c r="BZ168" s="147"/>
      <c r="CA168" s="147"/>
      <c r="CB168" s="147"/>
      <c r="CC168" s="147"/>
      <c r="CD168" s="147"/>
      <c r="CE168" s="147"/>
      <c r="CF168" s="147"/>
      <c r="CG168" s="147"/>
      <c r="CH168" s="147"/>
      <c r="CI168" s="147"/>
      <c r="CJ168" s="147"/>
      <c r="CK168" s="147"/>
      <c r="CL168" s="147"/>
      <c r="CM168" s="147"/>
      <c r="CN168" s="147"/>
      <c r="CO168" s="147"/>
      <c r="CP168" s="147"/>
      <c r="CQ168" s="147"/>
      <c r="CR168" s="147"/>
      <c r="CS168" s="147"/>
      <c r="CT168" s="147"/>
      <c r="CU168" s="147"/>
      <c r="CV168" s="147"/>
      <c r="CW168" s="147"/>
      <c r="CX168" s="147"/>
      <c r="CY168" s="147"/>
      <c r="CZ168" s="147"/>
      <c r="DA168" s="147"/>
      <c r="DB168" s="147"/>
      <c r="DC168" s="147"/>
      <c r="DD168" s="147"/>
      <c r="DE168" s="147"/>
      <c r="DF168" s="147"/>
      <c r="DG168" s="147"/>
      <c r="DH168" s="147"/>
      <c r="DI168" s="147"/>
      <c r="DJ168" s="147"/>
      <c r="DK168" s="147"/>
      <c r="DL168" s="147"/>
      <c r="DM168" s="147"/>
      <c r="DN168" s="147"/>
      <c r="DO168" s="147"/>
      <c r="DP168" s="147"/>
      <c r="DQ168" s="147"/>
      <c r="DR168" s="147"/>
      <c r="DS168" s="147"/>
      <c r="DT168" s="147"/>
      <c r="DU168" s="147"/>
      <c r="DV168" s="147"/>
      <c r="DW168" s="147"/>
      <c r="DX168" s="147"/>
      <c r="DY168" s="147"/>
      <c r="DZ168" s="147"/>
      <c r="EA168" s="147"/>
      <c r="EB168" s="147"/>
      <c r="EC168" s="147"/>
      <c r="ED168" s="147"/>
      <c r="EE168" s="147"/>
      <c r="EF168" s="147"/>
      <c r="EG168" s="147"/>
      <c r="EH168" s="147"/>
      <c r="EI168" s="147"/>
      <c r="EJ168" s="147"/>
      <c r="EK168" s="147"/>
      <c r="EL168" s="147"/>
      <c r="EM168" s="147"/>
      <c r="EN168" s="147"/>
      <c r="EO168" s="147"/>
      <c r="EP168" s="147"/>
      <c r="EQ168" s="147"/>
      <c r="ER168" s="147"/>
      <c r="ES168" s="147"/>
      <c r="ET168" s="147"/>
      <c r="EU168" s="147"/>
      <c r="EV168" s="147"/>
      <c r="EW168" s="147"/>
      <c r="EX168" s="147"/>
      <c r="EY168" s="147"/>
      <c r="EZ168" s="147"/>
      <c r="FA168" s="147"/>
      <c r="FB168" s="147"/>
      <c r="FC168" s="147"/>
      <c r="FD168" s="147"/>
      <c r="FE168" s="147"/>
      <c r="FF168" s="147"/>
      <c r="FG168" s="147"/>
      <c r="FH168" s="147"/>
      <c r="FI168" s="147"/>
      <c r="FJ168" s="147"/>
      <c r="FK168" s="147"/>
      <c r="FL168" s="147"/>
      <c r="FM168" s="147"/>
      <c r="FN168" s="147"/>
      <c r="FO168" s="147"/>
      <c r="FP168" s="147"/>
      <c r="FQ168" s="147"/>
      <c r="FR168" s="147"/>
      <c r="FS168" s="147"/>
      <c r="FT168" s="181"/>
      <c r="FU168" s="147"/>
      <c r="FV168" s="147"/>
      <c r="FW168" s="147"/>
      <c r="FX168" s="147"/>
      <c r="FY168" s="186"/>
      <c r="FZ168" s="147"/>
      <c r="GA168" s="147"/>
      <c r="GB168" s="186"/>
      <c r="GC168" s="186"/>
      <c r="GD168" s="186"/>
      <c r="GE168" s="186"/>
    </row>
    <row r="169" spans="1:187" x14ac:dyDescent="0.2">
      <c r="A169" s="192" t="s">
        <v>330</v>
      </c>
      <c r="B169" s="184" t="s">
        <v>603</v>
      </c>
      <c r="C169" s="147">
        <f t="shared" ref="C169:BN169" si="197">IF(C96&lt;=459,1,0)</f>
        <v>0</v>
      </c>
      <c r="D169" s="147">
        <f t="shared" si="197"/>
        <v>0</v>
      </c>
      <c r="E169" s="147">
        <f t="shared" si="197"/>
        <v>0</v>
      </c>
      <c r="F169" s="147">
        <f t="shared" si="197"/>
        <v>0</v>
      </c>
      <c r="G169" s="147">
        <f t="shared" si="197"/>
        <v>0</v>
      </c>
      <c r="H169" s="147">
        <f t="shared" si="197"/>
        <v>0</v>
      </c>
      <c r="I169" s="147">
        <f t="shared" si="197"/>
        <v>0</v>
      </c>
      <c r="J169" s="147">
        <f t="shared" si="197"/>
        <v>0</v>
      </c>
      <c r="K169" s="147">
        <f t="shared" si="197"/>
        <v>1</v>
      </c>
      <c r="L169" s="147">
        <f t="shared" si="197"/>
        <v>0</v>
      </c>
      <c r="M169" s="147">
        <f t="shared" si="197"/>
        <v>0</v>
      </c>
      <c r="N169" s="147">
        <f t="shared" si="197"/>
        <v>0</v>
      </c>
      <c r="O169" s="147">
        <f t="shared" si="197"/>
        <v>0</v>
      </c>
      <c r="P169" s="147">
        <f t="shared" si="197"/>
        <v>1</v>
      </c>
      <c r="Q169" s="147">
        <f t="shared" si="197"/>
        <v>0</v>
      </c>
      <c r="R169" s="147">
        <f t="shared" si="197"/>
        <v>0</v>
      </c>
      <c r="S169" s="147">
        <f t="shared" si="197"/>
        <v>0</v>
      </c>
      <c r="T169" s="147">
        <f t="shared" si="197"/>
        <v>1</v>
      </c>
      <c r="U169" s="147">
        <f t="shared" si="197"/>
        <v>1</v>
      </c>
      <c r="V169" s="147">
        <f t="shared" si="197"/>
        <v>1</v>
      </c>
      <c r="W169" s="147">
        <f t="shared" si="197"/>
        <v>1</v>
      </c>
      <c r="X169" s="147">
        <f t="shared" si="197"/>
        <v>1</v>
      </c>
      <c r="Y169" s="147">
        <f t="shared" si="197"/>
        <v>0</v>
      </c>
      <c r="Z169" s="147">
        <f t="shared" si="197"/>
        <v>1</v>
      </c>
      <c r="AA169" s="147">
        <f t="shared" si="197"/>
        <v>0</v>
      </c>
      <c r="AB169" s="147">
        <f t="shared" si="197"/>
        <v>0</v>
      </c>
      <c r="AC169" s="147">
        <f t="shared" si="197"/>
        <v>0</v>
      </c>
      <c r="AD169" s="147">
        <f t="shared" si="197"/>
        <v>0</v>
      </c>
      <c r="AE169" s="147">
        <f t="shared" si="197"/>
        <v>1</v>
      </c>
      <c r="AF169" s="147">
        <f t="shared" si="197"/>
        <v>1</v>
      </c>
      <c r="AG169" s="147">
        <f t="shared" si="197"/>
        <v>0</v>
      </c>
      <c r="AH169" s="147">
        <f t="shared" si="197"/>
        <v>0</v>
      </c>
      <c r="AI169" s="147">
        <f t="shared" si="197"/>
        <v>1</v>
      </c>
      <c r="AJ169" s="147">
        <f t="shared" si="197"/>
        <v>1</v>
      </c>
      <c r="AK169" s="147">
        <f t="shared" si="197"/>
        <v>1</v>
      </c>
      <c r="AL169" s="147">
        <f t="shared" si="197"/>
        <v>1</v>
      </c>
      <c r="AM169" s="147">
        <f t="shared" si="197"/>
        <v>1</v>
      </c>
      <c r="AN169" s="147">
        <f t="shared" si="197"/>
        <v>1</v>
      </c>
      <c r="AO169" s="147">
        <f t="shared" si="197"/>
        <v>0</v>
      </c>
      <c r="AP169" s="147">
        <f t="shared" si="197"/>
        <v>0</v>
      </c>
      <c r="AQ169" s="147">
        <f t="shared" si="197"/>
        <v>1</v>
      </c>
      <c r="AR169" s="147">
        <f t="shared" si="197"/>
        <v>0</v>
      </c>
      <c r="AS169" s="147">
        <f t="shared" si="197"/>
        <v>0</v>
      </c>
      <c r="AT169" s="147">
        <f t="shared" si="197"/>
        <v>0</v>
      </c>
      <c r="AU169" s="147">
        <f t="shared" si="197"/>
        <v>1</v>
      </c>
      <c r="AV169" s="147">
        <f t="shared" si="197"/>
        <v>1</v>
      </c>
      <c r="AW169" s="147">
        <f t="shared" si="197"/>
        <v>1</v>
      </c>
      <c r="AX169" s="147">
        <f t="shared" si="197"/>
        <v>1</v>
      </c>
      <c r="AY169" s="147">
        <f t="shared" si="197"/>
        <v>0</v>
      </c>
      <c r="AZ169" s="147">
        <f t="shared" si="197"/>
        <v>0</v>
      </c>
      <c r="BA169" s="147">
        <f t="shared" si="197"/>
        <v>0</v>
      </c>
      <c r="BB169" s="147">
        <f t="shared" si="197"/>
        <v>0</v>
      </c>
      <c r="BC169" s="147">
        <f t="shared" si="197"/>
        <v>0</v>
      </c>
      <c r="BD169" s="147">
        <f t="shared" si="197"/>
        <v>0</v>
      </c>
      <c r="BE169" s="147">
        <f t="shared" si="197"/>
        <v>0</v>
      </c>
      <c r="BF169" s="147">
        <f t="shared" si="197"/>
        <v>0</v>
      </c>
      <c r="BG169" s="147">
        <f t="shared" si="197"/>
        <v>0</v>
      </c>
      <c r="BH169" s="147">
        <f t="shared" si="197"/>
        <v>0</v>
      </c>
      <c r="BI169" s="147">
        <f t="shared" si="197"/>
        <v>1</v>
      </c>
      <c r="BJ169" s="147">
        <f t="shared" si="197"/>
        <v>0</v>
      </c>
      <c r="BK169" s="147">
        <f t="shared" si="197"/>
        <v>0</v>
      </c>
      <c r="BL169" s="147">
        <f t="shared" si="197"/>
        <v>1</v>
      </c>
      <c r="BM169" s="147">
        <f t="shared" si="197"/>
        <v>1</v>
      </c>
      <c r="BN169" s="147">
        <f t="shared" si="197"/>
        <v>0</v>
      </c>
      <c r="BO169" s="147">
        <f t="shared" ref="BO169:DZ169" si="198">IF(BO96&lt;=459,1,0)</f>
        <v>0</v>
      </c>
      <c r="BP169" s="147">
        <f t="shared" si="198"/>
        <v>1</v>
      </c>
      <c r="BQ169" s="147">
        <f t="shared" si="198"/>
        <v>0</v>
      </c>
      <c r="BR169" s="147">
        <f t="shared" si="198"/>
        <v>0</v>
      </c>
      <c r="BS169" s="147">
        <f t="shared" si="198"/>
        <v>0</v>
      </c>
      <c r="BT169" s="147">
        <f t="shared" si="198"/>
        <v>1</v>
      </c>
      <c r="BU169" s="147">
        <f t="shared" si="198"/>
        <v>1</v>
      </c>
      <c r="BV169" s="147">
        <f t="shared" si="198"/>
        <v>0</v>
      </c>
      <c r="BW169" s="147">
        <f t="shared" si="198"/>
        <v>0</v>
      </c>
      <c r="BX169" s="147">
        <f t="shared" si="198"/>
        <v>1</v>
      </c>
      <c r="BY169" s="147">
        <f t="shared" si="198"/>
        <v>0</v>
      </c>
      <c r="BZ169" s="147">
        <f t="shared" si="198"/>
        <v>1</v>
      </c>
      <c r="CA169" s="147">
        <f t="shared" si="198"/>
        <v>1</v>
      </c>
      <c r="CB169" s="147">
        <f t="shared" si="198"/>
        <v>0</v>
      </c>
      <c r="CC169" s="147">
        <f t="shared" si="198"/>
        <v>1</v>
      </c>
      <c r="CD169" s="147">
        <f t="shared" si="198"/>
        <v>1</v>
      </c>
      <c r="CE169" s="147">
        <f t="shared" si="198"/>
        <v>1</v>
      </c>
      <c r="CF169" s="147">
        <f t="shared" si="198"/>
        <v>1</v>
      </c>
      <c r="CG169" s="147">
        <f t="shared" si="198"/>
        <v>1</v>
      </c>
      <c r="CH169" s="147">
        <f t="shared" si="198"/>
        <v>1</v>
      </c>
      <c r="CI169" s="147">
        <f t="shared" si="198"/>
        <v>0</v>
      </c>
      <c r="CJ169" s="147">
        <f t="shared" si="198"/>
        <v>0</v>
      </c>
      <c r="CK169" s="147">
        <f t="shared" si="198"/>
        <v>0</v>
      </c>
      <c r="CL169" s="147">
        <f t="shared" si="198"/>
        <v>0</v>
      </c>
      <c r="CM169" s="147">
        <f t="shared" si="198"/>
        <v>0</v>
      </c>
      <c r="CN169" s="147">
        <f t="shared" si="198"/>
        <v>0</v>
      </c>
      <c r="CO169" s="147">
        <f t="shared" si="198"/>
        <v>0</v>
      </c>
      <c r="CP169" s="147">
        <f t="shared" si="198"/>
        <v>0</v>
      </c>
      <c r="CQ169" s="147">
        <f t="shared" si="198"/>
        <v>0</v>
      </c>
      <c r="CR169" s="147">
        <f t="shared" si="198"/>
        <v>1</v>
      </c>
      <c r="CS169" s="147">
        <f t="shared" si="198"/>
        <v>1</v>
      </c>
      <c r="CT169" s="147">
        <f t="shared" si="198"/>
        <v>1</v>
      </c>
      <c r="CU169" s="147">
        <f t="shared" si="198"/>
        <v>1</v>
      </c>
      <c r="CV169" s="147">
        <f t="shared" si="198"/>
        <v>1</v>
      </c>
      <c r="CW169" s="147">
        <f t="shared" si="198"/>
        <v>1</v>
      </c>
      <c r="CX169" s="147">
        <f t="shared" si="198"/>
        <v>0</v>
      </c>
      <c r="CY169" s="147">
        <f t="shared" si="198"/>
        <v>1</v>
      </c>
      <c r="CZ169" s="147">
        <f t="shared" si="198"/>
        <v>0</v>
      </c>
      <c r="DA169" s="147">
        <f t="shared" si="198"/>
        <v>1</v>
      </c>
      <c r="DB169" s="147">
        <f t="shared" si="198"/>
        <v>1</v>
      </c>
      <c r="DC169" s="147">
        <f t="shared" si="198"/>
        <v>1</v>
      </c>
      <c r="DD169" s="147">
        <f t="shared" si="198"/>
        <v>1</v>
      </c>
      <c r="DE169" s="147">
        <f t="shared" si="198"/>
        <v>1</v>
      </c>
      <c r="DF169" s="147">
        <f t="shared" si="198"/>
        <v>0</v>
      </c>
      <c r="DG169" s="147">
        <f t="shared" si="198"/>
        <v>1</v>
      </c>
      <c r="DH169" s="147">
        <f t="shared" si="198"/>
        <v>0</v>
      </c>
      <c r="DI169" s="147">
        <f t="shared" si="198"/>
        <v>0</v>
      </c>
      <c r="DJ169" s="147">
        <f t="shared" si="198"/>
        <v>0</v>
      </c>
      <c r="DK169" s="147">
        <f t="shared" si="198"/>
        <v>0</v>
      </c>
      <c r="DL169" s="147">
        <f t="shared" si="198"/>
        <v>0</v>
      </c>
      <c r="DM169" s="147">
        <f t="shared" si="198"/>
        <v>1</v>
      </c>
      <c r="DN169" s="147">
        <f t="shared" si="198"/>
        <v>0</v>
      </c>
      <c r="DO169" s="147">
        <f t="shared" si="198"/>
        <v>0</v>
      </c>
      <c r="DP169" s="147">
        <f t="shared" si="198"/>
        <v>1</v>
      </c>
      <c r="DQ169" s="147">
        <f t="shared" si="198"/>
        <v>0</v>
      </c>
      <c r="DR169" s="147">
        <f t="shared" si="198"/>
        <v>0</v>
      </c>
      <c r="DS169" s="147">
        <f t="shared" si="198"/>
        <v>0</v>
      </c>
      <c r="DT169" s="147">
        <f t="shared" si="198"/>
        <v>1</v>
      </c>
      <c r="DU169" s="147">
        <f t="shared" si="198"/>
        <v>1</v>
      </c>
      <c r="DV169" s="147">
        <f t="shared" si="198"/>
        <v>1</v>
      </c>
      <c r="DW169" s="147">
        <f t="shared" si="198"/>
        <v>1</v>
      </c>
      <c r="DX169" s="147">
        <f t="shared" si="198"/>
        <v>1</v>
      </c>
      <c r="DY169" s="147">
        <f t="shared" si="198"/>
        <v>1</v>
      </c>
      <c r="DZ169" s="147">
        <f t="shared" si="198"/>
        <v>0</v>
      </c>
      <c r="EA169" s="147">
        <f t="shared" ref="EA169:FX169" si="199">IF(EA96&lt;=459,1,0)</f>
        <v>0</v>
      </c>
      <c r="EB169" s="147">
        <f t="shared" si="199"/>
        <v>0</v>
      </c>
      <c r="EC169" s="147">
        <f t="shared" si="199"/>
        <v>1</v>
      </c>
      <c r="ED169" s="147">
        <f t="shared" si="199"/>
        <v>0</v>
      </c>
      <c r="EE169" s="147">
        <f t="shared" si="199"/>
        <v>1</v>
      </c>
      <c r="EF169" s="147">
        <f t="shared" si="199"/>
        <v>0</v>
      </c>
      <c r="EG169" s="147">
        <f t="shared" si="199"/>
        <v>1</v>
      </c>
      <c r="EH169" s="147">
        <f t="shared" si="199"/>
        <v>1</v>
      </c>
      <c r="EI169" s="147">
        <f t="shared" si="199"/>
        <v>0</v>
      </c>
      <c r="EJ169" s="147">
        <f t="shared" si="199"/>
        <v>0</v>
      </c>
      <c r="EK169" s="147">
        <f t="shared" si="199"/>
        <v>0</v>
      </c>
      <c r="EL169" s="147">
        <f t="shared" si="199"/>
        <v>0</v>
      </c>
      <c r="EM169" s="147">
        <f t="shared" si="199"/>
        <v>1</v>
      </c>
      <c r="EN169" s="147">
        <f t="shared" si="199"/>
        <v>0</v>
      </c>
      <c r="EO169" s="147">
        <f t="shared" si="199"/>
        <v>1</v>
      </c>
      <c r="EP169" s="147">
        <f t="shared" si="199"/>
        <v>1</v>
      </c>
      <c r="EQ169" s="147">
        <f t="shared" si="199"/>
        <v>0</v>
      </c>
      <c r="ER169" s="147">
        <f t="shared" si="199"/>
        <v>1</v>
      </c>
      <c r="ES169" s="147">
        <f t="shared" si="199"/>
        <v>1</v>
      </c>
      <c r="ET169" s="147">
        <f t="shared" si="199"/>
        <v>1</v>
      </c>
      <c r="EU169" s="147">
        <f t="shared" si="199"/>
        <v>0</v>
      </c>
      <c r="EV169" s="147">
        <f t="shared" si="199"/>
        <v>1</v>
      </c>
      <c r="EW169" s="147">
        <f t="shared" si="199"/>
        <v>0</v>
      </c>
      <c r="EX169" s="147">
        <f t="shared" si="199"/>
        <v>1</v>
      </c>
      <c r="EY169" s="147">
        <f t="shared" si="199"/>
        <v>0</v>
      </c>
      <c r="EZ169" s="147">
        <f t="shared" si="199"/>
        <v>1</v>
      </c>
      <c r="FA169" s="147">
        <f t="shared" si="199"/>
        <v>0</v>
      </c>
      <c r="FB169" s="147">
        <f t="shared" si="199"/>
        <v>1</v>
      </c>
      <c r="FC169" s="147">
        <f t="shared" si="199"/>
        <v>0</v>
      </c>
      <c r="FD169" s="147">
        <f t="shared" si="199"/>
        <v>1</v>
      </c>
      <c r="FE169" s="147">
        <f t="shared" si="199"/>
        <v>1</v>
      </c>
      <c r="FF169" s="147">
        <f t="shared" si="199"/>
        <v>1</v>
      </c>
      <c r="FG169" s="147">
        <f t="shared" si="199"/>
        <v>1</v>
      </c>
      <c r="FH169" s="147">
        <f t="shared" si="199"/>
        <v>1</v>
      </c>
      <c r="FI169" s="147">
        <f t="shared" si="199"/>
        <v>0</v>
      </c>
      <c r="FJ169" s="147">
        <f t="shared" si="199"/>
        <v>0</v>
      </c>
      <c r="FK169" s="147">
        <f t="shared" si="199"/>
        <v>0</v>
      </c>
      <c r="FL169" s="147">
        <f t="shared" si="199"/>
        <v>0</v>
      </c>
      <c r="FM169" s="147">
        <f t="shared" si="199"/>
        <v>0</v>
      </c>
      <c r="FN169" s="147">
        <f t="shared" si="199"/>
        <v>0</v>
      </c>
      <c r="FO169" s="147">
        <f t="shared" si="199"/>
        <v>0</v>
      </c>
      <c r="FP169" s="147">
        <f t="shared" si="199"/>
        <v>0</v>
      </c>
      <c r="FQ169" s="147">
        <f t="shared" si="199"/>
        <v>0</v>
      </c>
      <c r="FR169" s="147">
        <f t="shared" si="199"/>
        <v>1</v>
      </c>
      <c r="FS169" s="147">
        <f t="shared" si="199"/>
        <v>1</v>
      </c>
      <c r="FT169" s="181">
        <f t="shared" si="199"/>
        <v>1</v>
      </c>
      <c r="FU169" s="147">
        <f t="shared" si="199"/>
        <v>0</v>
      </c>
      <c r="FV169" s="147">
        <f t="shared" si="199"/>
        <v>0</v>
      </c>
      <c r="FW169" s="147">
        <f t="shared" si="199"/>
        <v>1</v>
      </c>
      <c r="FX169" s="147">
        <f t="shared" si="199"/>
        <v>1</v>
      </c>
      <c r="FY169" s="186"/>
      <c r="FZ169" s="147"/>
      <c r="GA169" s="183"/>
      <c r="GB169" s="147"/>
      <c r="GC169" s="147"/>
      <c r="GD169" s="186"/>
      <c r="GE169" s="186"/>
    </row>
    <row r="170" spans="1:187" x14ac:dyDescent="0.2">
      <c r="A170" s="192" t="s">
        <v>331</v>
      </c>
      <c r="B170" s="184" t="s">
        <v>615</v>
      </c>
      <c r="C170" s="147">
        <f t="shared" ref="C170:BN170" si="200">IF(C132&lt;=C12,1,0)</f>
        <v>0</v>
      </c>
      <c r="D170" s="147">
        <f t="shared" si="200"/>
        <v>1</v>
      </c>
      <c r="E170" s="147">
        <f t="shared" si="200"/>
        <v>0</v>
      </c>
      <c r="F170" s="147">
        <f t="shared" si="200"/>
        <v>1</v>
      </c>
      <c r="G170" s="147">
        <f t="shared" si="200"/>
        <v>1</v>
      </c>
      <c r="H170" s="147">
        <f t="shared" si="200"/>
        <v>1</v>
      </c>
      <c r="I170" s="147">
        <f t="shared" si="200"/>
        <v>0</v>
      </c>
      <c r="J170" s="147">
        <f t="shared" si="200"/>
        <v>0</v>
      </c>
      <c r="K170" s="147">
        <f t="shared" si="200"/>
        <v>0</v>
      </c>
      <c r="L170" s="147">
        <f t="shared" si="200"/>
        <v>0</v>
      </c>
      <c r="M170" s="147">
        <f t="shared" si="200"/>
        <v>0</v>
      </c>
      <c r="N170" s="147">
        <f t="shared" si="200"/>
        <v>1</v>
      </c>
      <c r="O170" s="147">
        <f t="shared" si="200"/>
        <v>1</v>
      </c>
      <c r="P170" s="147">
        <f t="shared" si="200"/>
        <v>0</v>
      </c>
      <c r="Q170" s="147">
        <f t="shared" si="200"/>
        <v>0</v>
      </c>
      <c r="R170" s="147">
        <f t="shared" si="200"/>
        <v>0</v>
      </c>
      <c r="S170" s="147">
        <f t="shared" si="200"/>
        <v>0</v>
      </c>
      <c r="T170" s="147">
        <f t="shared" si="200"/>
        <v>0</v>
      </c>
      <c r="U170" s="147">
        <f t="shared" si="200"/>
        <v>0</v>
      </c>
      <c r="V170" s="147">
        <f t="shared" si="200"/>
        <v>0</v>
      </c>
      <c r="W170" s="147">
        <f t="shared" si="200"/>
        <v>0</v>
      </c>
      <c r="X170" s="147">
        <f t="shared" si="200"/>
        <v>0</v>
      </c>
      <c r="Y170" s="147">
        <f t="shared" si="200"/>
        <v>0</v>
      </c>
      <c r="Z170" s="147">
        <f t="shared" si="200"/>
        <v>0</v>
      </c>
      <c r="AA170" s="147">
        <f t="shared" si="200"/>
        <v>1</v>
      </c>
      <c r="AB170" s="147">
        <f t="shared" si="200"/>
        <v>1</v>
      </c>
      <c r="AC170" s="147">
        <f t="shared" si="200"/>
        <v>1</v>
      </c>
      <c r="AD170" s="147">
        <f t="shared" si="200"/>
        <v>1</v>
      </c>
      <c r="AE170" s="147">
        <f t="shared" si="200"/>
        <v>0</v>
      </c>
      <c r="AF170" s="147">
        <f t="shared" si="200"/>
        <v>0</v>
      </c>
      <c r="AG170" s="147">
        <f t="shared" si="200"/>
        <v>1</v>
      </c>
      <c r="AH170" s="147">
        <f t="shared" si="200"/>
        <v>0</v>
      </c>
      <c r="AI170" s="147">
        <f t="shared" si="200"/>
        <v>0</v>
      </c>
      <c r="AJ170" s="147">
        <f t="shared" si="200"/>
        <v>0</v>
      </c>
      <c r="AK170" s="147">
        <f t="shared" si="200"/>
        <v>0</v>
      </c>
      <c r="AL170" s="147">
        <f t="shared" si="200"/>
        <v>0</v>
      </c>
      <c r="AM170" s="147">
        <f t="shared" si="200"/>
        <v>0</v>
      </c>
      <c r="AN170" s="147">
        <f t="shared" si="200"/>
        <v>0</v>
      </c>
      <c r="AO170" s="147">
        <f t="shared" si="200"/>
        <v>0</v>
      </c>
      <c r="AP170" s="147">
        <f t="shared" si="200"/>
        <v>0</v>
      </c>
      <c r="AQ170" s="147">
        <f t="shared" si="200"/>
        <v>0</v>
      </c>
      <c r="AR170" s="147">
        <f t="shared" si="200"/>
        <v>1</v>
      </c>
      <c r="AS170" s="147">
        <f t="shared" si="200"/>
        <v>1</v>
      </c>
      <c r="AT170" s="147">
        <f t="shared" si="200"/>
        <v>1</v>
      </c>
      <c r="AU170" s="147">
        <f t="shared" si="200"/>
        <v>1</v>
      </c>
      <c r="AV170" s="147">
        <f t="shared" si="200"/>
        <v>0</v>
      </c>
      <c r="AW170" s="147">
        <f t="shared" si="200"/>
        <v>1</v>
      </c>
      <c r="AX170" s="147">
        <f t="shared" si="200"/>
        <v>0</v>
      </c>
      <c r="AY170" s="147">
        <f t="shared" si="200"/>
        <v>0</v>
      </c>
      <c r="AZ170" s="147">
        <f t="shared" si="200"/>
        <v>0</v>
      </c>
      <c r="BA170" s="147">
        <f t="shared" si="200"/>
        <v>0</v>
      </c>
      <c r="BB170" s="147">
        <f t="shared" si="200"/>
        <v>1</v>
      </c>
      <c r="BC170" s="147">
        <f t="shared" si="200"/>
        <v>0</v>
      </c>
      <c r="BD170" s="147">
        <f t="shared" si="200"/>
        <v>1</v>
      </c>
      <c r="BE170" s="147">
        <f t="shared" si="200"/>
        <v>1</v>
      </c>
      <c r="BF170" s="147">
        <f t="shared" si="200"/>
        <v>1</v>
      </c>
      <c r="BG170" s="147">
        <f t="shared" si="200"/>
        <v>0</v>
      </c>
      <c r="BH170" s="147">
        <f t="shared" si="200"/>
        <v>1</v>
      </c>
      <c r="BI170" s="147">
        <f t="shared" si="200"/>
        <v>0</v>
      </c>
      <c r="BJ170" s="147">
        <f t="shared" si="200"/>
        <v>1</v>
      </c>
      <c r="BK170" s="147">
        <f t="shared" si="200"/>
        <v>1</v>
      </c>
      <c r="BL170" s="147">
        <f t="shared" si="200"/>
        <v>0</v>
      </c>
      <c r="BM170" s="147">
        <f t="shared" si="200"/>
        <v>0</v>
      </c>
      <c r="BN170" s="147">
        <f t="shared" si="200"/>
        <v>0</v>
      </c>
      <c r="BO170" s="147">
        <f t="shared" ref="BO170:DZ170" si="201">IF(BO132&lt;=BO12,1,0)</f>
        <v>0</v>
      </c>
      <c r="BP170" s="147">
        <f t="shared" si="201"/>
        <v>0</v>
      </c>
      <c r="BQ170" s="147">
        <f t="shared" si="201"/>
        <v>1</v>
      </c>
      <c r="BR170" s="147">
        <f t="shared" si="201"/>
        <v>0</v>
      </c>
      <c r="BS170" s="147">
        <f t="shared" si="201"/>
        <v>0</v>
      </c>
      <c r="BT170" s="147">
        <f t="shared" si="201"/>
        <v>1</v>
      </c>
      <c r="BU170" s="147">
        <f t="shared" si="201"/>
        <v>1</v>
      </c>
      <c r="BV170" s="147">
        <f t="shared" si="201"/>
        <v>1</v>
      </c>
      <c r="BW170" s="147">
        <f t="shared" si="201"/>
        <v>1</v>
      </c>
      <c r="BX170" s="147">
        <f t="shared" si="201"/>
        <v>1</v>
      </c>
      <c r="BY170" s="147">
        <f t="shared" si="201"/>
        <v>0</v>
      </c>
      <c r="BZ170" s="147">
        <f t="shared" si="201"/>
        <v>0</v>
      </c>
      <c r="CA170" s="147">
        <f t="shared" si="201"/>
        <v>1</v>
      </c>
      <c r="CB170" s="147">
        <f t="shared" si="201"/>
        <v>1</v>
      </c>
      <c r="CC170" s="147">
        <f t="shared" si="201"/>
        <v>0</v>
      </c>
      <c r="CD170" s="147">
        <f t="shared" si="201"/>
        <v>0</v>
      </c>
      <c r="CE170" s="147">
        <f t="shared" si="201"/>
        <v>0</v>
      </c>
      <c r="CF170" s="147">
        <f t="shared" si="201"/>
        <v>0</v>
      </c>
      <c r="CG170" s="147">
        <f t="shared" si="201"/>
        <v>0</v>
      </c>
      <c r="CH170" s="147">
        <f t="shared" si="201"/>
        <v>0</v>
      </c>
      <c r="CI170" s="147">
        <f t="shared" si="201"/>
        <v>0</v>
      </c>
      <c r="CJ170" s="147">
        <f t="shared" si="201"/>
        <v>0</v>
      </c>
      <c r="CK170" s="147">
        <f t="shared" si="201"/>
        <v>1</v>
      </c>
      <c r="CL170" s="147">
        <f t="shared" si="201"/>
        <v>1</v>
      </c>
      <c r="CM170" s="147">
        <f t="shared" si="201"/>
        <v>0</v>
      </c>
      <c r="CN170" s="147">
        <f t="shared" si="201"/>
        <v>1</v>
      </c>
      <c r="CO170" s="147">
        <f t="shared" si="201"/>
        <v>1</v>
      </c>
      <c r="CP170" s="147">
        <f t="shared" si="201"/>
        <v>1</v>
      </c>
      <c r="CQ170" s="147">
        <f t="shared" si="201"/>
        <v>0</v>
      </c>
      <c r="CR170" s="147">
        <f t="shared" si="201"/>
        <v>0</v>
      </c>
      <c r="CS170" s="147">
        <f t="shared" si="201"/>
        <v>1</v>
      </c>
      <c r="CT170" s="147">
        <f t="shared" si="201"/>
        <v>0</v>
      </c>
      <c r="CU170" s="147">
        <f t="shared" si="201"/>
        <v>1</v>
      </c>
      <c r="CV170" s="147">
        <f t="shared" si="201"/>
        <v>1</v>
      </c>
      <c r="CW170" s="147">
        <f t="shared" si="201"/>
        <v>1</v>
      </c>
      <c r="CX170" s="147">
        <f t="shared" si="201"/>
        <v>0</v>
      </c>
      <c r="CY170" s="147">
        <f t="shared" si="201"/>
        <v>0</v>
      </c>
      <c r="CZ170" s="147">
        <f t="shared" si="201"/>
        <v>0</v>
      </c>
      <c r="DA170" s="147">
        <f t="shared" si="201"/>
        <v>1</v>
      </c>
      <c r="DB170" s="147">
        <f t="shared" si="201"/>
        <v>1</v>
      </c>
      <c r="DC170" s="147">
        <f t="shared" si="201"/>
        <v>1</v>
      </c>
      <c r="DD170" s="147">
        <f t="shared" si="201"/>
        <v>1</v>
      </c>
      <c r="DE170" s="147">
        <f t="shared" si="201"/>
        <v>0</v>
      </c>
      <c r="DF170" s="147">
        <f t="shared" si="201"/>
        <v>0</v>
      </c>
      <c r="DG170" s="147">
        <f t="shared" si="201"/>
        <v>1</v>
      </c>
      <c r="DH170" s="147">
        <f t="shared" si="201"/>
        <v>1</v>
      </c>
      <c r="DI170" s="147">
        <f t="shared" si="201"/>
        <v>0</v>
      </c>
      <c r="DJ170" s="147">
        <f t="shared" si="201"/>
        <v>1</v>
      </c>
      <c r="DK170" s="147">
        <f t="shared" si="201"/>
        <v>0</v>
      </c>
      <c r="DL170" s="147">
        <f t="shared" si="201"/>
        <v>0</v>
      </c>
      <c r="DM170" s="147">
        <f t="shared" si="201"/>
        <v>0</v>
      </c>
      <c r="DN170" s="147">
        <f t="shared" si="201"/>
        <v>0</v>
      </c>
      <c r="DO170" s="147">
        <f t="shared" si="201"/>
        <v>0</v>
      </c>
      <c r="DP170" s="147">
        <f t="shared" si="201"/>
        <v>1</v>
      </c>
      <c r="DQ170" s="147">
        <f t="shared" si="201"/>
        <v>1</v>
      </c>
      <c r="DR170" s="147">
        <f t="shared" si="201"/>
        <v>0</v>
      </c>
      <c r="DS170" s="147">
        <f t="shared" si="201"/>
        <v>0</v>
      </c>
      <c r="DT170" s="147">
        <f t="shared" si="201"/>
        <v>0</v>
      </c>
      <c r="DU170" s="147">
        <f t="shared" si="201"/>
        <v>0</v>
      </c>
      <c r="DV170" s="147">
        <f t="shared" si="201"/>
        <v>0</v>
      </c>
      <c r="DW170" s="147">
        <f t="shared" si="201"/>
        <v>1</v>
      </c>
      <c r="DX170" s="147">
        <f t="shared" si="201"/>
        <v>1</v>
      </c>
      <c r="DY170" s="147">
        <f t="shared" si="201"/>
        <v>1</v>
      </c>
      <c r="DZ170" s="147">
        <f t="shared" si="201"/>
        <v>1</v>
      </c>
      <c r="EA170" s="147">
        <f t="shared" ref="EA170:FX170" si="202">IF(EA132&lt;=EA12,1,0)</f>
        <v>0</v>
      </c>
      <c r="EB170" s="147">
        <f t="shared" si="202"/>
        <v>0</v>
      </c>
      <c r="EC170" s="147">
        <f t="shared" si="202"/>
        <v>1</v>
      </c>
      <c r="ED170" s="147">
        <f t="shared" si="202"/>
        <v>1</v>
      </c>
      <c r="EE170" s="147">
        <f t="shared" si="202"/>
        <v>0</v>
      </c>
      <c r="EF170" s="147">
        <f t="shared" si="202"/>
        <v>0</v>
      </c>
      <c r="EG170" s="147">
        <f t="shared" si="202"/>
        <v>0</v>
      </c>
      <c r="EH170" s="147">
        <f t="shared" si="202"/>
        <v>0</v>
      </c>
      <c r="EI170" s="147">
        <f t="shared" si="202"/>
        <v>0</v>
      </c>
      <c r="EJ170" s="147">
        <f t="shared" si="202"/>
        <v>0</v>
      </c>
      <c r="EK170" s="147">
        <f t="shared" si="202"/>
        <v>1</v>
      </c>
      <c r="EL170" s="147">
        <f t="shared" si="202"/>
        <v>1</v>
      </c>
      <c r="EM170" s="147">
        <f t="shared" si="202"/>
        <v>0</v>
      </c>
      <c r="EN170" s="147">
        <f t="shared" si="202"/>
        <v>0</v>
      </c>
      <c r="EO170" s="147">
        <f t="shared" si="202"/>
        <v>1</v>
      </c>
      <c r="EP170" s="147">
        <f t="shared" si="202"/>
        <v>1</v>
      </c>
      <c r="EQ170" s="147">
        <f t="shared" si="202"/>
        <v>1</v>
      </c>
      <c r="ER170" s="147">
        <f t="shared" si="202"/>
        <v>0</v>
      </c>
      <c r="ES170" s="147">
        <f t="shared" si="202"/>
        <v>0</v>
      </c>
      <c r="ET170" s="147">
        <f t="shared" si="202"/>
        <v>0</v>
      </c>
      <c r="EU170" s="147">
        <f t="shared" si="202"/>
        <v>0</v>
      </c>
      <c r="EV170" s="147">
        <f t="shared" si="202"/>
        <v>0</v>
      </c>
      <c r="EW170" s="147">
        <f t="shared" si="202"/>
        <v>1</v>
      </c>
      <c r="EX170" s="147">
        <f t="shared" si="202"/>
        <v>1</v>
      </c>
      <c r="EY170" s="147">
        <f t="shared" si="202"/>
        <v>0</v>
      </c>
      <c r="EZ170" s="147">
        <f t="shared" si="202"/>
        <v>0</v>
      </c>
      <c r="FA170" s="147">
        <f t="shared" si="202"/>
        <v>1</v>
      </c>
      <c r="FB170" s="147">
        <f t="shared" si="202"/>
        <v>0</v>
      </c>
      <c r="FC170" s="147">
        <f t="shared" si="202"/>
        <v>1</v>
      </c>
      <c r="FD170" s="147">
        <f t="shared" si="202"/>
        <v>0</v>
      </c>
      <c r="FE170" s="147">
        <f t="shared" si="202"/>
        <v>0</v>
      </c>
      <c r="FF170" s="147">
        <f t="shared" si="202"/>
        <v>0</v>
      </c>
      <c r="FG170" s="147">
        <f t="shared" si="202"/>
        <v>1</v>
      </c>
      <c r="FH170" s="147">
        <f t="shared" si="202"/>
        <v>0</v>
      </c>
      <c r="FI170" s="147">
        <f t="shared" si="202"/>
        <v>0</v>
      </c>
      <c r="FJ170" s="147">
        <f t="shared" si="202"/>
        <v>1</v>
      </c>
      <c r="FK170" s="147">
        <f t="shared" si="202"/>
        <v>1</v>
      </c>
      <c r="FL170" s="147">
        <f t="shared" si="202"/>
        <v>1</v>
      </c>
      <c r="FM170" s="147">
        <f t="shared" si="202"/>
        <v>1</v>
      </c>
      <c r="FN170" s="147">
        <f t="shared" si="202"/>
        <v>0</v>
      </c>
      <c r="FO170" s="147">
        <f t="shared" si="202"/>
        <v>1</v>
      </c>
      <c r="FP170" s="147">
        <f t="shared" si="202"/>
        <v>0</v>
      </c>
      <c r="FQ170" s="147">
        <f t="shared" si="202"/>
        <v>1</v>
      </c>
      <c r="FR170" s="147">
        <f t="shared" si="202"/>
        <v>0</v>
      </c>
      <c r="FS170" s="147">
        <f t="shared" si="202"/>
        <v>1</v>
      </c>
      <c r="FT170" s="181">
        <f t="shared" si="202"/>
        <v>0</v>
      </c>
      <c r="FU170" s="147">
        <f t="shared" si="202"/>
        <v>0</v>
      </c>
      <c r="FV170" s="147">
        <f t="shared" si="202"/>
        <v>0</v>
      </c>
      <c r="FW170" s="147">
        <f t="shared" si="202"/>
        <v>0</v>
      </c>
      <c r="FX170" s="147">
        <f t="shared" si="202"/>
        <v>1</v>
      </c>
      <c r="FY170" s="186"/>
      <c r="FZ170" s="147"/>
      <c r="GA170" s="147"/>
      <c r="GB170" s="147"/>
      <c r="GC170" s="147"/>
      <c r="GD170" s="186"/>
      <c r="GE170" s="186"/>
    </row>
    <row r="171" spans="1:187" x14ac:dyDescent="0.2">
      <c r="A171" s="192" t="s">
        <v>332</v>
      </c>
      <c r="B171" s="184" t="s">
        <v>333</v>
      </c>
      <c r="C171" s="252">
        <f t="shared" ref="C171:BN171" si="203">ROUND(IF((OR(C169=1,C170=1))=TRUE(),0,C116/C105),8)</f>
        <v>7844.7984972800004</v>
      </c>
      <c r="D171" s="252">
        <f t="shared" si="203"/>
        <v>0</v>
      </c>
      <c r="E171" s="252">
        <f t="shared" si="203"/>
        <v>7780.4702991200002</v>
      </c>
      <c r="F171" s="252">
        <f t="shared" si="203"/>
        <v>0</v>
      </c>
      <c r="G171" s="252">
        <f t="shared" si="203"/>
        <v>0</v>
      </c>
      <c r="H171" s="252">
        <f t="shared" si="203"/>
        <v>0</v>
      </c>
      <c r="I171" s="252">
        <f t="shared" si="203"/>
        <v>7789.3469463199999</v>
      </c>
      <c r="J171" s="252">
        <f t="shared" si="203"/>
        <v>7286.5248142600003</v>
      </c>
      <c r="K171" s="252">
        <f t="shared" si="203"/>
        <v>0</v>
      </c>
      <c r="L171" s="252">
        <f t="shared" si="203"/>
        <v>7916.1992099199997</v>
      </c>
      <c r="M171" s="252">
        <f t="shared" si="203"/>
        <v>7891.9219726000001</v>
      </c>
      <c r="N171" s="252">
        <f t="shared" si="203"/>
        <v>0</v>
      </c>
      <c r="O171" s="252">
        <f t="shared" si="203"/>
        <v>0</v>
      </c>
      <c r="P171" s="252">
        <f t="shared" si="203"/>
        <v>0</v>
      </c>
      <c r="Q171" s="252">
        <f t="shared" si="203"/>
        <v>7979.8832620000003</v>
      </c>
      <c r="R171" s="252">
        <f t="shared" si="203"/>
        <v>7752.5834871200004</v>
      </c>
      <c r="S171" s="252">
        <f t="shared" si="203"/>
        <v>7581.7093377600004</v>
      </c>
      <c r="T171" s="252">
        <f t="shared" si="203"/>
        <v>0</v>
      </c>
      <c r="U171" s="252">
        <f t="shared" si="203"/>
        <v>0</v>
      </c>
      <c r="V171" s="252">
        <f t="shared" si="203"/>
        <v>0</v>
      </c>
      <c r="W171" s="253">
        <f t="shared" si="203"/>
        <v>0</v>
      </c>
      <c r="X171" s="252">
        <f t="shared" si="203"/>
        <v>0</v>
      </c>
      <c r="Y171" s="252">
        <f t="shared" si="203"/>
        <v>6945.9109719999997</v>
      </c>
      <c r="Z171" s="252">
        <f t="shared" si="203"/>
        <v>0</v>
      </c>
      <c r="AA171" s="252">
        <f t="shared" si="203"/>
        <v>0</v>
      </c>
      <c r="AB171" s="252">
        <f t="shared" si="203"/>
        <v>0</v>
      </c>
      <c r="AC171" s="252">
        <f t="shared" si="203"/>
        <v>0</v>
      </c>
      <c r="AD171" s="252">
        <f t="shared" si="203"/>
        <v>0</v>
      </c>
      <c r="AE171" s="252">
        <f t="shared" si="203"/>
        <v>0</v>
      </c>
      <c r="AF171" s="252">
        <f t="shared" si="203"/>
        <v>0</v>
      </c>
      <c r="AG171" s="252">
        <f t="shared" si="203"/>
        <v>0</v>
      </c>
      <c r="AH171" s="252">
        <f t="shared" si="203"/>
        <v>7153.2291260000002</v>
      </c>
      <c r="AI171" s="252">
        <f t="shared" si="203"/>
        <v>0</v>
      </c>
      <c r="AJ171" s="252">
        <f t="shared" si="203"/>
        <v>0</v>
      </c>
      <c r="AK171" s="252">
        <f t="shared" si="203"/>
        <v>0</v>
      </c>
      <c r="AL171" s="252">
        <f t="shared" si="203"/>
        <v>0</v>
      </c>
      <c r="AM171" s="252">
        <f t="shared" si="203"/>
        <v>0</v>
      </c>
      <c r="AN171" s="252">
        <f t="shared" si="203"/>
        <v>0</v>
      </c>
      <c r="AO171" s="252">
        <f t="shared" si="203"/>
        <v>7651.8158666600002</v>
      </c>
      <c r="AP171" s="252">
        <f t="shared" si="203"/>
        <v>7985.807573</v>
      </c>
      <c r="AQ171" s="252">
        <f t="shared" si="203"/>
        <v>0</v>
      </c>
      <c r="AR171" s="252">
        <f t="shared" si="203"/>
        <v>0</v>
      </c>
      <c r="AS171" s="252">
        <f t="shared" si="203"/>
        <v>0</v>
      </c>
      <c r="AT171" s="252">
        <f t="shared" si="203"/>
        <v>0</v>
      </c>
      <c r="AU171" s="252">
        <f t="shared" si="203"/>
        <v>0</v>
      </c>
      <c r="AV171" s="252">
        <f t="shared" si="203"/>
        <v>0</v>
      </c>
      <c r="AW171" s="252">
        <f t="shared" si="203"/>
        <v>0</v>
      </c>
      <c r="AX171" s="252">
        <f t="shared" si="203"/>
        <v>0</v>
      </c>
      <c r="AY171" s="252">
        <f t="shared" si="203"/>
        <v>7632.5130867199996</v>
      </c>
      <c r="AZ171" s="252">
        <f t="shared" si="203"/>
        <v>7744.0878287599999</v>
      </c>
      <c r="BA171" s="252">
        <f t="shared" si="203"/>
        <v>7567.1034563200001</v>
      </c>
      <c r="BB171" s="252">
        <f t="shared" si="203"/>
        <v>0</v>
      </c>
      <c r="BC171" s="252">
        <f t="shared" si="203"/>
        <v>7760.683755</v>
      </c>
      <c r="BD171" s="252">
        <f t="shared" si="203"/>
        <v>0</v>
      </c>
      <c r="BE171" s="252">
        <f t="shared" si="203"/>
        <v>0</v>
      </c>
      <c r="BF171" s="252">
        <f t="shared" si="203"/>
        <v>0</v>
      </c>
      <c r="BG171" s="252">
        <f t="shared" si="203"/>
        <v>7603.4793804800001</v>
      </c>
      <c r="BH171" s="252">
        <f t="shared" si="203"/>
        <v>0</v>
      </c>
      <c r="BI171" s="252">
        <f t="shared" si="203"/>
        <v>0</v>
      </c>
      <c r="BJ171" s="252">
        <f t="shared" si="203"/>
        <v>0</v>
      </c>
      <c r="BK171" s="252">
        <f t="shared" si="203"/>
        <v>0</v>
      </c>
      <c r="BL171" s="252">
        <f t="shared" si="203"/>
        <v>0</v>
      </c>
      <c r="BM171" s="252">
        <f t="shared" si="203"/>
        <v>0</v>
      </c>
      <c r="BN171" s="252">
        <f t="shared" si="203"/>
        <v>7423.1590645200004</v>
      </c>
      <c r="BO171" s="252">
        <f t="shared" ref="BO171:DZ171" si="204">ROUND(IF((OR(BO169=1,BO170=1))=TRUE(),0,BO116/BO105),8)</f>
        <v>7305.52254128</v>
      </c>
      <c r="BP171" s="252">
        <f t="shared" si="204"/>
        <v>0</v>
      </c>
      <c r="BQ171" s="252">
        <f t="shared" si="204"/>
        <v>0</v>
      </c>
      <c r="BR171" s="252">
        <f t="shared" si="204"/>
        <v>7720.6930192</v>
      </c>
      <c r="BS171" s="252">
        <f t="shared" si="204"/>
        <v>7724.5572410599998</v>
      </c>
      <c r="BT171" s="252">
        <f t="shared" si="204"/>
        <v>0</v>
      </c>
      <c r="BU171" s="252">
        <f t="shared" si="204"/>
        <v>0</v>
      </c>
      <c r="BV171" s="252">
        <f t="shared" si="204"/>
        <v>0</v>
      </c>
      <c r="BW171" s="252">
        <f t="shared" si="204"/>
        <v>0</v>
      </c>
      <c r="BX171" s="252">
        <f t="shared" si="204"/>
        <v>0</v>
      </c>
      <c r="BY171" s="252">
        <f t="shared" si="204"/>
        <v>7001.0613977599996</v>
      </c>
      <c r="BZ171" s="252">
        <f t="shared" si="204"/>
        <v>0</v>
      </c>
      <c r="CA171" s="252">
        <f t="shared" si="204"/>
        <v>0</v>
      </c>
      <c r="CB171" s="252">
        <f t="shared" si="204"/>
        <v>0</v>
      </c>
      <c r="CC171" s="252">
        <f t="shared" si="204"/>
        <v>0</v>
      </c>
      <c r="CD171" s="252">
        <f t="shared" si="204"/>
        <v>0</v>
      </c>
      <c r="CE171" s="252">
        <f t="shared" si="204"/>
        <v>0</v>
      </c>
      <c r="CF171" s="252">
        <f t="shared" si="204"/>
        <v>0</v>
      </c>
      <c r="CG171" s="252">
        <f t="shared" si="204"/>
        <v>0</v>
      </c>
      <c r="CH171" s="252">
        <f t="shared" si="204"/>
        <v>0</v>
      </c>
      <c r="CI171" s="252">
        <f t="shared" si="204"/>
        <v>6960.7263318400001</v>
      </c>
      <c r="CJ171" s="252">
        <f t="shared" si="204"/>
        <v>7570.3176405200002</v>
      </c>
      <c r="CK171" s="252">
        <f t="shared" si="204"/>
        <v>0</v>
      </c>
      <c r="CL171" s="252">
        <f t="shared" si="204"/>
        <v>0</v>
      </c>
      <c r="CM171" s="252">
        <f t="shared" si="204"/>
        <v>7767.1788946400002</v>
      </c>
      <c r="CN171" s="252">
        <f t="shared" si="204"/>
        <v>0</v>
      </c>
      <c r="CO171" s="252">
        <f t="shared" si="204"/>
        <v>0</v>
      </c>
      <c r="CP171" s="252">
        <f t="shared" si="204"/>
        <v>0</v>
      </c>
      <c r="CQ171" s="252">
        <f t="shared" si="204"/>
        <v>7440.5064945200002</v>
      </c>
      <c r="CR171" s="252">
        <f t="shared" si="204"/>
        <v>0</v>
      </c>
      <c r="CS171" s="252">
        <f t="shared" si="204"/>
        <v>0</v>
      </c>
      <c r="CT171" s="252">
        <f t="shared" si="204"/>
        <v>0</v>
      </c>
      <c r="CU171" s="252">
        <f t="shared" si="204"/>
        <v>0</v>
      </c>
      <c r="CV171" s="252">
        <f t="shared" si="204"/>
        <v>0</v>
      </c>
      <c r="CW171" s="252">
        <f t="shared" si="204"/>
        <v>0</v>
      </c>
      <c r="CX171" s="252">
        <f t="shared" si="204"/>
        <v>7308.5174277799997</v>
      </c>
      <c r="CY171" s="252">
        <f t="shared" si="204"/>
        <v>0</v>
      </c>
      <c r="CZ171" s="252">
        <f t="shared" si="204"/>
        <v>7449.2613824</v>
      </c>
      <c r="DA171" s="252">
        <f t="shared" si="204"/>
        <v>0</v>
      </c>
      <c r="DB171" s="252">
        <f t="shared" si="204"/>
        <v>0</v>
      </c>
      <c r="DC171" s="252">
        <f t="shared" si="204"/>
        <v>0</v>
      </c>
      <c r="DD171" s="252">
        <f t="shared" si="204"/>
        <v>0</v>
      </c>
      <c r="DE171" s="252">
        <f t="shared" si="204"/>
        <v>0</v>
      </c>
      <c r="DF171" s="252">
        <f t="shared" si="204"/>
        <v>7398.2959423000002</v>
      </c>
      <c r="DG171" s="252">
        <f t="shared" si="204"/>
        <v>0</v>
      </c>
      <c r="DH171" s="252">
        <f t="shared" si="204"/>
        <v>0</v>
      </c>
      <c r="DI171" s="252">
        <f t="shared" si="204"/>
        <v>7373.0151725200003</v>
      </c>
      <c r="DJ171" s="252">
        <f t="shared" si="204"/>
        <v>0</v>
      </c>
      <c r="DK171" s="252">
        <f t="shared" si="204"/>
        <v>7334.8809390400002</v>
      </c>
      <c r="DL171" s="252">
        <f t="shared" si="204"/>
        <v>7837.9066579199998</v>
      </c>
      <c r="DM171" s="252">
        <f t="shared" si="204"/>
        <v>0</v>
      </c>
      <c r="DN171" s="252">
        <f t="shared" si="204"/>
        <v>7589.0685758</v>
      </c>
      <c r="DO171" s="252">
        <f t="shared" si="204"/>
        <v>7636.1580108799999</v>
      </c>
      <c r="DP171" s="252">
        <f t="shared" si="204"/>
        <v>0</v>
      </c>
      <c r="DQ171" s="252">
        <f t="shared" si="204"/>
        <v>0</v>
      </c>
      <c r="DR171" s="252">
        <f t="shared" si="204"/>
        <v>7346.7583643199996</v>
      </c>
      <c r="DS171" s="252">
        <f t="shared" si="204"/>
        <v>7268.3270328799999</v>
      </c>
      <c r="DT171" s="252">
        <f t="shared" si="204"/>
        <v>0</v>
      </c>
      <c r="DU171" s="252">
        <f t="shared" si="204"/>
        <v>0</v>
      </c>
      <c r="DV171" s="252">
        <f t="shared" si="204"/>
        <v>0</v>
      </c>
      <c r="DW171" s="252">
        <f t="shared" si="204"/>
        <v>0</v>
      </c>
      <c r="DX171" s="252">
        <f t="shared" si="204"/>
        <v>0</v>
      </c>
      <c r="DY171" s="252">
        <f t="shared" si="204"/>
        <v>0</v>
      </c>
      <c r="DZ171" s="252">
        <f t="shared" si="204"/>
        <v>0</v>
      </c>
      <c r="EA171" s="252">
        <f t="shared" ref="EA171:FX171" si="205">ROUND(IF((OR(EA169=1,EA170=1))=TRUE(),0,EA116/EA105),8)</f>
        <v>7705.5942089</v>
      </c>
      <c r="EB171" s="252">
        <f t="shared" si="205"/>
        <v>7170.3572582999996</v>
      </c>
      <c r="EC171" s="252">
        <f t="shared" si="205"/>
        <v>0</v>
      </c>
      <c r="ED171" s="252">
        <f t="shared" si="205"/>
        <v>0</v>
      </c>
      <c r="EE171" s="252">
        <f t="shared" si="205"/>
        <v>0</v>
      </c>
      <c r="EF171" s="252">
        <f t="shared" si="205"/>
        <v>7286.64591896</v>
      </c>
      <c r="EG171" s="252">
        <f t="shared" si="205"/>
        <v>0</v>
      </c>
      <c r="EH171" s="252">
        <f t="shared" si="205"/>
        <v>0</v>
      </c>
      <c r="EI171" s="252">
        <f t="shared" si="205"/>
        <v>7569.3219634999996</v>
      </c>
      <c r="EJ171" s="252">
        <f t="shared" si="205"/>
        <v>7497.9258331999999</v>
      </c>
      <c r="EK171" s="252">
        <f t="shared" si="205"/>
        <v>0</v>
      </c>
      <c r="EL171" s="252">
        <f t="shared" si="205"/>
        <v>0</v>
      </c>
      <c r="EM171" s="252">
        <f t="shared" si="205"/>
        <v>0</v>
      </c>
      <c r="EN171" s="252">
        <f t="shared" si="205"/>
        <v>7221.3672125599996</v>
      </c>
      <c r="EO171" s="252">
        <f t="shared" si="205"/>
        <v>0</v>
      </c>
      <c r="EP171" s="252">
        <f t="shared" si="205"/>
        <v>0</v>
      </c>
      <c r="EQ171" s="252">
        <f t="shared" si="205"/>
        <v>0</v>
      </c>
      <c r="ER171" s="252">
        <f t="shared" si="205"/>
        <v>0</v>
      </c>
      <c r="ES171" s="252">
        <f t="shared" si="205"/>
        <v>0</v>
      </c>
      <c r="ET171" s="252">
        <f t="shared" si="205"/>
        <v>0</v>
      </c>
      <c r="EU171" s="252">
        <f t="shared" si="205"/>
        <v>7041.2301901999999</v>
      </c>
      <c r="EV171" s="252">
        <f t="shared" si="205"/>
        <v>0</v>
      </c>
      <c r="EW171" s="252">
        <f t="shared" si="205"/>
        <v>0</v>
      </c>
      <c r="EX171" s="252">
        <f t="shared" si="205"/>
        <v>0</v>
      </c>
      <c r="EY171" s="252">
        <f t="shared" si="205"/>
        <v>7157.5051038399997</v>
      </c>
      <c r="EZ171" s="252">
        <f t="shared" si="205"/>
        <v>0</v>
      </c>
      <c r="FA171" s="252">
        <f t="shared" si="205"/>
        <v>0</v>
      </c>
      <c r="FB171" s="252">
        <f t="shared" si="205"/>
        <v>0</v>
      </c>
      <c r="FC171" s="252">
        <f t="shared" si="205"/>
        <v>0</v>
      </c>
      <c r="FD171" s="252">
        <f t="shared" si="205"/>
        <v>0</v>
      </c>
      <c r="FE171" s="252">
        <f t="shared" si="205"/>
        <v>0</v>
      </c>
      <c r="FF171" s="252">
        <f t="shared" si="205"/>
        <v>0</v>
      </c>
      <c r="FG171" s="252">
        <f t="shared" si="205"/>
        <v>0</v>
      </c>
      <c r="FH171" s="252">
        <f t="shared" si="205"/>
        <v>0</v>
      </c>
      <c r="FI171" s="252">
        <f t="shared" si="205"/>
        <v>7521.1628793399996</v>
      </c>
      <c r="FJ171" s="252">
        <f t="shared" si="205"/>
        <v>0</v>
      </c>
      <c r="FK171" s="252">
        <f t="shared" si="205"/>
        <v>0</v>
      </c>
      <c r="FL171" s="252">
        <f t="shared" si="205"/>
        <v>0</v>
      </c>
      <c r="FM171" s="252">
        <f t="shared" si="205"/>
        <v>0</v>
      </c>
      <c r="FN171" s="252">
        <f t="shared" si="205"/>
        <v>7615.489039</v>
      </c>
      <c r="FO171" s="252">
        <f t="shared" si="205"/>
        <v>0</v>
      </c>
      <c r="FP171" s="252">
        <f t="shared" si="205"/>
        <v>7698.5380599199998</v>
      </c>
      <c r="FQ171" s="252">
        <f t="shared" si="205"/>
        <v>0</v>
      </c>
      <c r="FR171" s="252">
        <f t="shared" si="205"/>
        <v>0</v>
      </c>
      <c r="FS171" s="252">
        <f t="shared" si="205"/>
        <v>0</v>
      </c>
      <c r="FT171" s="253">
        <f t="shared" si="205"/>
        <v>0</v>
      </c>
      <c r="FU171" s="252">
        <f t="shared" si="205"/>
        <v>7606.3649454400002</v>
      </c>
      <c r="FV171" s="252">
        <f t="shared" si="205"/>
        <v>7335.6488083000004</v>
      </c>
      <c r="FW171" s="252">
        <f t="shared" si="205"/>
        <v>0</v>
      </c>
      <c r="FX171" s="252">
        <f t="shared" si="205"/>
        <v>0</v>
      </c>
      <c r="FY171" s="186"/>
      <c r="FZ171" s="183"/>
      <c r="GA171" s="183"/>
      <c r="GB171" s="147"/>
      <c r="GC171" s="147"/>
      <c r="GD171" s="186"/>
      <c r="GE171" s="186"/>
    </row>
    <row r="172" spans="1:187" x14ac:dyDescent="0.2">
      <c r="A172" s="178"/>
      <c r="B172" s="184" t="s">
        <v>582</v>
      </c>
      <c r="C172" s="147"/>
      <c r="D172" s="147"/>
      <c r="E172" s="147"/>
      <c r="F172" s="147"/>
      <c r="G172" s="147"/>
      <c r="H172" s="147"/>
      <c r="I172" s="147"/>
      <c r="J172" s="147"/>
      <c r="K172" s="147"/>
      <c r="L172" s="147"/>
      <c r="M172" s="147"/>
      <c r="N172" s="147"/>
      <c r="O172" s="147"/>
      <c r="P172" s="147"/>
      <c r="Q172" s="147"/>
      <c r="R172" s="147"/>
      <c r="S172" s="147"/>
      <c r="T172" s="147"/>
      <c r="U172" s="147"/>
      <c r="V172" s="147"/>
      <c r="W172" s="181"/>
      <c r="X172" s="147"/>
      <c r="Y172" s="147"/>
      <c r="Z172" s="147"/>
      <c r="AA172" s="147"/>
      <c r="AB172" s="147"/>
      <c r="AC172" s="147"/>
      <c r="AD172" s="147"/>
      <c r="AE172" s="147"/>
      <c r="AF172" s="147"/>
      <c r="AG172" s="147"/>
      <c r="AH172" s="147"/>
      <c r="AI172" s="147"/>
      <c r="AJ172" s="147"/>
      <c r="AK172" s="147"/>
      <c r="AL172" s="147"/>
      <c r="AM172" s="147"/>
      <c r="AN172" s="147"/>
      <c r="AO172" s="147"/>
      <c r="AP172" s="147"/>
      <c r="AQ172" s="147"/>
      <c r="AR172" s="147"/>
      <c r="AS172" s="147"/>
      <c r="AT172" s="147"/>
      <c r="AU172" s="147"/>
      <c r="AV172" s="147"/>
      <c r="AW172" s="147"/>
      <c r="AX172" s="147"/>
      <c r="AY172" s="147"/>
      <c r="AZ172" s="147"/>
      <c r="BA172" s="147"/>
      <c r="BB172" s="147"/>
      <c r="BC172" s="147"/>
      <c r="BD172" s="147"/>
      <c r="BE172" s="147"/>
      <c r="BF172" s="147"/>
      <c r="BG172" s="147"/>
      <c r="BH172" s="147"/>
      <c r="BI172" s="147"/>
      <c r="BJ172" s="147"/>
      <c r="BK172" s="147"/>
      <c r="BL172" s="147"/>
      <c r="BM172" s="147"/>
      <c r="BN172" s="147"/>
      <c r="BO172" s="147"/>
      <c r="BP172" s="147"/>
      <c r="BQ172" s="147"/>
      <c r="BR172" s="147"/>
      <c r="BS172" s="147"/>
      <c r="BT172" s="147"/>
      <c r="BU172" s="147"/>
      <c r="BV172" s="147"/>
      <c r="BW172" s="147"/>
      <c r="BX172" s="147"/>
      <c r="BY172" s="147"/>
      <c r="BZ172" s="147"/>
      <c r="CA172" s="147"/>
      <c r="CB172" s="147"/>
      <c r="CC172" s="147"/>
      <c r="CD172" s="147"/>
      <c r="CE172" s="147"/>
      <c r="CF172" s="147"/>
      <c r="CG172" s="147"/>
      <c r="CH172" s="147"/>
      <c r="CI172" s="147"/>
      <c r="CJ172" s="147"/>
      <c r="CK172" s="147"/>
      <c r="CL172" s="147"/>
      <c r="CM172" s="147"/>
      <c r="CN172" s="147"/>
      <c r="CO172" s="147"/>
      <c r="CP172" s="147"/>
      <c r="CQ172" s="147"/>
      <c r="CR172" s="147"/>
      <c r="CS172" s="147"/>
      <c r="CT172" s="147"/>
      <c r="CU172" s="147"/>
      <c r="CV172" s="147"/>
      <c r="CW172" s="147"/>
      <c r="CX172" s="147"/>
      <c r="CY172" s="147"/>
      <c r="CZ172" s="147"/>
      <c r="DA172" s="147"/>
      <c r="DB172" s="147"/>
      <c r="DC172" s="147"/>
      <c r="DD172" s="147"/>
      <c r="DE172" s="147"/>
      <c r="DF172" s="147"/>
      <c r="DG172" s="147"/>
      <c r="DH172" s="147"/>
      <c r="DI172" s="147"/>
      <c r="DJ172" s="147"/>
      <c r="DK172" s="147"/>
      <c r="DL172" s="147"/>
      <c r="DM172" s="147"/>
      <c r="DN172" s="147"/>
      <c r="DO172" s="147"/>
      <c r="DP172" s="147"/>
      <c r="DQ172" s="147"/>
      <c r="DR172" s="147"/>
      <c r="DS172" s="147"/>
      <c r="DT172" s="147"/>
      <c r="DU172" s="147"/>
      <c r="DV172" s="147"/>
      <c r="DW172" s="147"/>
      <c r="DX172" s="147"/>
      <c r="DY172" s="147"/>
      <c r="DZ172" s="147"/>
      <c r="EA172" s="147"/>
      <c r="EB172" s="147"/>
      <c r="EC172" s="147"/>
      <c r="ED172" s="147"/>
      <c r="EE172" s="147"/>
      <c r="EF172" s="147"/>
      <c r="EG172" s="147"/>
      <c r="EH172" s="147"/>
      <c r="EI172" s="147"/>
      <c r="EJ172" s="147"/>
      <c r="EK172" s="147"/>
      <c r="EL172" s="147"/>
      <c r="EM172" s="147"/>
      <c r="EN172" s="147"/>
      <c r="EO172" s="147"/>
      <c r="EP172" s="147"/>
      <c r="EQ172" s="147"/>
      <c r="ER172" s="147"/>
      <c r="ES172" s="147"/>
      <c r="ET172" s="147"/>
      <c r="EU172" s="147"/>
      <c r="EV172" s="147"/>
      <c r="EW172" s="147"/>
      <c r="EX172" s="147"/>
      <c r="EY172" s="147"/>
      <c r="EZ172" s="147"/>
      <c r="FA172" s="147"/>
      <c r="FB172" s="147"/>
      <c r="FC172" s="147"/>
      <c r="FD172" s="147"/>
      <c r="FE172" s="147"/>
      <c r="FF172" s="147"/>
      <c r="FG172" s="147"/>
      <c r="FH172" s="147"/>
      <c r="FI172" s="147"/>
      <c r="FJ172" s="147"/>
      <c r="FK172" s="147"/>
      <c r="FL172" s="147"/>
      <c r="FM172" s="147"/>
      <c r="FN172" s="147"/>
      <c r="FO172" s="147"/>
      <c r="FP172" s="147"/>
      <c r="FQ172" s="147"/>
      <c r="FR172" s="147"/>
      <c r="FS172" s="147"/>
      <c r="FT172" s="181"/>
      <c r="FU172" s="147"/>
      <c r="FV172" s="147"/>
      <c r="FW172" s="147"/>
      <c r="FX172" s="147"/>
      <c r="FY172" s="186"/>
      <c r="FZ172" s="147"/>
      <c r="GA172" s="147"/>
      <c r="GB172" s="147"/>
      <c r="GC172" s="147"/>
      <c r="GD172" s="186"/>
      <c r="GE172" s="186"/>
    </row>
    <row r="173" spans="1:187" x14ac:dyDescent="0.2">
      <c r="A173" s="192" t="s">
        <v>334</v>
      </c>
      <c r="B173" s="184" t="s">
        <v>335</v>
      </c>
      <c r="C173" s="251">
        <f t="shared" ref="C173:BO173" si="206">ROUND(IF((OR(C169=1,C170=1))=TRUE(),0,((1027-459)*0.00020599)+1.1215),4)</f>
        <v>1.2384999999999999</v>
      </c>
      <c r="D173" s="251">
        <f t="shared" si="206"/>
        <v>0</v>
      </c>
      <c r="E173" s="251">
        <f t="shared" si="206"/>
        <v>1.2384999999999999</v>
      </c>
      <c r="F173" s="251">
        <f t="shared" si="206"/>
        <v>0</v>
      </c>
      <c r="G173" s="251">
        <f t="shared" si="206"/>
        <v>0</v>
      </c>
      <c r="H173" s="251">
        <f t="shared" si="206"/>
        <v>0</v>
      </c>
      <c r="I173" s="251">
        <f t="shared" si="206"/>
        <v>1.2384999999999999</v>
      </c>
      <c r="J173" s="251">
        <f t="shared" si="206"/>
        <v>1.2384999999999999</v>
      </c>
      <c r="K173" s="251">
        <f t="shared" si="206"/>
        <v>0</v>
      </c>
      <c r="L173" s="251">
        <f t="shared" si="206"/>
        <v>1.2384999999999999</v>
      </c>
      <c r="M173" s="251">
        <f t="shared" si="206"/>
        <v>1.2384999999999999</v>
      </c>
      <c r="N173" s="251">
        <f t="shared" si="206"/>
        <v>0</v>
      </c>
      <c r="O173" s="251">
        <f t="shared" si="206"/>
        <v>0</v>
      </c>
      <c r="P173" s="251">
        <f t="shared" si="206"/>
        <v>0</v>
      </c>
      <c r="Q173" s="251">
        <f t="shared" si="206"/>
        <v>1.2384999999999999</v>
      </c>
      <c r="R173" s="251">
        <f t="shared" si="206"/>
        <v>1.2384999999999999</v>
      </c>
      <c r="S173" s="251">
        <f t="shared" si="206"/>
        <v>1.2384999999999999</v>
      </c>
      <c r="T173" s="251">
        <f t="shared" si="206"/>
        <v>0</v>
      </c>
      <c r="U173" s="251">
        <f t="shared" si="206"/>
        <v>0</v>
      </c>
      <c r="V173" s="251">
        <f t="shared" si="206"/>
        <v>0</v>
      </c>
      <c r="W173" s="251">
        <f t="shared" si="206"/>
        <v>0</v>
      </c>
      <c r="X173" s="251">
        <f t="shared" si="206"/>
        <v>0</v>
      </c>
      <c r="Y173" s="251">
        <f t="shared" si="206"/>
        <v>1.2384999999999999</v>
      </c>
      <c r="Z173" s="251">
        <f t="shared" si="206"/>
        <v>0</v>
      </c>
      <c r="AA173" s="251">
        <f t="shared" si="206"/>
        <v>0</v>
      </c>
      <c r="AB173" s="251">
        <f t="shared" si="206"/>
        <v>0</v>
      </c>
      <c r="AC173" s="251">
        <f t="shared" si="206"/>
        <v>0</v>
      </c>
      <c r="AD173" s="251">
        <f t="shared" si="206"/>
        <v>0</v>
      </c>
      <c r="AE173" s="251">
        <f t="shared" si="206"/>
        <v>0</v>
      </c>
      <c r="AF173" s="251">
        <f t="shared" si="206"/>
        <v>0</v>
      </c>
      <c r="AG173" s="251">
        <f t="shared" si="206"/>
        <v>0</v>
      </c>
      <c r="AH173" s="251">
        <f t="shared" si="206"/>
        <v>1.2384999999999999</v>
      </c>
      <c r="AI173" s="251">
        <f t="shared" si="206"/>
        <v>0</v>
      </c>
      <c r="AJ173" s="251">
        <f t="shared" si="206"/>
        <v>0</v>
      </c>
      <c r="AK173" s="251">
        <f t="shared" si="206"/>
        <v>0</v>
      </c>
      <c r="AL173" s="251">
        <f t="shared" si="206"/>
        <v>0</v>
      </c>
      <c r="AM173" s="251">
        <f t="shared" si="206"/>
        <v>0</v>
      </c>
      <c r="AN173" s="251">
        <f t="shared" si="206"/>
        <v>0</v>
      </c>
      <c r="AO173" s="251">
        <f t="shared" si="206"/>
        <v>1.2384999999999999</v>
      </c>
      <c r="AP173" s="251">
        <f t="shared" si="206"/>
        <v>1.2384999999999999</v>
      </c>
      <c r="AQ173" s="251">
        <f t="shared" si="206"/>
        <v>0</v>
      </c>
      <c r="AR173" s="251">
        <f t="shared" si="206"/>
        <v>0</v>
      </c>
      <c r="AS173" s="251">
        <f t="shared" si="206"/>
        <v>0</v>
      </c>
      <c r="AT173" s="251">
        <f t="shared" si="206"/>
        <v>0</v>
      </c>
      <c r="AU173" s="251">
        <f t="shared" si="206"/>
        <v>0</v>
      </c>
      <c r="AV173" s="251">
        <f t="shared" si="206"/>
        <v>0</v>
      </c>
      <c r="AW173" s="251">
        <f t="shared" si="206"/>
        <v>0</v>
      </c>
      <c r="AX173" s="251">
        <f t="shared" si="206"/>
        <v>0</v>
      </c>
      <c r="AY173" s="251">
        <f t="shared" si="206"/>
        <v>1.2384999999999999</v>
      </c>
      <c r="AZ173" s="251">
        <f t="shared" si="206"/>
        <v>1.2384999999999999</v>
      </c>
      <c r="BA173" s="251">
        <f t="shared" si="206"/>
        <v>1.2384999999999999</v>
      </c>
      <c r="BB173" s="251">
        <f t="shared" si="206"/>
        <v>0</v>
      </c>
      <c r="BC173" s="251">
        <f t="shared" si="206"/>
        <v>1.2384999999999999</v>
      </c>
      <c r="BD173" s="251">
        <f t="shared" si="206"/>
        <v>0</v>
      </c>
      <c r="BE173" s="251">
        <f t="shared" si="206"/>
        <v>0</v>
      </c>
      <c r="BF173" s="251">
        <f t="shared" si="206"/>
        <v>0</v>
      </c>
      <c r="BG173" s="251">
        <f t="shared" si="206"/>
        <v>1.2384999999999999</v>
      </c>
      <c r="BH173" s="251">
        <f t="shared" si="206"/>
        <v>0</v>
      </c>
      <c r="BI173" s="251">
        <f t="shared" si="206"/>
        <v>0</v>
      </c>
      <c r="BJ173" s="251">
        <f t="shared" si="206"/>
        <v>0</v>
      </c>
      <c r="BK173" s="251">
        <f t="shared" si="206"/>
        <v>0</v>
      </c>
      <c r="BL173" s="251">
        <f t="shared" si="206"/>
        <v>0</v>
      </c>
      <c r="BM173" s="251">
        <f t="shared" si="206"/>
        <v>0</v>
      </c>
      <c r="BN173" s="251">
        <f t="shared" si="206"/>
        <v>1.2384999999999999</v>
      </c>
      <c r="BO173" s="251">
        <f t="shared" si="206"/>
        <v>1.2384999999999999</v>
      </c>
      <c r="BP173" s="251">
        <f t="shared" ref="BP173:EA173" si="207">ROUND(IF((OR(BP169=1,BP170=1))=TRUE(),0,((1027-459)*0.00020599)+1.1215),4)</f>
        <v>0</v>
      </c>
      <c r="BQ173" s="251">
        <f t="shared" si="207"/>
        <v>0</v>
      </c>
      <c r="BR173" s="251">
        <f t="shared" si="207"/>
        <v>1.2384999999999999</v>
      </c>
      <c r="BS173" s="251">
        <f t="shared" si="207"/>
        <v>1.2384999999999999</v>
      </c>
      <c r="BT173" s="251">
        <f t="shared" si="207"/>
        <v>0</v>
      </c>
      <c r="BU173" s="251">
        <f t="shared" si="207"/>
        <v>0</v>
      </c>
      <c r="BV173" s="251">
        <f t="shared" si="207"/>
        <v>0</v>
      </c>
      <c r="BW173" s="251">
        <f t="shared" si="207"/>
        <v>0</v>
      </c>
      <c r="BX173" s="251">
        <f t="shared" si="207"/>
        <v>0</v>
      </c>
      <c r="BY173" s="251">
        <f t="shared" si="207"/>
        <v>1.2384999999999999</v>
      </c>
      <c r="BZ173" s="251">
        <f t="shared" si="207"/>
        <v>0</v>
      </c>
      <c r="CA173" s="251">
        <f t="shared" si="207"/>
        <v>0</v>
      </c>
      <c r="CB173" s="251">
        <f t="shared" si="207"/>
        <v>0</v>
      </c>
      <c r="CC173" s="251">
        <f t="shared" si="207"/>
        <v>0</v>
      </c>
      <c r="CD173" s="251">
        <f t="shared" si="207"/>
        <v>0</v>
      </c>
      <c r="CE173" s="251">
        <f t="shared" si="207"/>
        <v>0</v>
      </c>
      <c r="CF173" s="251">
        <f t="shared" si="207"/>
        <v>0</v>
      </c>
      <c r="CG173" s="251">
        <f t="shared" si="207"/>
        <v>0</v>
      </c>
      <c r="CH173" s="251">
        <f t="shared" si="207"/>
        <v>0</v>
      </c>
      <c r="CI173" s="251">
        <f t="shared" si="207"/>
        <v>1.2384999999999999</v>
      </c>
      <c r="CJ173" s="251">
        <f t="shared" si="207"/>
        <v>1.2384999999999999</v>
      </c>
      <c r="CK173" s="251">
        <f t="shared" si="207"/>
        <v>0</v>
      </c>
      <c r="CL173" s="251">
        <f t="shared" si="207"/>
        <v>0</v>
      </c>
      <c r="CM173" s="251">
        <f t="shared" si="207"/>
        <v>1.2384999999999999</v>
      </c>
      <c r="CN173" s="251">
        <f t="shared" si="207"/>
        <v>0</v>
      </c>
      <c r="CO173" s="251">
        <f t="shared" si="207"/>
        <v>0</v>
      </c>
      <c r="CP173" s="251">
        <f t="shared" si="207"/>
        <v>0</v>
      </c>
      <c r="CQ173" s="251">
        <f t="shared" si="207"/>
        <v>1.2384999999999999</v>
      </c>
      <c r="CR173" s="251">
        <f t="shared" si="207"/>
        <v>0</v>
      </c>
      <c r="CS173" s="251">
        <f t="shared" si="207"/>
        <v>0</v>
      </c>
      <c r="CT173" s="251">
        <f t="shared" si="207"/>
        <v>0</v>
      </c>
      <c r="CU173" s="251">
        <f t="shared" si="207"/>
        <v>0</v>
      </c>
      <c r="CV173" s="251">
        <f t="shared" si="207"/>
        <v>0</v>
      </c>
      <c r="CW173" s="251">
        <f t="shared" si="207"/>
        <v>0</v>
      </c>
      <c r="CX173" s="251">
        <f t="shared" si="207"/>
        <v>1.2384999999999999</v>
      </c>
      <c r="CY173" s="251">
        <f t="shared" si="207"/>
        <v>0</v>
      </c>
      <c r="CZ173" s="251">
        <f t="shared" si="207"/>
        <v>1.2384999999999999</v>
      </c>
      <c r="DA173" s="251">
        <f t="shared" si="207"/>
        <v>0</v>
      </c>
      <c r="DB173" s="251">
        <f t="shared" si="207"/>
        <v>0</v>
      </c>
      <c r="DC173" s="251">
        <f t="shared" si="207"/>
        <v>0</v>
      </c>
      <c r="DD173" s="251">
        <f t="shared" si="207"/>
        <v>0</v>
      </c>
      <c r="DE173" s="251">
        <f t="shared" si="207"/>
        <v>0</v>
      </c>
      <c r="DF173" s="251">
        <f t="shared" si="207"/>
        <v>1.2384999999999999</v>
      </c>
      <c r="DG173" s="251">
        <f t="shared" si="207"/>
        <v>0</v>
      </c>
      <c r="DH173" s="251">
        <f t="shared" si="207"/>
        <v>0</v>
      </c>
      <c r="DI173" s="251">
        <f t="shared" si="207"/>
        <v>1.2384999999999999</v>
      </c>
      <c r="DJ173" s="251">
        <f t="shared" si="207"/>
        <v>0</v>
      </c>
      <c r="DK173" s="251">
        <f t="shared" si="207"/>
        <v>1.2384999999999999</v>
      </c>
      <c r="DL173" s="251">
        <f t="shared" si="207"/>
        <v>1.2384999999999999</v>
      </c>
      <c r="DM173" s="251">
        <f t="shared" si="207"/>
        <v>0</v>
      </c>
      <c r="DN173" s="251">
        <f t="shared" si="207"/>
        <v>1.2384999999999999</v>
      </c>
      <c r="DO173" s="251">
        <f t="shared" si="207"/>
        <v>1.2384999999999999</v>
      </c>
      <c r="DP173" s="251">
        <f t="shared" si="207"/>
        <v>0</v>
      </c>
      <c r="DQ173" s="251">
        <f t="shared" si="207"/>
        <v>0</v>
      </c>
      <c r="DR173" s="251">
        <f t="shared" si="207"/>
        <v>1.2384999999999999</v>
      </c>
      <c r="DS173" s="251">
        <f t="shared" si="207"/>
        <v>1.2384999999999999</v>
      </c>
      <c r="DT173" s="251">
        <f t="shared" si="207"/>
        <v>0</v>
      </c>
      <c r="DU173" s="251">
        <f t="shared" si="207"/>
        <v>0</v>
      </c>
      <c r="DV173" s="251">
        <f t="shared" si="207"/>
        <v>0</v>
      </c>
      <c r="DW173" s="251">
        <f t="shared" si="207"/>
        <v>0</v>
      </c>
      <c r="DX173" s="251">
        <f t="shared" si="207"/>
        <v>0</v>
      </c>
      <c r="DY173" s="251">
        <f t="shared" si="207"/>
        <v>0</v>
      </c>
      <c r="DZ173" s="251">
        <f t="shared" si="207"/>
        <v>0</v>
      </c>
      <c r="EA173" s="251">
        <f t="shared" si="207"/>
        <v>1.2384999999999999</v>
      </c>
      <c r="EB173" s="251">
        <f t="shared" ref="EB173:FX173" si="208">ROUND(IF((OR(EB169=1,EB170=1))=TRUE(),0,((1027-459)*0.00020599)+1.1215),4)</f>
        <v>1.2384999999999999</v>
      </c>
      <c r="EC173" s="251">
        <f t="shared" si="208"/>
        <v>0</v>
      </c>
      <c r="ED173" s="251">
        <f t="shared" si="208"/>
        <v>0</v>
      </c>
      <c r="EE173" s="251">
        <f t="shared" si="208"/>
        <v>0</v>
      </c>
      <c r="EF173" s="251">
        <f t="shared" si="208"/>
        <v>1.2384999999999999</v>
      </c>
      <c r="EG173" s="251">
        <f t="shared" si="208"/>
        <v>0</v>
      </c>
      <c r="EH173" s="251">
        <f t="shared" si="208"/>
        <v>0</v>
      </c>
      <c r="EI173" s="251">
        <f t="shared" si="208"/>
        <v>1.2384999999999999</v>
      </c>
      <c r="EJ173" s="251">
        <f t="shared" si="208"/>
        <v>1.2384999999999999</v>
      </c>
      <c r="EK173" s="251">
        <f t="shared" si="208"/>
        <v>0</v>
      </c>
      <c r="EL173" s="251">
        <f t="shared" si="208"/>
        <v>0</v>
      </c>
      <c r="EM173" s="251">
        <f t="shared" si="208"/>
        <v>0</v>
      </c>
      <c r="EN173" s="251">
        <f t="shared" si="208"/>
        <v>1.2384999999999999</v>
      </c>
      <c r="EO173" s="251">
        <f t="shared" si="208"/>
        <v>0</v>
      </c>
      <c r="EP173" s="251">
        <f t="shared" si="208"/>
        <v>0</v>
      </c>
      <c r="EQ173" s="251">
        <f t="shared" si="208"/>
        <v>0</v>
      </c>
      <c r="ER173" s="251">
        <f t="shared" si="208"/>
        <v>0</v>
      </c>
      <c r="ES173" s="251">
        <f t="shared" si="208"/>
        <v>0</v>
      </c>
      <c r="ET173" s="251">
        <f t="shared" si="208"/>
        <v>0</v>
      </c>
      <c r="EU173" s="251">
        <f t="shared" si="208"/>
        <v>1.2384999999999999</v>
      </c>
      <c r="EV173" s="251">
        <f t="shared" si="208"/>
        <v>0</v>
      </c>
      <c r="EW173" s="251">
        <f t="shared" si="208"/>
        <v>0</v>
      </c>
      <c r="EX173" s="251">
        <f t="shared" si="208"/>
        <v>0</v>
      </c>
      <c r="EY173" s="251">
        <f t="shared" si="208"/>
        <v>1.2384999999999999</v>
      </c>
      <c r="EZ173" s="251">
        <f t="shared" si="208"/>
        <v>0</v>
      </c>
      <c r="FA173" s="251">
        <f t="shared" si="208"/>
        <v>0</v>
      </c>
      <c r="FB173" s="251">
        <f t="shared" si="208"/>
        <v>0</v>
      </c>
      <c r="FC173" s="251">
        <f t="shared" si="208"/>
        <v>0</v>
      </c>
      <c r="FD173" s="251">
        <f t="shared" si="208"/>
        <v>0</v>
      </c>
      <c r="FE173" s="251">
        <f t="shared" si="208"/>
        <v>0</v>
      </c>
      <c r="FF173" s="251">
        <f t="shared" si="208"/>
        <v>0</v>
      </c>
      <c r="FG173" s="251">
        <f t="shared" si="208"/>
        <v>0</v>
      </c>
      <c r="FH173" s="251">
        <f t="shared" si="208"/>
        <v>0</v>
      </c>
      <c r="FI173" s="251">
        <f t="shared" si="208"/>
        <v>1.2384999999999999</v>
      </c>
      <c r="FJ173" s="251">
        <f t="shared" si="208"/>
        <v>0</v>
      </c>
      <c r="FK173" s="251">
        <f t="shared" si="208"/>
        <v>0</v>
      </c>
      <c r="FL173" s="251">
        <f t="shared" si="208"/>
        <v>0</v>
      </c>
      <c r="FM173" s="251">
        <f t="shared" si="208"/>
        <v>0</v>
      </c>
      <c r="FN173" s="251">
        <f t="shared" si="208"/>
        <v>1.2384999999999999</v>
      </c>
      <c r="FO173" s="251">
        <f t="shared" si="208"/>
        <v>0</v>
      </c>
      <c r="FP173" s="251">
        <f t="shared" si="208"/>
        <v>1.2384999999999999</v>
      </c>
      <c r="FQ173" s="251">
        <f t="shared" si="208"/>
        <v>0</v>
      </c>
      <c r="FR173" s="251">
        <f t="shared" si="208"/>
        <v>0</v>
      </c>
      <c r="FS173" s="251">
        <f t="shared" si="208"/>
        <v>0</v>
      </c>
      <c r="FT173" s="254">
        <f t="shared" si="208"/>
        <v>0</v>
      </c>
      <c r="FU173" s="251">
        <f t="shared" si="208"/>
        <v>1.2384999999999999</v>
      </c>
      <c r="FV173" s="251">
        <f t="shared" si="208"/>
        <v>1.2384999999999999</v>
      </c>
      <c r="FW173" s="251">
        <f t="shared" si="208"/>
        <v>0</v>
      </c>
      <c r="FX173" s="251">
        <f t="shared" si="208"/>
        <v>0</v>
      </c>
      <c r="FY173" s="186"/>
      <c r="FZ173" s="183"/>
      <c r="GA173" s="226"/>
      <c r="GB173" s="147"/>
      <c r="GC173" s="147"/>
      <c r="GD173" s="186"/>
      <c r="GE173" s="186"/>
    </row>
    <row r="174" spans="1:187" x14ac:dyDescent="0.2">
      <c r="A174" s="178"/>
      <c r="B174" s="184" t="s">
        <v>604</v>
      </c>
      <c r="C174" s="147"/>
      <c r="D174" s="147"/>
      <c r="E174" s="147"/>
      <c r="F174" s="147"/>
      <c r="G174" s="147"/>
      <c r="H174" s="147"/>
      <c r="I174" s="147"/>
      <c r="J174" s="147"/>
      <c r="K174" s="147"/>
      <c r="L174" s="147"/>
      <c r="M174" s="147"/>
      <c r="N174" s="147"/>
      <c r="O174" s="147"/>
      <c r="P174" s="147"/>
      <c r="Q174" s="147"/>
      <c r="R174" s="147"/>
      <c r="S174" s="147"/>
      <c r="T174" s="147"/>
      <c r="U174" s="147"/>
      <c r="V174" s="147"/>
      <c r="W174" s="181"/>
      <c r="X174" s="147"/>
      <c r="Y174" s="147"/>
      <c r="Z174" s="147"/>
      <c r="AA174" s="147"/>
      <c r="AB174" s="147"/>
      <c r="AC174" s="147"/>
      <c r="AD174" s="147"/>
      <c r="AE174" s="147"/>
      <c r="AF174" s="147"/>
      <c r="AG174" s="147"/>
      <c r="AH174" s="147"/>
      <c r="AI174" s="147"/>
      <c r="AJ174" s="147"/>
      <c r="AK174" s="147"/>
      <c r="AL174" s="147"/>
      <c r="AM174" s="147"/>
      <c r="AN174" s="147"/>
      <c r="AO174" s="147"/>
      <c r="AP174" s="147"/>
      <c r="AQ174" s="147"/>
      <c r="AR174" s="147"/>
      <c r="AS174" s="147"/>
      <c r="AT174" s="147"/>
      <c r="AU174" s="147"/>
      <c r="AV174" s="147"/>
      <c r="AW174" s="147"/>
      <c r="AX174" s="147"/>
      <c r="AY174" s="147"/>
      <c r="AZ174" s="147"/>
      <c r="BA174" s="147"/>
      <c r="BB174" s="147"/>
      <c r="BC174" s="147"/>
      <c r="BD174" s="147"/>
      <c r="BE174" s="147"/>
      <c r="BF174" s="147"/>
      <c r="BG174" s="147"/>
      <c r="BH174" s="147"/>
      <c r="BI174" s="147"/>
      <c r="BJ174" s="147"/>
      <c r="BK174" s="147"/>
      <c r="BL174" s="147"/>
      <c r="BM174" s="147"/>
      <c r="BN174" s="147"/>
      <c r="BO174" s="147"/>
      <c r="BP174" s="147"/>
      <c r="BQ174" s="147"/>
      <c r="BR174" s="147"/>
      <c r="BS174" s="147"/>
      <c r="BT174" s="147"/>
      <c r="BU174" s="147"/>
      <c r="BV174" s="147"/>
      <c r="BW174" s="147"/>
      <c r="BX174" s="147"/>
      <c r="BY174" s="147"/>
      <c r="BZ174" s="147"/>
      <c r="CA174" s="147"/>
      <c r="CB174" s="147"/>
      <c r="CC174" s="147"/>
      <c r="CD174" s="147"/>
      <c r="CE174" s="147"/>
      <c r="CF174" s="147"/>
      <c r="CG174" s="147"/>
      <c r="CH174" s="147"/>
      <c r="CI174" s="147"/>
      <c r="CJ174" s="147"/>
      <c r="CK174" s="147"/>
      <c r="CL174" s="147"/>
      <c r="CM174" s="147"/>
      <c r="CN174" s="147"/>
      <c r="CO174" s="147"/>
      <c r="CP174" s="147"/>
      <c r="CQ174" s="147"/>
      <c r="CR174" s="147"/>
      <c r="CS174" s="147"/>
      <c r="CT174" s="147"/>
      <c r="CU174" s="147"/>
      <c r="CV174" s="147"/>
      <c r="CW174" s="147"/>
      <c r="CX174" s="147"/>
      <c r="CY174" s="147"/>
      <c r="CZ174" s="147"/>
      <c r="DA174" s="147"/>
      <c r="DB174" s="147"/>
      <c r="DC174" s="147"/>
      <c r="DD174" s="147"/>
      <c r="DE174" s="147"/>
      <c r="DF174" s="147"/>
      <c r="DG174" s="147"/>
      <c r="DH174" s="147"/>
      <c r="DI174" s="147"/>
      <c r="DJ174" s="147"/>
      <c r="DK174" s="147"/>
      <c r="DL174" s="147"/>
      <c r="DM174" s="147"/>
      <c r="DN174" s="147"/>
      <c r="DO174" s="147"/>
      <c r="DP174" s="147"/>
      <c r="DQ174" s="147"/>
      <c r="DR174" s="147"/>
      <c r="DS174" s="147"/>
      <c r="DT174" s="147"/>
      <c r="DU174" s="147"/>
      <c r="DV174" s="147"/>
      <c r="DW174" s="147"/>
      <c r="DX174" s="147"/>
      <c r="DY174" s="147"/>
      <c r="DZ174" s="147"/>
      <c r="EA174" s="147"/>
      <c r="EB174" s="147"/>
      <c r="EC174" s="147"/>
      <c r="ED174" s="147"/>
      <c r="EE174" s="147"/>
      <c r="EF174" s="147"/>
      <c r="EG174" s="147"/>
      <c r="EH174" s="147"/>
      <c r="EI174" s="147"/>
      <c r="EJ174" s="147"/>
      <c r="EK174" s="147"/>
      <c r="EL174" s="147"/>
      <c r="EM174" s="147"/>
      <c r="EN174" s="147"/>
      <c r="EO174" s="147"/>
      <c r="EP174" s="147"/>
      <c r="EQ174" s="147"/>
      <c r="ER174" s="147"/>
      <c r="ES174" s="147"/>
      <c r="ET174" s="147"/>
      <c r="EU174" s="147"/>
      <c r="EV174" s="147"/>
      <c r="EW174" s="147"/>
      <c r="EX174" s="147"/>
      <c r="EY174" s="147"/>
      <c r="EZ174" s="147"/>
      <c r="FA174" s="147"/>
      <c r="FB174" s="147"/>
      <c r="FC174" s="147"/>
      <c r="FD174" s="147"/>
      <c r="FE174" s="147"/>
      <c r="FF174" s="147"/>
      <c r="FG174" s="147"/>
      <c r="FH174" s="147"/>
      <c r="FI174" s="147"/>
      <c r="FJ174" s="147"/>
      <c r="FK174" s="147"/>
      <c r="FL174" s="147"/>
      <c r="FM174" s="147"/>
      <c r="FN174" s="147"/>
      <c r="FO174" s="147"/>
      <c r="FP174" s="147"/>
      <c r="FQ174" s="147"/>
      <c r="FR174" s="147"/>
      <c r="FS174" s="147"/>
      <c r="FT174" s="181"/>
      <c r="FU174" s="147"/>
      <c r="FV174" s="147"/>
      <c r="FW174" s="147"/>
      <c r="FX174" s="147"/>
      <c r="FY174" s="147"/>
      <c r="FZ174" s="147"/>
      <c r="GA174" s="147"/>
      <c r="GB174" s="147"/>
      <c r="GC174" s="147"/>
      <c r="GD174" s="186"/>
      <c r="GE174" s="186"/>
    </row>
    <row r="175" spans="1:187" x14ac:dyDescent="0.2">
      <c r="A175" s="192" t="s">
        <v>336</v>
      </c>
      <c r="B175" s="184" t="s">
        <v>337</v>
      </c>
      <c r="C175" s="183">
        <f>ROUND(IF((OR(C169=1,C170=1))=TRUE(),0,C171*C173),8)</f>
        <v>9715.7829388800001</v>
      </c>
      <c r="D175" s="183">
        <f t="shared" ref="D175:BO175" si="209">ROUND(IF((OR(D169=1,D170=1))=TRUE(),0,D171*D173),8)</f>
        <v>0</v>
      </c>
      <c r="E175" s="183">
        <f t="shared" si="209"/>
        <v>9636.1124654600007</v>
      </c>
      <c r="F175" s="183">
        <f t="shared" si="209"/>
        <v>0</v>
      </c>
      <c r="G175" s="183">
        <f t="shared" si="209"/>
        <v>0</v>
      </c>
      <c r="H175" s="183">
        <f t="shared" si="209"/>
        <v>0</v>
      </c>
      <c r="I175" s="183">
        <f t="shared" si="209"/>
        <v>9647.1061930199994</v>
      </c>
      <c r="J175" s="183">
        <f t="shared" si="209"/>
        <v>9024.3609824600007</v>
      </c>
      <c r="K175" s="183">
        <f t="shared" si="209"/>
        <v>0</v>
      </c>
      <c r="L175" s="183">
        <f t="shared" si="209"/>
        <v>9804.2127214899992</v>
      </c>
      <c r="M175" s="183">
        <f t="shared" si="209"/>
        <v>9774.1453630699998</v>
      </c>
      <c r="N175" s="183">
        <f t="shared" si="209"/>
        <v>0</v>
      </c>
      <c r="O175" s="183">
        <f t="shared" si="209"/>
        <v>0</v>
      </c>
      <c r="P175" s="183">
        <f t="shared" si="209"/>
        <v>0</v>
      </c>
      <c r="Q175" s="183">
        <f t="shared" si="209"/>
        <v>9883.0854199900004</v>
      </c>
      <c r="R175" s="183">
        <f t="shared" si="209"/>
        <v>9601.5746488000004</v>
      </c>
      <c r="S175" s="183">
        <f t="shared" si="209"/>
        <v>9389.9470148199998</v>
      </c>
      <c r="T175" s="183">
        <f t="shared" si="209"/>
        <v>0</v>
      </c>
      <c r="U175" s="183">
        <f t="shared" si="209"/>
        <v>0</v>
      </c>
      <c r="V175" s="183">
        <f t="shared" si="209"/>
        <v>0</v>
      </c>
      <c r="W175" s="182">
        <f t="shared" si="209"/>
        <v>0</v>
      </c>
      <c r="X175" s="183">
        <f t="shared" si="209"/>
        <v>0</v>
      </c>
      <c r="Y175" s="183">
        <f t="shared" si="209"/>
        <v>8602.5107388199995</v>
      </c>
      <c r="Z175" s="183">
        <f t="shared" si="209"/>
        <v>0</v>
      </c>
      <c r="AA175" s="183">
        <f t="shared" si="209"/>
        <v>0</v>
      </c>
      <c r="AB175" s="183">
        <f t="shared" si="209"/>
        <v>0</v>
      </c>
      <c r="AC175" s="183">
        <f t="shared" si="209"/>
        <v>0</v>
      </c>
      <c r="AD175" s="183">
        <f t="shared" si="209"/>
        <v>0</v>
      </c>
      <c r="AE175" s="183">
        <f t="shared" si="209"/>
        <v>0</v>
      </c>
      <c r="AF175" s="183">
        <f t="shared" si="209"/>
        <v>0</v>
      </c>
      <c r="AG175" s="183">
        <f t="shared" si="209"/>
        <v>0</v>
      </c>
      <c r="AH175" s="183">
        <f t="shared" si="209"/>
        <v>8859.2742725499993</v>
      </c>
      <c r="AI175" s="183">
        <f t="shared" si="209"/>
        <v>0</v>
      </c>
      <c r="AJ175" s="183">
        <f t="shared" si="209"/>
        <v>0</v>
      </c>
      <c r="AK175" s="183">
        <f t="shared" si="209"/>
        <v>0</v>
      </c>
      <c r="AL175" s="183">
        <f t="shared" si="209"/>
        <v>0</v>
      </c>
      <c r="AM175" s="183">
        <f t="shared" si="209"/>
        <v>0</v>
      </c>
      <c r="AN175" s="183">
        <f t="shared" si="209"/>
        <v>0</v>
      </c>
      <c r="AO175" s="183">
        <f t="shared" si="209"/>
        <v>9476.7739508600007</v>
      </c>
      <c r="AP175" s="183">
        <f t="shared" si="209"/>
        <v>9890.4226791599995</v>
      </c>
      <c r="AQ175" s="183">
        <f t="shared" si="209"/>
        <v>0</v>
      </c>
      <c r="AR175" s="183">
        <f t="shared" si="209"/>
        <v>0</v>
      </c>
      <c r="AS175" s="183">
        <f t="shared" si="209"/>
        <v>0</v>
      </c>
      <c r="AT175" s="183">
        <f t="shared" si="209"/>
        <v>0</v>
      </c>
      <c r="AU175" s="183">
        <f t="shared" si="209"/>
        <v>0</v>
      </c>
      <c r="AV175" s="183">
        <f t="shared" si="209"/>
        <v>0</v>
      </c>
      <c r="AW175" s="183">
        <f t="shared" si="209"/>
        <v>0</v>
      </c>
      <c r="AX175" s="183">
        <f t="shared" si="209"/>
        <v>0</v>
      </c>
      <c r="AY175" s="183">
        <f t="shared" si="209"/>
        <v>9452.8674578999999</v>
      </c>
      <c r="AZ175" s="183">
        <f t="shared" si="209"/>
        <v>9591.0527759199995</v>
      </c>
      <c r="BA175" s="183">
        <f t="shared" si="209"/>
        <v>9371.8576306499999</v>
      </c>
      <c r="BB175" s="183">
        <f t="shared" si="209"/>
        <v>0</v>
      </c>
      <c r="BC175" s="183">
        <f t="shared" si="209"/>
        <v>9611.6068305699991</v>
      </c>
      <c r="BD175" s="183">
        <f t="shared" si="209"/>
        <v>0</v>
      </c>
      <c r="BE175" s="183">
        <f t="shared" si="209"/>
        <v>0</v>
      </c>
      <c r="BF175" s="183">
        <f t="shared" si="209"/>
        <v>0</v>
      </c>
      <c r="BG175" s="183">
        <f t="shared" si="209"/>
        <v>9416.9092127200001</v>
      </c>
      <c r="BH175" s="183">
        <f t="shared" si="209"/>
        <v>0</v>
      </c>
      <c r="BI175" s="183">
        <f t="shared" si="209"/>
        <v>0</v>
      </c>
      <c r="BJ175" s="183">
        <f t="shared" si="209"/>
        <v>0</v>
      </c>
      <c r="BK175" s="183">
        <f t="shared" si="209"/>
        <v>0</v>
      </c>
      <c r="BL175" s="183">
        <f t="shared" si="209"/>
        <v>0</v>
      </c>
      <c r="BM175" s="183">
        <f t="shared" si="209"/>
        <v>0</v>
      </c>
      <c r="BN175" s="183">
        <f t="shared" si="209"/>
        <v>9193.5825014099992</v>
      </c>
      <c r="BO175" s="183">
        <f t="shared" si="209"/>
        <v>9047.8896673800009</v>
      </c>
      <c r="BP175" s="183">
        <f t="shared" ref="BP175:EA175" si="210">ROUND(IF((OR(BP169=1,BP170=1))=TRUE(),0,BP171*BP173),8)</f>
        <v>0</v>
      </c>
      <c r="BQ175" s="183">
        <f t="shared" si="210"/>
        <v>0</v>
      </c>
      <c r="BR175" s="183">
        <f t="shared" si="210"/>
        <v>9562.0783042799994</v>
      </c>
      <c r="BS175" s="183">
        <f t="shared" si="210"/>
        <v>9566.8641430499993</v>
      </c>
      <c r="BT175" s="183">
        <f t="shared" si="210"/>
        <v>0</v>
      </c>
      <c r="BU175" s="183">
        <f t="shared" si="210"/>
        <v>0</v>
      </c>
      <c r="BV175" s="183">
        <f t="shared" si="210"/>
        <v>0</v>
      </c>
      <c r="BW175" s="183">
        <f t="shared" si="210"/>
        <v>0</v>
      </c>
      <c r="BX175" s="183">
        <f t="shared" si="210"/>
        <v>0</v>
      </c>
      <c r="BY175" s="183">
        <f t="shared" si="210"/>
        <v>8670.8145411299993</v>
      </c>
      <c r="BZ175" s="183">
        <f t="shared" si="210"/>
        <v>0</v>
      </c>
      <c r="CA175" s="183">
        <f t="shared" si="210"/>
        <v>0</v>
      </c>
      <c r="CB175" s="183">
        <f t="shared" si="210"/>
        <v>0</v>
      </c>
      <c r="CC175" s="183">
        <f t="shared" si="210"/>
        <v>0</v>
      </c>
      <c r="CD175" s="183">
        <f t="shared" si="210"/>
        <v>0</v>
      </c>
      <c r="CE175" s="183">
        <f t="shared" si="210"/>
        <v>0</v>
      </c>
      <c r="CF175" s="183">
        <f t="shared" si="210"/>
        <v>0</v>
      </c>
      <c r="CG175" s="183">
        <f t="shared" si="210"/>
        <v>0</v>
      </c>
      <c r="CH175" s="183">
        <f t="shared" si="210"/>
        <v>0</v>
      </c>
      <c r="CI175" s="183">
        <f t="shared" si="210"/>
        <v>8620.8595619799999</v>
      </c>
      <c r="CJ175" s="183">
        <f t="shared" si="210"/>
        <v>9375.8383977800004</v>
      </c>
      <c r="CK175" s="183">
        <f t="shared" si="210"/>
        <v>0</v>
      </c>
      <c r="CL175" s="183">
        <f t="shared" si="210"/>
        <v>0</v>
      </c>
      <c r="CM175" s="183">
        <f t="shared" si="210"/>
        <v>9619.6510610099995</v>
      </c>
      <c r="CN175" s="183">
        <f t="shared" si="210"/>
        <v>0</v>
      </c>
      <c r="CO175" s="183">
        <f t="shared" si="210"/>
        <v>0</v>
      </c>
      <c r="CP175" s="183">
        <f t="shared" si="210"/>
        <v>0</v>
      </c>
      <c r="CQ175" s="183">
        <f t="shared" si="210"/>
        <v>9215.0672934600007</v>
      </c>
      <c r="CR175" s="183">
        <f t="shared" si="210"/>
        <v>0</v>
      </c>
      <c r="CS175" s="183">
        <f t="shared" si="210"/>
        <v>0</v>
      </c>
      <c r="CT175" s="183">
        <f t="shared" si="210"/>
        <v>0</v>
      </c>
      <c r="CU175" s="183">
        <f t="shared" si="210"/>
        <v>0</v>
      </c>
      <c r="CV175" s="183">
        <f t="shared" si="210"/>
        <v>0</v>
      </c>
      <c r="CW175" s="183">
        <f t="shared" si="210"/>
        <v>0</v>
      </c>
      <c r="CX175" s="183">
        <f t="shared" si="210"/>
        <v>9051.5988343099998</v>
      </c>
      <c r="CY175" s="183">
        <f t="shared" si="210"/>
        <v>0</v>
      </c>
      <c r="CZ175" s="183">
        <f t="shared" si="210"/>
        <v>9225.9102220999994</v>
      </c>
      <c r="DA175" s="183">
        <f t="shared" si="210"/>
        <v>0</v>
      </c>
      <c r="DB175" s="183">
        <f t="shared" si="210"/>
        <v>0</v>
      </c>
      <c r="DC175" s="183">
        <f t="shared" si="210"/>
        <v>0</v>
      </c>
      <c r="DD175" s="183">
        <f t="shared" si="210"/>
        <v>0</v>
      </c>
      <c r="DE175" s="183">
        <f t="shared" si="210"/>
        <v>0</v>
      </c>
      <c r="DF175" s="183">
        <f t="shared" si="210"/>
        <v>9162.7895245399995</v>
      </c>
      <c r="DG175" s="183">
        <f t="shared" si="210"/>
        <v>0</v>
      </c>
      <c r="DH175" s="183">
        <f t="shared" si="210"/>
        <v>0</v>
      </c>
      <c r="DI175" s="183">
        <f t="shared" si="210"/>
        <v>9131.4792911700006</v>
      </c>
      <c r="DJ175" s="183">
        <f t="shared" si="210"/>
        <v>0</v>
      </c>
      <c r="DK175" s="183">
        <f t="shared" si="210"/>
        <v>9084.250043</v>
      </c>
      <c r="DL175" s="183">
        <f t="shared" si="210"/>
        <v>9707.2473958299997</v>
      </c>
      <c r="DM175" s="183">
        <f t="shared" si="210"/>
        <v>0</v>
      </c>
      <c r="DN175" s="183">
        <f t="shared" si="210"/>
        <v>9399.0614311299996</v>
      </c>
      <c r="DO175" s="183">
        <f t="shared" si="210"/>
        <v>9457.38169647</v>
      </c>
      <c r="DP175" s="183">
        <f t="shared" si="210"/>
        <v>0</v>
      </c>
      <c r="DQ175" s="183">
        <f t="shared" si="210"/>
        <v>0</v>
      </c>
      <c r="DR175" s="183">
        <f t="shared" si="210"/>
        <v>9098.9602342100006</v>
      </c>
      <c r="DS175" s="183">
        <f t="shared" si="210"/>
        <v>9001.8230302200009</v>
      </c>
      <c r="DT175" s="183">
        <f t="shared" si="210"/>
        <v>0</v>
      </c>
      <c r="DU175" s="183">
        <f t="shared" si="210"/>
        <v>0</v>
      </c>
      <c r="DV175" s="183">
        <f t="shared" si="210"/>
        <v>0</v>
      </c>
      <c r="DW175" s="183">
        <f t="shared" si="210"/>
        <v>0</v>
      </c>
      <c r="DX175" s="183">
        <f t="shared" si="210"/>
        <v>0</v>
      </c>
      <c r="DY175" s="183">
        <f t="shared" si="210"/>
        <v>0</v>
      </c>
      <c r="DZ175" s="183">
        <f t="shared" si="210"/>
        <v>0</v>
      </c>
      <c r="EA175" s="183">
        <f t="shared" si="210"/>
        <v>9543.3784277199993</v>
      </c>
      <c r="EB175" s="183">
        <f t="shared" ref="EB175:FX175" si="211">ROUND(IF((OR(EB169=1,EB170=1))=TRUE(),0,EB171*EB173),8)</f>
        <v>8880.4874643999992</v>
      </c>
      <c r="EC175" s="183">
        <f t="shared" si="211"/>
        <v>0</v>
      </c>
      <c r="ED175" s="183">
        <f t="shared" si="211"/>
        <v>0</v>
      </c>
      <c r="EE175" s="183">
        <f t="shared" si="211"/>
        <v>0</v>
      </c>
      <c r="EF175" s="183">
        <f t="shared" si="211"/>
        <v>9024.5109706300009</v>
      </c>
      <c r="EG175" s="183">
        <f t="shared" si="211"/>
        <v>0</v>
      </c>
      <c r="EH175" s="183">
        <f t="shared" si="211"/>
        <v>0</v>
      </c>
      <c r="EI175" s="183">
        <f t="shared" si="211"/>
        <v>9374.6052517900007</v>
      </c>
      <c r="EJ175" s="183">
        <f t="shared" si="211"/>
        <v>9286.1811444199993</v>
      </c>
      <c r="EK175" s="183">
        <f t="shared" si="211"/>
        <v>0</v>
      </c>
      <c r="EL175" s="183">
        <f t="shared" si="211"/>
        <v>0</v>
      </c>
      <c r="EM175" s="183">
        <f t="shared" si="211"/>
        <v>0</v>
      </c>
      <c r="EN175" s="183">
        <f t="shared" si="211"/>
        <v>8943.6632927600003</v>
      </c>
      <c r="EO175" s="183">
        <f t="shared" si="211"/>
        <v>0</v>
      </c>
      <c r="EP175" s="183">
        <f t="shared" si="211"/>
        <v>0</v>
      </c>
      <c r="EQ175" s="183">
        <f t="shared" si="211"/>
        <v>0</v>
      </c>
      <c r="ER175" s="183">
        <f t="shared" si="211"/>
        <v>0</v>
      </c>
      <c r="ES175" s="183">
        <f t="shared" si="211"/>
        <v>0</v>
      </c>
      <c r="ET175" s="183">
        <f t="shared" si="211"/>
        <v>0</v>
      </c>
      <c r="EU175" s="183">
        <f t="shared" si="211"/>
        <v>8720.5635905599993</v>
      </c>
      <c r="EV175" s="183">
        <f t="shared" si="211"/>
        <v>0</v>
      </c>
      <c r="EW175" s="183">
        <f t="shared" si="211"/>
        <v>0</v>
      </c>
      <c r="EX175" s="183">
        <f t="shared" si="211"/>
        <v>0</v>
      </c>
      <c r="EY175" s="183">
        <f t="shared" si="211"/>
        <v>8864.5700711099998</v>
      </c>
      <c r="EZ175" s="183">
        <f t="shared" si="211"/>
        <v>0</v>
      </c>
      <c r="FA175" s="183">
        <f t="shared" si="211"/>
        <v>0</v>
      </c>
      <c r="FB175" s="183">
        <f t="shared" si="211"/>
        <v>0</v>
      </c>
      <c r="FC175" s="183">
        <f t="shared" si="211"/>
        <v>0</v>
      </c>
      <c r="FD175" s="183">
        <f t="shared" si="211"/>
        <v>0</v>
      </c>
      <c r="FE175" s="183">
        <f t="shared" si="211"/>
        <v>0</v>
      </c>
      <c r="FF175" s="183">
        <f t="shared" si="211"/>
        <v>0</v>
      </c>
      <c r="FG175" s="183">
        <f t="shared" si="211"/>
        <v>0</v>
      </c>
      <c r="FH175" s="183">
        <f t="shared" si="211"/>
        <v>0</v>
      </c>
      <c r="FI175" s="183">
        <f t="shared" si="211"/>
        <v>9314.9602260600004</v>
      </c>
      <c r="FJ175" s="183">
        <f t="shared" si="211"/>
        <v>0</v>
      </c>
      <c r="FK175" s="183">
        <f t="shared" si="211"/>
        <v>0</v>
      </c>
      <c r="FL175" s="183">
        <f t="shared" si="211"/>
        <v>0</v>
      </c>
      <c r="FM175" s="183">
        <f t="shared" si="211"/>
        <v>0</v>
      </c>
      <c r="FN175" s="183">
        <f t="shared" si="211"/>
        <v>9431.7831748000008</v>
      </c>
      <c r="FO175" s="183">
        <f t="shared" si="211"/>
        <v>0</v>
      </c>
      <c r="FP175" s="183">
        <f t="shared" si="211"/>
        <v>9534.6393872099998</v>
      </c>
      <c r="FQ175" s="183">
        <f t="shared" si="211"/>
        <v>0</v>
      </c>
      <c r="FR175" s="183">
        <f t="shared" si="211"/>
        <v>0</v>
      </c>
      <c r="FS175" s="183">
        <f t="shared" si="211"/>
        <v>0</v>
      </c>
      <c r="FT175" s="182">
        <f t="shared" si="211"/>
        <v>0</v>
      </c>
      <c r="FU175" s="183">
        <f t="shared" si="211"/>
        <v>9420.4829849300004</v>
      </c>
      <c r="FV175" s="183">
        <f t="shared" si="211"/>
        <v>9085.2010490800003</v>
      </c>
      <c r="FW175" s="183">
        <f t="shared" si="211"/>
        <v>0</v>
      </c>
      <c r="FX175" s="183">
        <f t="shared" si="211"/>
        <v>0</v>
      </c>
      <c r="FY175" s="147"/>
      <c r="FZ175" s="183"/>
      <c r="GA175" s="162"/>
      <c r="GB175" s="147"/>
      <c r="GC175" s="147"/>
      <c r="GD175" s="186"/>
      <c r="GE175" s="186"/>
    </row>
    <row r="176" spans="1:187" x14ac:dyDescent="0.2">
      <c r="A176" s="178"/>
      <c r="B176" s="184" t="s">
        <v>338</v>
      </c>
      <c r="C176" s="147"/>
      <c r="D176" s="147"/>
      <c r="E176" s="147"/>
      <c r="F176" s="147"/>
      <c r="G176" s="147"/>
      <c r="H176" s="147"/>
      <c r="I176" s="147"/>
      <c r="J176" s="147"/>
      <c r="K176" s="147"/>
      <c r="L176" s="147"/>
      <c r="M176" s="147"/>
      <c r="N176" s="147"/>
      <c r="O176" s="147"/>
      <c r="P176" s="147"/>
      <c r="Q176" s="147"/>
      <c r="R176" s="147"/>
      <c r="S176" s="147"/>
      <c r="T176" s="147"/>
      <c r="U176" s="147"/>
      <c r="V176" s="147"/>
      <c r="W176" s="181"/>
      <c r="X176" s="147"/>
      <c r="Y176" s="147"/>
      <c r="Z176" s="147"/>
      <c r="AA176" s="147"/>
      <c r="AB176" s="147"/>
      <c r="AC176" s="147"/>
      <c r="AD176" s="147"/>
      <c r="AE176" s="147"/>
      <c r="AF176" s="147"/>
      <c r="AG176" s="147"/>
      <c r="AH176" s="147"/>
      <c r="AI176" s="147"/>
      <c r="AJ176" s="147"/>
      <c r="AK176" s="147"/>
      <c r="AL176" s="147"/>
      <c r="AM176" s="147"/>
      <c r="AN176" s="147"/>
      <c r="AO176" s="147"/>
      <c r="AP176" s="147"/>
      <c r="AQ176" s="147"/>
      <c r="AR176" s="147"/>
      <c r="AS176" s="147"/>
      <c r="AT176" s="147"/>
      <c r="AU176" s="147"/>
      <c r="AV176" s="147"/>
      <c r="AW176" s="147"/>
      <c r="AX176" s="147"/>
      <c r="AY176" s="147"/>
      <c r="AZ176" s="147"/>
      <c r="BA176" s="147"/>
      <c r="BB176" s="147"/>
      <c r="BC176" s="147"/>
      <c r="BD176" s="147"/>
      <c r="BE176" s="147"/>
      <c r="BF176" s="147"/>
      <c r="BG176" s="147"/>
      <c r="BH176" s="147"/>
      <c r="BI176" s="147"/>
      <c r="BJ176" s="147"/>
      <c r="BK176" s="147"/>
      <c r="BL176" s="147"/>
      <c r="BM176" s="147"/>
      <c r="BN176" s="147"/>
      <c r="BO176" s="147"/>
      <c r="BP176" s="147"/>
      <c r="BQ176" s="147"/>
      <c r="BR176" s="147"/>
      <c r="BS176" s="147"/>
      <c r="BT176" s="147"/>
      <c r="BU176" s="147"/>
      <c r="BV176" s="147"/>
      <c r="BW176" s="147"/>
      <c r="BX176" s="147"/>
      <c r="BY176" s="147"/>
      <c r="BZ176" s="147"/>
      <c r="CA176" s="147"/>
      <c r="CB176" s="147"/>
      <c r="CC176" s="147"/>
      <c r="CD176" s="147"/>
      <c r="CE176" s="147"/>
      <c r="CF176" s="147"/>
      <c r="CG176" s="147"/>
      <c r="CH176" s="147"/>
      <c r="CI176" s="147"/>
      <c r="CJ176" s="147"/>
      <c r="CK176" s="147"/>
      <c r="CL176" s="147"/>
      <c r="CM176" s="147"/>
      <c r="CN176" s="147"/>
      <c r="CO176" s="147"/>
      <c r="CP176" s="147"/>
      <c r="CQ176" s="147"/>
      <c r="CR176" s="147"/>
      <c r="CS176" s="147"/>
      <c r="CT176" s="147"/>
      <c r="CU176" s="147"/>
      <c r="CV176" s="147"/>
      <c r="CW176" s="147"/>
      <c r="CX176" s="147"/>
      <c r="CY176" s="147"/>
      <c r="CZ176" s="147"/>
      <c r="DA176" s="147"/>
      <c r="DB176" s="147"/>
      <c r="DC176" s="147"/>
      <c r="DD176" s="147"/>
      <c r="DE176" s="147"/>
      <c r="DF176" s="147"/>
      <c r="DG176" s="147"/>
      <c r="DH176" s="147"/>
      <c r="DI176" s="147"/>
      <c r="DJ176" s="147"/>
      <c r="DK176" s="147"/>
      <c r="DL176" s="147"/>
      <c r="DM176" s="147"/>
      <c r="DN176" s="147"/>
      <c r="DO176" s="147"/>
      <c r="DP176" s="147"/>
      <c r="DQ176" s="147"/>
      <c r="DR176" s="147"/>
      <c r="DS176" s="147"/>
      <c r="DT176" s="147"/>
      <c r="DU176" s="147"/>
      <c r="DV176" s="147"/>
      <c r="DW176" s="147"/>
      <c r="DX176" s="147"/>
      <c r="DY176" s="147"/>
      <c r="DZ176" s="147"/>
      <c r="EA176" s="147"/>
      <c r="EB176" s="147"/>
      <c r="EC176" s="147"/>
      <c r="ED176" s="147"/>
      <c r="EE176" s="147"/>
      <c r="EF176" s="147"/>
      <c r="EG176" s="147"/>
      <c r="EH176" s="147"/>
      <c r="EI176" s="147"/>
      <c r="EJ176" s="147"/>
      <c r="EK176" s="147"/>
      <c r="EL176" s="147"/>
      <c r="EM176" s="147"/>
      <c r="EN176" s="147"/>
      <c r="EO176" s="147"/>
      <c r="EP176" s="147"/>
      <c r="EQ176" s="147"/>
      <c r="ER176" s="147"/>
      <c r="ES176" s="147"/>
      <c r="ET176" s="147"/>
      <c r="EU176" s="147"/>
      <c r="EV176" s="147"/>
      <c r="EW176" s="147"/>
      <c r="EX176" s="147"/>
      <c r="EY176" s="147"/>
      <c r="EZ176" s="147"/>
      <c r="FA176" s="147"/>
      <c r="FB176" s="147"/>
      <c r="FC176" s="147"/>
      <c r="FD176" s="147"/>
      <c r="FE176" s="147"/>
      <c r="FF176" s="147"/>
      <c r="FG176" s="147"/>
      <c r="FH176" s="147"/>
      <c r="FI176" s="147"/>
      <c r="FJ176" s="147"/>
      <c r="FK176" s="147"/>
      <c r="FL176" s="147"/>
      <c r="FM176" s="147"/>
      <c r="FN176" s="147"/>
      <c r="FO176" s="147"/>
      <c r="FP176" s="147"/>
      <c r="FQ176" s="147"/>
      <c r="FR176" s="147"/>
      <c r="FS176" s="147"/>
      <c r="FT176" s="181"/>
      <c r="FU176" s="147"/>
      <c r="FV176" s="147"/>
      <c r="FW176" s="147"/>
      <c r="FX176" s="147"/>
      <c r="FY176" s="147"/>
      <c r="FZ176" s="183"/>
      <c r="GA176" s="147"/>
      <c r="GB176" s="147"/>
      <c r="GC176" s="147"/>
      <c r="GD176" s="186"/>
      <c r="GE176" s="186"/>
    </row>
    <row r="177" spans="1:187" x14ac:dyDescent="0.2">
      <c r="A177" s="192" t="s">
        <v>339</v>
      </c>
      <c r="B177" s="184" t="s">
        <v>340</v>
      </c>
      <c r="C177" s="147">
        <f t="shared" ref="C177:BN177" si="212">ROUND(IF((OR(C169=1,C170=1))=TRUE(),0,(C175*459)+(C35*C175*C130)),2)</f>
        <v>9368890.6199999992</v>
      </c>
      <c r="D177" s="147">
        <f t="shared" si="212"/>
        <v>0</v>
      </c>
      <c r="E177" s="147">
        <f t="shared" si="212"/>
        <v>10838429.49</v>
      </c>
      <c r="F177" s="147">
        <f t="shared" si="212"/>
        <v>0</v>
      </c>
      <c r="G177" s="147">
        <f t="shared" si="212"/>
        <v>0</v>
      </c>
      <c r="H177" s="147">
        <f t="shared" si="212"/>
        <v>0</v>
      </c>
      <c r="I177" s="147">
        <f t="shared" si="212"/>
        <v>12853765.699999999</v>
      </c>
      <c r="J177" s="147">
        <f t="shared" si="212"/>
        <v>5265389.76</v>
      </c>
      <c r="K177" s="147">
        <f t="shared" si="212"/>
        <v>0</v>
      </c>
      <c r="L177" s="147">
        <f t="shared" si="212"/>
        <v>6172536.25</v>
      </c>
      <c r="M177" s="147">
        <f t="shared" si="212"/>
        <v>5665798.3899999997</v>
      </c>
      <c r="N177" s="147">
        <f t="shared" si="212"/>
        <v>0</v>
      </c>
      <c r="O177" s="147">
        <f t="shared" si="212"/>
        <v>0</v>
      </c>
      <c r="P177" s="147">
        <f t="shared" si="212"/>
        <v>0</v>
      </c>
      <c r="Q177" s="147">
        <f t="shared" si="212"/>
        <v>32936054.210000001</v>
      </c>
      <c r="R177" s="147">
        <f t="shared" si="212"/>
        <v>5713705.04</v>
      </c>
      <c r="S177" s="147">
        <f t="shared" si="212"/>
        <v>5063923.3099999996</v>
      </c>
      <c r="T177" s="147">
        <f t="shared" si="212"/>
        <v>0</v>
      </c>
      <c r="U177" s="147">
        <f t="shared" si="212"/>
        <v>0</v>
      </c>
      <c r="V177" s="147">
        <f t="shared" si="212"/>
        <v>0</v>
      </c>
      <c r="W177" s="181">
        <f t="shared" si="212"/>
        <v>0</v>
      </c>
      <c r="X177" s="147">
        <f t="shared" si="212"/>
        <v>0</v>
      </c>
      <c r="Y177" s="147">
        <f t="shared" si="212"/>
        <v>5384483.5199999996</v>
      </c>
      <c r="Z177" s="147">
        <f t="shared" si="212"/>
        <v>0</v>
      </c>
      <c r="AA177" s="147">
        <f t="shared" si="212"/>
        <v>0</v>
      </c>
      <c r="AB177" s="147">
        <f t="shared" si="212"/>
        <v>0</v>
      </c>
      <c r="AC177" s="147">
        <f t="shared" si="212"/>
        <v>0</v>
      </c>
      <c r="AD177" s="147">
        <f t="shared" si="212"/>
        <v>0</v>
      </c>
      <c r="AE177" s="147">
        <f t="shared" si="212"/>
        <v>0</v>
      </c>
      <c r="AF177" s="147">
        <f t="shared" si="212"/>
        <v>0</v>
      </c>
      <c r="AG177" s="147">
        <f t="shared" si="212"/>
        <v>0</v>
      </c>
      <c r="AH177" s="147">
        <f t="shared" si="212"/>
        <v>4602534.7300000004</v>
      </c>
      <c r="AI177" s="147">
        <f t="shared" si="212"/>
        <v>0</v>
      </c>
      <c r="AJ177" s="147">
        <f t="shared" si="212"/>
        <v>0</v>
      </c>
      <c r="AK177" s="147">
        <f t="shared" si="212"/>
        <v>0</v>
      </c>
      <c r="AL177" s="147">
        <f t="shared" si="212"/>
        <v>0</v>
      </c>
      <c r="AM177" s="147">
        <f t="shared" si="212"/>
        <v>0</v>
      </c>
      <c r="AN177" s="147">
        <f t="shared" si="212"/>
        <v>0</v>
      </c>
      <c r="AO177" s="147">
        <f t="shared" si="212"/>
        <v>6846817.5499999998</v>
      </c>
      <c r="AP177" s="147">
        <f t="shared" si="212"/>
        <v>61998589.299999997</v>
      </c>
      <c r="AQ177" s="147">
        <f t="shared" si="212"/>
        <v>0</v>
      </c>
      <c r="AR177" s="147">
        <f t="shared" si="212"/>
        <v>0</v>
      </c>
      <c r="AS177" s="147">
        <f t="shared" si="212"/>
        <v>0</v>
      </c>
      <c r="AT177" s="147">
        <f t="shared" si="212"/>
        <v>0</v>
      </c>
      <c r="AU177" s="147">
        <f t="shared" si="212"/>
        <v>0</v>
      </c>
      <c r="AV177" s="147">
        <f t="shared" si="212"/>
        <v>0</v>
      </c>
      <c r="AW177" s="147">
        <f t="shared" si="212"/>
        <v>0</v>
      </c>
      <c r="AX177" s="147">
        <f t="shared" si="212"/>
        <v>0</v>
      </c>
      <c r="AY177" s="147">
        <f t="shared" si="212"/>
        <v>4547358.6100000003</v>
      </c>
      <c r="AZ177" s="147">
        <f t="shared" si="212"/>
        <v>12729245.24</v>
      </c>
      <c r="BA177" s="147">
        <f t="shared" si="212"/>
        <v>7972114.46</v>
      </c>
      <c r="BB177" s="147">
        <f t="shared" si="212"/>
        <v>0</v>
      </c>
      <c r="BC177" s="147">
        <f t="shared" si="212"/>
        <v>21249647.949999999</v>
      </c>
      <c r="BD177" s="147">
        <f t="shared" si="212"/>
        <v>0</v>
      </c>
      <c r="BE177" s="147">
        <f t="shared" si="212"/>
        <v>0</v>
      </c>
      <c r="BF177" s="147">
        <f t="shared" si="212"/>
        <v>0</v>
      </c>
      <c r="BG177" s="147">
        <f t="shared" si="212"/>
        <v>4852457.9800000004</v>
      </c>
      <c r="BH177" s="147">
        <f t="shared" si="212"/>
        <v>0</v>
      </c>
      <c r="BI177" s="147">
        <f t="shared" si="212"/>
        <v>0</v>
      </c>
      <c r="BJ177" s="147">
        <f t="shared" si="212"/>
        <v>0</v>
      </c>
      <c r="BK177" s="147">
        <f t="shared" si="212"/>
        <v>0</v>
      </c>
      <c r="BL177" s="147">
        <f t="shared" si="212"/>
        <v>0</v>
      </c>
      <c r="BM177" s="147">
        <f t="shared" si="212"/>
        <v>0</v>
      </c>
      <c r="BN177" s="147">
        <f t="shared" si="212"/>
        <v>6106487.8200000003</v>
      </c>
      <c r="BO177" s="147">
        <f t="shared" ref="BO177:DZ177" si="213">ROUND(IF((OR(BO169=1,BO170=1))=TRUE(),0,(BO175*459)+(BO35*BO175*BO130)),2)</f>
        <v>4841779.0999999996</v>
      </c>
      <c r="BP177" s="147">
        <f t="shared" si="213"/>
        <v>0</v>
      </c>
      <c r="BQ177" s="147">
        <f t="shared" si="213"/>
        <v>0</v>
      </c>
      <c r="BR177" s="147">
        <f t="shared" si="213"/>
        <v>6368688.3899999997</v>
      </c>
      <c r="BS177" s="147">
        <f t="shared" si="213"/>
        <v>5003546.4800000004</v>
      </c>
      <c r="BT177" s="147">
        <f t="shared" si="213"/>
        <v>0</v>
      </c>
      <c r="BU177" s="147">
        <f t="shared" si="213"/>
        <v>0</v>
      </c>
      <c r="BV177" s="147">
        <f t="shared" si="213"/>
        <v>0</v>
      </c>
      <c r="BW177" s="147">
        <f t="shared" si="213"/>
        <v>0</v>
      </c>
      <c r="BX177" s="147">
        <f t="shared" si="213"/>
        <v>0</v>
      </c>
      <c r="BY177" s="147">
        <f t="shared" si="213"/>
        <v>4384449.4000000004</v>
      </c>
      <c r="BZ177" s="147">
        <f t="shared" si="213"/>
        <v>0</v>
      </c>
      <c r="CA177" s="147">
        <f t="shared" si="213"/>
        <v>0</v>
      </c>
      <c r="CB177" s="147">
        <f t="shared" si="213"/>
        <v>0</v>
      </c>
      <c r="CC177" s="147">
        <f t="shared" si="213"/>
        <v>0</v>
      </c>
      <c r="CD177" s="147">
        <f t="shared" si="213"/>
        <v>0</v>
      </c>
      <c r="CE177" s="147">
        <f t="shared" si="213"/>
        <v>0</v>
      </c>
      <c r="CF177" s="147">
        <f t="shared" si="213"/>
        <v>0</v>
      </c>
      <c r="CG177" s="147">
        <f t="shared" si="213"/>
        <v>0</v>
      </c>
      <c r="CH177" s="147">
        <f t="shared" si="213"/>
        <v>0</v>
      </c>
      <c r="CI177" s="147">
        <f t="shared" si="213"/>
        <v>4358258.3099999996</v>
      </c>
      <c r="CJ177" s="147">
        <f t="shared" si="213"/>
        <v>4743874.2</v>
      </c>
      <c r="CK177" s="147">
        <f t="shared" si="213"/>
        <v>0</v>
      </c>
      <c r="CL177" s="147">
        <f t="shared" si="213"/>
        <v>0</v>
      </c>
      <c r="CM177" s="147">
        <f t="shared" si="213"/>
        <v>4934419.25</v>
      </c>
      <c r="CN177" s="147">
        <f t="shared" si="213"/>
        <v>0</v>
      </c>
      <c r="CO177" s="147">
        <f t="shared" si="213"/>
        <v>0</v>
      </c>
      <c r="CP177" s="147">
        <f t="shared" si="213"/>
        <v>0</v>
      </c>
      <c r="CQ177" s="147">
        <f t="shared" si="213"/>
        <v>4958775.1500000004</v>
      </c>
      <c r="CR177" s="147">
        <f t="shared" si="213"/>
        <v>0</v>
      </c>
      <c r="CS177" s="147">
        <f t="shared" si="213"/>
        <v>0</v>
      </c>
      <c r="CT177" s="147">
        <f t="shared" si="213"/>
        <v>0</v>
      </c>
      <c r="CU177" s="147">
        <f t="shared" si="213"/>
        <v>0</v>
      </c>
      <c r="CV177" s="147">
        <f t="shared" si="213"/>
        <v>0</v>
      </c>
      <c r="CW177" s="147">
        <f t="shared" si="213"/>
        <v>0</v>
      </c>
      <c r="CX177" s="147">
        <f t="shared" si="213"/>
        <v>4370618.8099999996</v>
      </c>
      <c r="CY177" s="147">
        <f t="shared" si="213"/>
        <v>0</v>
      </c>
      <c r="CZ177" s="147">
        <f t="shared" si="213"/>
        <v>5194335.07</v>
      </c>
      <c r="DA177" s="147">
        <f t="shared" si="213"/>
        <v>0</v>
      </c>
      <c r="DB177" s="147">
        <f t="shared" si="213"/>
        <v>0</v>
      </c>
      <c r="DC177" s="147">
        <f t="shared" si="213"/>
        <v>0</v>
      </c>
      <c r="DD177" s="147">
        <f t="shared" si="213"/>
        <v>0</v>
      </c>
      <c r="DE177" s="147">
        <f t="shared" si="213"/>
        <v>0</v>
      </c>
      <c r="DF177" s="147">
        <f t="shared" si="213"/>
        <v>13373531.119999999</v>
      </c>
      <c r="DG177" s="147">
        <f t="shared" si="213"/>
        <v>0</v>
      </c>
      <c r="DH177" s="147">
        <f t="shared" si="213"/>
        <v>0</v>
      </c>
      <c r="DI177" s="147">
        <f t="shared" si="213"/>
        <v>5817482.8300000001</v>
      </c>
      <c r="DJ177" s="147">
        <f t="shared" si="213"/>
        <v>0</v>
      </c>
      <c r="DK177" s="147">
        <f t="shared" si="213"/>
        <v>4399902</v>
      </c>
      <c r="DL177" s="147">
        <f t="shared" si="213"/>
        <v>7429538.8700000001</v>
      </c>
      <c r="DM177" s="147">
        <f t="shared" si="213"/>
        <v>0</v>
      </c>
      <c r="DN177" s="147">
        <f t="shared" si="213"/>
        <v>5101998.53</v>
      </c>
      <c r="DO177" s="147">
        <f t="shared" si="213"/>
        <v>6418687.1299999999</v>
      </c>
      <c r="DP177" s="147">
        <f t="shared" si="213"/>
        <v>0</v>
      </c>
      <c r="DQ177" s="147">
        <f t="shared" si="213"/>
        <v>0</v>
      </c>
      <c r="DR177" s="147">
        <f t="shared" si="213"/>
        <v>5223967.84</v>
      </c>
      <c r="DS177" s="147">
        <f t="shared" si="213"/>
        <v>4718395.5599999996</v>
      </c>
      <c r="DT177" s="147">
        <f t="shared" si="213"/>
        <v>0</v>
      </c>
      <c r="DU177" s="147">
        <f t="shared" si="213"/>
        <v>0</v>
      </c>
      <c r="DV177" s="147">
        <f t="shared" si="213"/>
        <v>0</v>
      </c>
      <c r="DW177" s="147">
        <f t="shared" si="213"/>
        <v>0</v>
      </c>
      <c r="DX177" s="147">
        <f t="shared" si="213"/>
        <v>0</v>
      </c>
      <c r="DY177" s="147">
        <f t="shared" si="213"/>
        <v>0</v>
      </c>
      <c r="DZ177" s="147">
        <f t="shared" si="213"/>
        <v>0</v>
      </c>
      <c r="EA177" s="147">
        <f t="shared" ref="EA177:FX177" si="214">ROUND(IF((OR(EA169=1,EA170=1))=TRUE(),0,(EA175*459)+(EA35*EA175*EA130)),2)</f>
        <v>4645754.79</v>
      </c>
      <c r="EB177" s="147">
        <f t="shared" si="214"/>
        <v>4307604.7699999996</v>
      </c>
      <c r="EC177" s="147">
        <f t="shared" si="214"/>
        <v>0</v>
      </c>
      <c r="ED177" s="147">
        <f t="shared" si="214"/>
        <v>0</v>
      </c>
      <c r="EE177" s="147">
        <f t="shared" si="214"/>
        <v>0</v>
      </c>
      <c r="EF177" s="147">
        <f t="shared" si="214"/>
        <v>5022790.12</v>
      </c>
      <c r="EG177" s="147">
        <f t="shared" si="214"/>
        <v>0</v>
      </c>
      <c r="EH177" s="147">
        <f t="shared" si="214"/>
        <v>0</v>
      </c>
      <c r="EI177" s="147">
        <f t="shared" si="214"/>
        <v>17902833.640000001</v>
      </c>
      <c r="EJ177" s="147">
        <f t="shared" si="214"/>
        <v>8466879.9499999993</v>
      </c>
      <c r="EK177" s="147">
        <f t="shared" si="214"/>
        <v>0</v>
      </c>
      <c r="EL177" s="147">
        <f t="shared" si="214"/>
        <v>0</v>
      </c>
      <c r="EM177" s="147">
        <f t="shared" si="214"/>
        <v>0</v>
      </c>
      <c r="EN177" s="147">
        <f t="shared" si="214"/>
        <v>4763359.3</v>
      </c>
      <c r="EO177" s="147">
        <f t="shared" si="214"/>
        <v>0</v>
      </c>
      <c r="EP177" s="147">
        <f t="shared" si="214"/>
        <v>0</v>
      </c>
      <c r="EQ177" s="147">
        <f t="shared" si="214"/>
        <v>0</v>
      </c>
      <c r="ER177" s="147">
        <f t="shared" si="214"/>
        <v>0</v>
      </c>
      <c r="ES177" s="147">
        <f t="shared" si="214"/>
        <v>0</v>
      </c>
      <c r="ET177" s="147">
        <f t="shared" si="214"/>
        <v>0</v>
      </c>
      <c r="EU177" s="147">
        <f t="shared" si="214"/>
        <v>4566366.1500000004</v>
      </c>
      <c r="EV177" s="147">
        <f t="shared" si="214"/>
        <v>0</v>
      </c>
      <c r="EW177" s="147">
        <f t="shared" si="214"/>
        <v>0</v>
      </c>
      <c r="EX177" s="147">
        <f t="shared" si="214"/>
        <v>0</v>
      </c>
      <c r="EY177" s="147">
        <f t="shared" si="214"/>
        <v>4382962.57</v>
      </c>
      <c r="EZ177" s="147">
        <f t="shared" si="214"/>
        <v>0</v>
      </c>
      <c r="FA177" s="147">
        <f t="shared" si="214"/>
        <v>0</v>
      </c>
      <c r="FB177" s="147">
        <f t="shared" si="214"/>
        <v>0</v>
      </c>
      <c r="FC177" s="147">
        <f t="shared" si="214"/>
        <v>0</v>
      </c>
      <c r="FD177" s="147">
        <f t="shared" si="214"/>
        <v>0</v>
      </c>
      <c r="FE177" s="147">
        <f t="shared" si="214"/>
        <v>0</v>
      </c>
      <c r="FF177" s="147">
        <f t="shared" si="214"/>
        <v>0</v>
      </c>
      <c r="FG177" s="147">
        <f t="shared" si="214"/>
        <v>0</v>
      </c>
      <c r="FH177" s="147">
        <f t="shared" si="214"/>
        <v>0</v>
      </c>
      <c r="FI177" s="147">
        <f t="shared" si="214"/>
        <v>5103853.01</v>
      </c>
      <c r="FJ177" s="147">
        <f t="shared" si="214"/>
        <v>0</v>
      </c>
      <c r="FK177" s="147">
        <f t="shared" si="214"/>
        <v>0</v>
      </c>
      <c r="FL177" s="147">
        <f t="shared" si="214"/>
        <v>0</v>
      </c>
      <c r="FM177" s="147">
        <f t="shared" si="214"/>
        <v>0</v>
      </c>
      <c r="FN177" s="147">
        <f t="shared" si="214"/>
        <v>18158597.149999999</v>
      </c>
      <c r="FO177" s="147">
        <f t="shared" si="214"/>
        <v>0</v>
      </c>
      <c r="FP177" s="147">
        <f t="shared" si="214"/>
        <v>5853276.9800000004</v>
      </c>
      <c r="FQ177" s="147">
        <f t="shared" si="214"/>
        <v>0</v>
      </c>
      <c r="FR177" s="147">
        <f t="shared" si="214"/>
        <v>0</v>
      </c>
      <c r="FS177" s="147">
        <f t="shared" si="214"/>
        <v>0</v>
      </c>
      <c r="FT177" s="181">
        <f t="shared" si="214"/>
        <v>0</v>
      </c>
      <c r="FU177" s="147">
        <f t="shared" si="214"/>
        <v>4783419.8</v>
      </c>
      <c r="FV177" s="147">
        <f t="shared" si="214"/>
        <v>4480167.0199999996</v>
      </c>
      <c r="FW177" s="147">
        <f t="shared" si="214"/>
        <v>0</v>
      </c>
      <c r="FX177" s="147">
        <f t="shared" si="214"/>
        <v>0</v>
      </c>
      <c r="FY177" s="252"/>
      <c r="FZ177" s="183"/>
      <c r="GA177" s="147"/>
      <c r="GB177" s="147"/>
      <c r="GC177" s="147"/>
      <c r="GD177" s="186"/>
      <c r="GE177" s="186"/>
    </row>
    <row r="178" spans="1:187" x14ac:dyDescent="0.2">
      <c r="A178" s="178"/>
      <c r="B178" s="184" t="s">
        <v>627</v>
      </c>
      <c r="C178" s="147"/>
      <c r="D178" s="147"/>
      <c r="E178" s="147"/>
      <c r="F178" s="147"/>
      <c r="G178" s="147"/>
      <c r="H178" s="147"/>
      <c r="I178" s="147"/>
      <c r="J178" s="147"/>
      <c r="K178" s="147"/>
      <c r="L178" s="147"/>
      <c r="M178" s="147"/>
      <c r="N178" s="147"/>
      <c r="O178" s="147"/>
      <c r="P178" s="147"/>
      <c r="Q178" s="147"/>
      <c r="R178" s="147"/>
      <c r="S178" s="147"/>
      <c r="T178" s="147"/>
      <c r="U178" s="147"/>
      <c r="V178" s="147"/>
      <c r="W178" s="181"/>
      <c r="X178" s="147"/>
      <c r="Y178" s="147"/>
      <c r="Z178" s="147"/>
      <c r="AA178" s="147"/>
      <c r="AB178" s="147"/>
      <c r="AC178" s="147"/>
      <c r="AD178" s="147"/>
      <c r="AE178" s="147"/>
      <c r="AF178" s="147"/>
      <c r="AG178" s="147"/>
      <c r="AH178" s="147"/>
      <c r="AI178" s="147"/>
      <c r="AJ178" s="147"/>
      <c r="AK178" s="147"/>
      <c r="AL178" s="147"/>
      <c r="AM178" s="147"/>
      <c r="AN178" s="147"/>
      <c r="AO178" s="147"/>
      <c r="AP178" s="147"/>
      <c r="AQ178" s="147"/>
      <c r="AR178" s="147"/>
      <c r="AS178" s="147"/>
      <c r="AT178" s="147"/>
      <c r="AU178" s="147"/>
      <c r="AV178" s="147"/>
      <c r="AW178" s="147"/>
      <c r="AX178" s="147"/>
      <c r="AY178" s="147"/>
      <c r="AZ178" s="147"/>
      <c r="BA178" s="147"/>
      <c r="BB178" s="147"/>
      <c r="BC178" s="147"/>
      <c r="BD178" s="147"/>
      <c r="BE178" s="147"/>
      <c r="BF178" s="147"/>
      <c r="BG178" s="147"/>
      <c r="BH178" s="147"/>
      <c r="BI178" s="147"/>
      <c r="BJ178" s="147"/>
      <c r="BK178" s="147"/>
      <c r="BL178" s="147"/>
      <c r="BM178" s="147"/>
      <c r="BN178" s="147"/>
      <c r="BO178" s="147"/>
      <c r="BP178" s="147"/>
      <c r="BQ178" s="147"/>
      <c r="BR178" s="147"/>
      <c r="BS178" s="147"/>
      <c r="BT178" s="147"/>
      <c r="BU178" s="147"/>
      <c r="BV178" s="147"/>
      <c r="BW178" s="147"/>
      <c r="BX178" s="147"/>
      <c r="BY178" s="147"/>
      <c r="BZ178" s="147"/>
      <c r="CA178" s="147"/>
      <c r="CB178" s="147"/>
      <c r="CC178" s="147"/>
      <c r="CD178" s="147"/>
      <c r="CE178" s="147"/>
      <c r="CF178" s="147"/>
      <c r="CG178" s="147"/>
      <c r="CH178" s="147"/>
      <c r="CI178" s="147"/>
      <c r="CJ178" s="147"/>
      <c r="CK178" s="147"/>
      <c r="CL178" s="147"/>
      <c r="CM178" s="147"/>
      <c r="CN178" s="147"/>
      <c r="CO178" s="147"/>
      <c r="CP178" s="147"/>
      <c r="CQ178" s="147"/>
      <c r="CR178" s="147"/>
      <c r="CS178" s="147"/>
      <c r="CT178" s="147"/>
      <c r="CU178" s="147"/>
      <c r="CV178" s="147"/>
      <c r="CW178" s="147"/>
      <c r="CX178" s="147"/>
      <c r="CY178" s="147"/>
      <c r="CZ178" s="147"/>
      <c r="DA178" s="147"/>
      <c r="DB178" s="147"/>
      <c r="DC178" s="147"/>
      <c r="DD178" s="147"/>
      <c r="DE178" s="147"/>
      <c r="DF178" s="147"/>
      <c r="DG178" s="147"/>
      <c r="DH178" s="147"/>
      <c r="DI178" s="147"/>
      <c r="DJ178" s="147"/>
      <c r="DK178" s="147"/>
      <c r="DL178" s="147"/>
      <c r="DM178" s="147"/>
      <c r="DN178" s="147"/>
      <c r="DO178" s="147"/>
      <c r="DP178" s="147"/>
      <c r="DQ178" s="147"/>
      <c r="DR178" s="147"/>
      <c r="DS178" s="147"/>
      <c r="DT178" s="147"/>
      <c r="DU178" s="147"/>
      <c r="DV178" s="147"/>
      <c r="DW178" s="147"/>
      <c r="DX178" s="147"/>
      <c r="DY178" s="147"/>
      <c r="DZ178" s="147"/>
      <c r="EA178" s="147"/>
      <c r="EB178" s="147"/>
      <c r="EC178" s="147"/>
      <c r="ED178" s="147"/>
      <c r="EE178" s="147"/>
      <c r="EF178" s="147"/>
      <c r="EG178" s="147"/>
      <c r="EH178" s="147"/>
      <c r="EI178" s="147"/>
      <c r="EJ178" s="147"/>
      <c r="EK178" s="147"/>
      <c r="EL178" s="147"/>
      <c r="EM178" s="147"/>
      <c r="EN178" s="147"/>
      <c r="EO178" s="147"/>
      <c r="EP178" s="147"/>
      <c r="EQ178" s="147"/>
      <c r="ER178" s="147"/>
      <c r="ES178" s="147"/>
      <c r="ET178" s="147"/>
      <c r="EU178" s="147"/>
      <c r="EV178" s="147"/>
      <c r="EW178" s="147"/>
      <c r="EX178" s="147"/>
      <c r="EY178" s="147"/>
      <c r="EZ178" s="147"/>
      <c r="FA178" s="147"/>
      <c r="FB178" s="147"/>
      <c r="FC178" s="147"/>
      <c r="FD178" s="147"/>
      <c r="FE178" s="147"/>
      <c r="FF178" s="147"/>
      <c r="FG178" s="147"/>
      <c r="FH178" s="147"/>
      <c r="FI178" s="147"/>
      <c r="FJ178" s="147"/>
      <c r="FK178" s="147"/>
      <c r="FL178" s="147"/>
      <c r="FM178" s="147"/>
      <c r="FN178" s="147"/>
      <c r="FO178" s="147"/>
      <c r="FP178" s="147"/>
      <c r="FQ178" s="147"/>
      <c r="FR178" s="147"/>
      <c r="FS178" s="147"/>
      <c r="FT178" s="181"/>
      <c r="FU178" s="147"/>
      <c r="FV178" s="147"/>
      <c r="FW178" s="147"/>
      <c r="FX178" s="147"/>
      <c r="FY178" s="147"/>
      <c r="FZ178" s="183"/>
      <c r="GA178" s="147"/>
      <c r="GB178" s="147"/>
      <c r="GC178" s="147"/>
      <c r="GD178" s="186"/>
      <c r="GE178" s="186"/>
    </row>
    <row r="179" spans="1:187" x14ac:dyDescent="0.2">
      <c r="A179" s="192" t="s">
        <v>341</v>
      </c>
      <c r="B179" s="184" t="s">
        <v>626</v>
      </c>
      <c r="C179" s="162">
        <f t="shared" ref="C179:BN179" si="215">IF((OR(C169=1,C170=1))=TRUE(),0,C91)</f>
        <v>6149.3</v>
      </c>
      <c r="D179" s="162">
        <f t="shared" si="215"/>
        <v>0</v>
      </c>
      <c r="E179" s="162">
        <f t="shared" si="215"/>
        <v>8046.2000000000007</v>
      </c>
      <c r="F179" s="162">
        <f t="shared" si="215"/>
        <v>0</v>
      </c>
      <c r="G179" s="162">
        <f t="shared" si="215"/>
        <v>0</v>
      </c>
      <c r="H179" s="162">
        <f t="shared" si="215"/>
        <v>0</v>
      </c>
      <c r="I179" s="162">
        <f t="shared" si="215"/>
        <v>10392</v>
      </c>
      <c r="J179" s="162">
        <f t="shared" si="215"/>
        <v>2343.9</v>
      </c>
      <c r="K179" s="162">
        <f t="shared" si="215"/>
        <v>0</v>
      </c>
      <c r="L179" s="162">
        <f t="shared" si="215"/>
        <v>2637.7000000000003</v>
      </c>
      <c r="M179" s="162">
        <f t="shared" si="215"/>
        <v>1358.2</v>
      </c>
      <c r="N179" s="162">
        <f t="shared" si="215"/>
        <v>0</v>
      </c>
      <c r="O179" s="162">
        <f t="shared" si="215"/>
        <v>0</v>
      </c>
      <c r="P179" s="162">
        <f t="shared" si="215"/>
        <v>0</v>
      </c>
      <c r="Q179" s="162">
        <f t="shared" si="215"/>
        <v>39784.5</v>
      </c>
      <c r="R179" s="162">
        <f t="shared" si="215"/>
        <v>486.1</v>
      </c>
      <c r="S179" s="162">
        <f t="shared" si="215"/>
        <v>1619.6</v>
      </c>
      <c r="T179" s="162">
        <f t="shared" si="215"/>
        <v>0</v>
      </c>
      <c r="U179" s="162">
        <f t="shared" si="215"/>
        <v>0</v>
      </c>
      <c r="V179" s="162">
        <f t="shared" si="215"/>
        <v>0</v>
      </c>
      <c r="W179" s="163">
        <f t="shared" si="215"/>
        <v>0</v>
      </c>
      <c r="X179" s="162">
        <f t="shared" si="215"/>
        <v>0</v>
      </c>
      <c r="Y179" s="162">
        <f t="shared" si="215"/>
        <v>493.3</v>
      </c>
      <c r="Z179" s="162">
        <f t="shared" si="215"/>
        <v>0</v>
      </c>
      <c r="AA179" s="162">
        <f t="shared" si="215"/>
        <v>0</v>
      </c>
      <c r="AB179" s="162">
        <f t="shared" si="215"/>
        <v>0</v>
      </c>
      <c r="AC179" s="162">
        <f t="shared" si="215"/>
        <v>0</v>
      </c>
      <c r="AD179" s="162">
        <f t="shared" si="215"/>
        <v>0</v>
      </c>
      <c r="AE179" s="162">
        <f t="shared" si="215"/>
        <v>0</v>
      </c>
      <c r="AF179" s="162">
        <f t="shared" si="215"/>
        <v>0</v>
      </c>
      <c r="AG179" s="162">
        <f t="shared" si="215"/>
        <v>0</v>
      </c>
      <c r="AH179" s="162">
        <f t="shared" si="215"/>
        <v>1034.5999999999999</v>
      </c>
      <c r="AI179" s="162">
        <f t="shared" si="215"/>
        <v>0</v>
      </c>
      <c r="AJ179" s="162">
        <f t="shared" si="215"/>
        <v>0</v>
      </c>
      <c r="AK179" s="162">
        <f t="shared" si="215"/>
        <v>0</v>
      </c>
      <c r="AL179" s="162">
        <f t="shared" si="215"/>
        <v>0</v>
      </c>
      <c r="AM179" s="162">
        <f t="shared" si="215"/>
        <v>0</v>
      </c>
      <c r="AN179" s="162">
        <f t="shared" si="215"/>
        <v>0</v>
      </c>
      <c r="AO179" s="162">
        <f t="shared" si="215"/>
        <v>4705.2000000000007</v>
      </c>
      <c r="AP179" s="162">
        <f t="shared" si="215"/>
        <v>86834.4</v>
      </c>
      <c r="AQ179" s="162">
        <f t="shared" si="215"/>
        <v>0</v>
      </c>
      <c r="AR179" s="162">
        <f t="shared" si="215"/>
        <v>0</v>
      </c>
      <c r="AS179" s="162">
        <f t="shared" si="215"/>
        <v>0</v>
      </c>
      <c r="AT179" s="162">
        <f t="shared" si="215"/>
        <v>0</v>
      </c>
      <c r="AU179" s="162">
        <f t="shared" si="215"/>
        <v>0</v>
      </c>
      <c r="AV179" s="162">
        <f t="shared" si="215"/>
        <v>0</v>
      </c>
      <c r="AW179" s="162">
        <f t="shared" si="215"/>
        <v>0</v>
      </c>
      <c r="AX179" s="162">
        <f t="shared" si="215"/>
        <v>0</v>
      </c>
      <c r="AY179" s="162">
        <f t="shared" si="215"/>
        <v>474.3</v>
      </c>
      <c r="AZ179" s="162">
        <f t="shared" si="215"/>
        <v>11452</v>
      </c>
      <c r="BA179" s="162">
        <f t="shared" si="215"/>
        <v>9048.2000000000007</v>
      </c>
      <c r="BB179" s="162">
        <f t="shared" si="215"/>
        <v>0</v>
      </c>
      <c r="BC179" s="162">
        <f t="shared" si="215"/>
        <v>29888</v>
      </c>
      <c r="BD179" s="162">
        <f t="shared" si="215"/>
        <v>0</v>
      </c>
      <c r="BE179" s="162">
        <f t="shared" si="215"/>
        <v>0</v>
      </c>
      <c r="BF179" s="162">
        <f t="shared" si="215"/>
        <v>0</v>
      </c>
      <c r="BG179" s="162">
        <f t="shared" si="215"/>
        <v>976.5</v>
      </c>
      <c r="BH179" s="162">
        <f t="shared" si="215"/>
        <v>0</v>
      </c>
      <c r="BI179" s="162">
        <f t="shared" si="215"/>
        <v>0</v>
      </c>
      <c r="BJ179" s="162">
        <f t="shared" si="215"/>
        <v>0</v>
      </c>
      <c r="BK179" s="162">
        <f t="shared" si="215"/>
        <v>0</v>
      </c>
      <c r="BL179" s="162">
        <f t="shared" si="215"/>
        <v>0</v>
      </c>
      <c r="BM179" s="162">
        <f t="shared" si="215"/>
        <v>0</v>
      </c>
      <c r="BN179" s="162">
        <f t="shared" si="215"/>
        <v>3670.2</v>
      </c>
      <c r="BO179" s="162">
        <f t="shared" ref="BO179:DZ179" si="216">IF((OR(BO169=1,BO170=1))=TRUE(),0,BO91)</f>
        <v>1355.6</v>
      </c>
      <c r="BP179" s="162">
        <f t="shared" si="216"/>
        <v>0</v>
      </c>
      <c r="BQ179" s="162">
        <f t="shared" si="216"/>
        <v>0</v>
      </c>
      <c r="BR179" s="162">
        <f t="shared" si="216"/>
        <v>4715.1000000000004</v>
      </c>
      <c r="BS179" s="162">
        <f t="shared" si="216"/>
        <v>1103.4000000000001</v>
      </c>
      <c r="BT179" s="162">
        <f t="shared" si="216"/>
        <v>0</v>
      </c>
      <c r="BU179" s="162">
        <f t="shared" si="216"/>
        <v>0</v>
      </c>
      <c r="BV179" s="162">
        <f t="shared" si="216"/>
        <v>0</v>
      </c>
      <c r="BW179" s="162">
        <f t="shared" si="216"/>
        <v>0</v>
      </c>
      <c r="BX179" s="162">
        <f t="shared" si="216"/>
        <v>0</v>
      </c>
      <c r="BY179" s="162">
        <f t="shared" si="216"/>
        <v>525.9</v>
      </c>
      <c r="BZ179" s="162">
        <f t="shared" si="216"/>
        <v>0</v>
      </c>
      <c r="CA179" s="162">
        <f t="shared" si="216"/>
        <v>0</v>
      </c>
      <c r="CB179" s="162">
        <f t="shared" si="216"/>
        <v>0</v>
      </c>
      <c r="CC179" s="162">
        <f t="shared" si="216"/>
        <v>0</v>
      </c>
      <c r="CD179" s="162">
        <f t="shared" si="216"/>
        <v>0</v>
      </c>
      <c r="CE179" s="162">
        <f t="shared" si="216"/>
        <v>0</v>
      </c>
      <c r="CF179" s="162">
        <f t="shared" si="216"/>
        <v>0</v>
      </c>
      <c r="CG179" s="162">
        <f t="shared" si="216"/>
        <v>0</v>
      </c>
      <c r="CH179" s="162">
        <f t="shared" si="216"/>
        <v>0</v>
      </c>
      <c r="CI179" s="162">
        <f t="shared" si="216"/>
        <v>719</v>
      </c>
      <c r="CJ179" s="162">
        <f t="shared" si="216"/>
        <v>968.2</v>
      </c>
      <c r="CK179" s="162">
        <f t="shared" si="216"/>
        <v>0</v>
      </c>
      <c r="CL179" s="162">
        <f t="shared" si="216"/>
        <v>0</v>
      </c>
      <c r="CM179" s="162">
        <f t="shared" si="216"/>
        <v>819.5</v>
      </c>
      <c r="CN179" s="162">
        <f t="shared" si="216"/>
        <v>0</v>
      </c>
      <c r="CO179" s="162">
        <f t="shared" si="216"/>
        <v>0</v>
      </c>
      <c r="CP179" s="162">
        <f t="shared" si="216"/>
        <v>0</v>
      </c>
      <c r="CQ179" s="162">
        <f t="shared" si="216"/>
        <v>1044.5999999999999</v>
      </c>
      <c r="CR179" s="162">
        <f t="shared" si="216"/>
        <v>0</v>
      </c>
      <c r="CS179" s="162">
        <f t="shared" si="216"/>
        <v>0</v>
      </c>
      <c r="CT179" s="162">
        <f t="shared" si="216"/>
        <v>0</v>
      </c>
      <c r="CU179" s="162">
        <f t="shared" si="216"/>
        <v>0</v>
      </c>
      <c r="CV179" s="162">
        <f t="shared" si="216"/>
        <v>0</v>
      </c>
      <c r="CW179" s="162">
        <f t="shared" si="216"/>
        <v>0</v>
      </c>
      <c r="CX179" s="162">
        <f t="shared" si="216"/>
        <v>485</v>
      </c>
      <c r="CY179" s="162">
        <f t="shared" si="216"/>
        <v>0</v>
      </c>
      <c r="CZ179" s="162">
        <f t="shared" si="216"/>
        <v>2126.1</v>
      </c>
      <c r="DA179" s="162">
        <f t="shared" si="216"/>
        <v>0</v>
      </c>
      <c r="DB179" s="162">
        <f t="shared" si="216"/>
        <v>0</v>
      </c>
      <c r="DC179" s="162">
        <f t="shared" si="216"/>
        <v>0</v>
      </c>
      <c r="DD179" s="162">
        <f t="shared" si="216"/>
        <v>0</v>
      </c>
      <c r="DE179" s="162">
        <f t="shared" si="216"/>
        <v>0</v>
      </c>
      <c r="DF179" s="162">
        <f t="shared" si="216"/>
        <v>21912.400000000001</v>
      </c>
      <c r="DG179" s="162">
        <f t="shared" si="216"/>
        <v>0</v>
      </c>
      <c r="DH179" s="162">
        <f t="shared" si="216"/>
        <v>0</v>
      </c>
      <c r="DI179" s="162">
        <f t="shared" si="216"/>
        <v>2701.5</v>
      </c>
      <c r="DJ179" s="162">
        <f t="shared" si="216"/>
        <v>0</v>
      </c>
      <c r="DK179" s="162">
        <f t="shared" si="216"/>
        <v>462.4</v>
      </c>
      <c r="DL179" s="162">
        <f t="shared" si="216"/>
        <v>5870.3</v>
      </c>
      <c r="DM179" s="162">
        <f t="shared" si="216"/>
        <v>0</v>
      </c>
      <c r="DN179" s="162">
        <f t="shared" si="216"/>
        <v>1471.5</v>
      </c>
      <c r="DO179" s="162">
        <f t="shared" si="216"/>
        <v>3112.1</v>
      </c>
      <c r="DP179" s="162">
        <f t="shared" si="216"/>
        <v>0</v>
      </c>
      <c r="DQ179" s="162">
        <f t="shared" si="216"/>
        <v>0</v>
      </c>
      <c r="DR179" s="162">
        <f t="shared" si="216"/>
        <v>1429.3</v>
      </c>
      <c r="DS179" s="162">
        <f t="shared" si="216"/>
        <v>799.6</v>
      </c>
      <c r="DT179" s="162">
        <f t="shared" si="216"/>
        <v>0</v>
      </c>
      <c r="DU179" s="162">
        <f t="shared" si="216"/>
        <v>0</v>
      </c>
      <c r="DV179" s="162">
        <f t="shared" si="216"/>
        <v>0</v>
      </c>
      <c r="DW179" s="162">
        <f t="shared" si="216"/>
        <v>0</v>
      </c>
      <c r="DX179" s="162">
        <f t="shared" si="216"/>
        <v>0</v>
      </c>
      <c r="DY179" s="162">
        <f t="shared" si="216"/>
        <v>0</v>
      </c>
      <c r="DZ179" s="162">
        <f t="shared" si="216"/>
        <v>0</v>
      </c>
      <c r="EA179" s="162">
        <f t="shared" ref="EA179:FX179" si="217">IF((OR(EA169=1,EA170=1))=TRUE(),0,EA91)</f>
        <v>664.2</v>
      </c>
      <c r="EB179" s="162">
        <f t="shared" si="217"/>
        <v>587.4</v>
      </c>
      <c r="EC179" s="162">
        <f t="shared" si="217"/>
        <v>0</v>
      </c>
      <c r="ED179" s="162">
        <f t="shared" si="217"/>
        <v>0</v>
      </c>
      <c r="EE179" s="162">
        <f t="shared" si="217"/>
        <v>0</v>
      </c>
      <c r="EF179" s="162">
        <f t="shared" si="217"/>
        <v>1483.3999999999999</v>
      </c>
      <c r="EG179" s="162">
        <f t="shared" si="217"/>
        <v>0</v>
      </c>
      <c r="EH179" s="162">
        <f t="shared" si="217"/>
        <v>0</v>
      </c>
      <c r="EI179" s="162">
        <f t="shared" si="217"/>
        <v>16743</v>
      </c>
      <c r="EJ179" s="162">
        <f t="shared" si="217"/>
        <v>9413.7999999999993</v>
      </c>
      <c r="EK179" s="162">
        <f t="shared" si="217"/>
        <v>0</v>
      </c>
      <c r="EL179" s="162">
        <f t="shared" si="217"/>
        <v>0</v>
      </c>
      <c r="EM179" s="162">
        <f t="shared" si="217"/>
        <v>0</v>
      </c>
      <c r="EN179" s="162">
        <f t="shared" si="217"/>
        <v>991.5</v>
      </c>
      <c r="EO179" s="162">
        <f t="shared" si="217"/>
        <v>0</v>
      </c>
      <c r="EP179" s="162">
        <f t="shared" si="217"/>
        <v>0</v>
      </c>
      <c r="EQ179" s="162">
        <f t="shared" si="217"/>
        <v>0</v>
      </c>
      <c r="ER179" s="162">
        <f t="shared" si="217"/>
        <v>0</v>
      </c>
      <c r="ES179" s="162">
        <f t="shared" si="217"/>
        <v>0</v>
      </c>
      <c r="ET179" s="162">
        <f t="shared" si="217"/>
        <v>0</v>
      </c>
      <c r="EU179" s="162">
        <f t="shared" si="217"/>
        <v>642.09999999999991</v>
      </c>
      <c r="EV179" s="162">
        <f t="shared" si="217"/>
        <v>0</v>
      </c>
      <c r="EW179" s="162">
        <f t="shared" si="217"/>
        <v>0</v>
      </c>
      <c r="EX179" s="162">
        <f t="shared" si="217"/>
        <v>0</v>
      </c>
      <c r="EY179" s="162">
        <f t="shared" si="217"/>
        <v>248.39999999999998</v>
      </c>
      <c r="EZ179" s="162">
        <f t="shared" si="217"/>
        <v>0</v>
      </c>
      <c r="FA179" s="162">
        <f t="shared" si="217"/>
        <v>0</v>
      </c>
      <c r="FB179" s="162">
        <f t="shared" si="217"/>
        <v>0</v>
      </c>
      <c r="FC179" s="162">
        <f t="shared" si="217"/>
        <v>0</v>
      </c>
      <c r="FD179" s="162">
        <f t="shared" si="217"/>
        <v>0</v>
      </c>
      <c r="FE179" s="162">
        <f t="shared" si="217"/>
        <v>0</v>
      </c>
      <c r="FF179" s="162">
        <f t="shared" si="217"/>
        <v>0</v>
      </c>
      <c r="FG179" s="162">
        <f t="shared" si="217"/>
        <v>0</v>
      </c>
      <c r="FH179" s="162">
        <f t="shared" si="217"/>
        <v>0</v>
      </c>
      <c r="FI179" s="162">
        <f t="shared" si="217"/>
        <v>1862.7</v>
      </c>
      <c r="FJ179" s="162">
        <f t="shared" si="217"/>
        <v>0</v>
      </c>
      <c r="FK179" s="162">
        <f t="shared" si="217"/>
        <v>0</v>
      </c>
      <c r="FL179" s="162">
        <f t="shared" si="217"/>
        <v>0</v>
      </c>
      <c r="FM179" s="162">
        <f t="shared" si="217"/>
        <v>0</v>
      </c>
      <c r="FN179" s="162">
        <f t="shared" si="217"/>
        <v>21656.1</v>
      </c>
      <c r="FO179" s="162">
        <f t="shared" si="217"/>
        <v>0</v>
      </c>
      <c r="FP179" s="162">
        <f t="shared" si="217"/>
        <v>2259.9</v>
      </c>
      <c r="FQ179" s="162">
        <f t="shared" si="217"/>
        <v>0</v>
      </c>
      <c r="FR179" s="162">
        <f t="shared" si="217"/>
        <v>0</v>
      </c>
      <c r="FS179" s="162">
        <f t="shared" si="217"/>
        <v>0</v>
      </c>
      <c r="FT179" s="163">
        <f t="shared" si="217"/>
        <v>0</v>
      </c>
      <c r="FU179" s="162">
        <f t="shared" si="217"/>
        <v>770.5</v>
      </c>
      <c r="FV179" s="162">
        <f t="shared" si="217"/>
        <v>669.7</v>
      </c>
      <c r="FW179" s="162">
        <f t="shared" si="217"/>
        <v>0</v>
      </c>
      <c r="FX179" s="162">
        <f t="shared" si="217"/>
        <v>0</v>
      </c>
      <c r="FY179" s="251"/>
      <c r="FZ179" s="183"/>
      <c r="GA179" s="147"/>
      <c r="GB179" s="183"/>
      <c r="GC179" s="183"/>
      <c r="GD179" s="183"/>
      <c r="GE179" s="183"/>
    </row>
    <row r="180" spans="1:187" x14ac:dyDescent="0.2">
      <c r="A180" s="192" t="s">
        <v>342</v>
      </c>
      <c r="B180" s="184" t="s">
        <v>343</v>
      </c>
      <c r="C180" s="181">
        <f>ROUND(IF((OR(C169=1,C170=1))=TRUE(),0,(C177/459*C179)+C166),2)</f>
        <v>143783315.31999999</v>
      </c>
      <c r="D180" s="181">
        <f t="shared" ref="D180:BO180" si="218">ROUND(IF((OR(D169=1,D170=1))=TRUE(),0,(D177/459*D179)+D166),2)</f>
        <v>0</v>
      </c>
      <c r="E180" s="181">
        <f t="shared" si="218"/>
        <v>190003910.03999999</v>
      </c>
      <c r="F180" s="181">
        <f t="shared" si="218"/>
        <v>0</v>
      </c>
      <c r="G180" s="181">
        <f t="shared" si="218"/>
        <v>0</v>
      </c>
      <c r="H180" s="181">
        <f t="shared" si="218"/>
        <v>0</v>
      </c>
      <c r="I180" s="181">
        <f t="shared" si="218"/>
        <v>291031764.37</v>
      </c>
      <c r="J180" s="181">
        <f t="shared" si="218"/>
        <v>26887902.09</v>
      </c>
      <c r="K180" s="181">
        <f t="shared" si="218"/>
        <v>0</v>
      </c>
      <c r="L180" s="181">
        <f t="shared" si="218"/>
        <v>35487027.359999999</v>
      </c>
      <c r="M180" s="181">
        <f t="shared" si="218"/>
        <v>16765331.970000001</v>
      </c>
      <c r="N180" s="181">
        <f t="shared" si="218"/>
        <v>0</v>
      </c>
      <c r="O180" s="181">
        <f t="shared" si="218"/>
        <v>0</v>
      </c>
      <c r="P180" s="181">
        <f t="shared" si="218"/>
        <v>0</v>
      </c>
      <c r="Q180" s="181">
        <f t="shared" si="218"/>
        <v>2855822942.0300002</v>
      </c>
      <c r="R180" s="181">
        <f t="shared" si="218"/>
        <v>23666511.149999999</v>
      </c>
      <c r="S180" s="181">
        <f t="shared" si="218"/>
        <v>17868257.5</v>
      </c>
      <c r="T180" s="181">
        <f t="shared" si="218"/>
        <v>0</v>
      </c>
      <c r="U180" s="181">
        <f t="shared" si="218"/>
        <v>0</v>
      </c>
      <c r="V180" s="181">
        <f t="shared" si="218"/>
        <v>0</v>
      </c>
      <c r="W180" s="181">
        <f t="shared" si="218"/>
        <v>0</v>
      </c>
      <c r="X180" s="181">
        <f t="shared" si="218"/>
        <v>0</v>
      </c>
      <c r="Y180" s="181">
        <f t="shared" si="218"/>
        <v>15204395.42</v>
      </c>
      <c r="Z180" s="181">
        <f t="shared" si="218"/>
        <v>0</v>
      </c>
      <c r="AA180" s="181">
        <f t="shared" si="218"/>
        <v>0</v>
      </c>
      <c r="AB180" s="181">
        <f t="shared" si="218"/>
        <v>0</v>
      </c>
      <c r="AC180" s="181">
        <f t="shared" si="218"/>
        <v>0</v>
      </c>
      <c r="AD180" s="181">
        <f t="shared" si="218"/>
        <v>0</v>
      </c>
      <c r="AE180" s="181">
        <f t="shared" si="218"/>
        <v>0</v>
      </c>
      <c r="AF180" s="181">
        <f t="shared" si="218"/>
        <v>0</v>
      </c>
      <c r="AG180" s="181">
        <f t="shared" si="218"/>
        <v>0</v>
      </c>
      <c r="AH180" s="181">
        <f t="shared" si="218"/>
        <v>10374253.66</v>
      </c>
      <c r="AI180" s="181">
        <f t="shared" si="218"/>
        <v>0</v>
      </c>
      <c r="AJ180" s="181">
        <f t="shared" si="218"/>
        <v>0</v>
      </c>
      <c r="AK180" s="181">
        <f t="shared" si="218"/>
        <v>0</v>
      </c>
      <c r="AL180" s="181">
        <f t="shared" si="218"/>
        <v>0</v>
      </c>
      <c r="AM180" s="181">
        <f t="shared" si="218"/>
        <v>0</v>
      </c>
      <c r="AN180" s="181">
        <f t="shared" si="218"/>
        <v>0</v>
      </c>
      <c r="AO180" s="181">
        <f t="shared" si="218"/>
        <v>70186592.450000003</v>
      </c>
      <c r="AP180" s="181">
        <f t="shared" si="218"/>
        <v>11731236429.85</v>
      </c>
      <c r="AQ180" s="181">
        <f t="shared" si="218"/>
        <v>0</v>
      </c>
      <c r="AR180" s="181">
        <f t="shared" si="218"/>
        <v>0</v>
      </c>
      <c r="AS180" s="181">
        <f t="shared" si="218"/>
        <v>0</v>
      </c>
      <c r="AT180" s="181">
        <f t="shared" si="218"/>
        <v>0</v>
      </c>
      <c r="AU180" s="181">
        <f t="shared" si="218"/>
        <v>0</v>
      </c>
      <c r="AV180" s="181">
        <f t="shared" si="218"/>
        <v>0</v>
      </c>
      <c r="AW180" s="181">
        <f t="shared" si="218"/>
        <v>0</v>
      </c>
      <c r="AX180" s="181">
        <f t="shared" si="218"/>
        <v>0</v>
      </c>
      <c r="AY180" s="181">
        <f t="shared" si="218"/>
        <v>4698937.2300000004</v>
      </c>
      <c r="AZ180" s="181">
        <f t="shared" si="218"/>
        <v>317593282.11000001</v>
      </c>
      <c r="BA180" s="181">
        <f t="shared" si="218"/>
        <v>157153128.66</v>
      </c>
      <c r="BB180" s="181">
        <f t="shared" si="218"/>
        <v>0</v>
      </c>
      <c r="BC180" s="181">
        <f t="shared" si="218"/>
        <v>1385602968.8</v>
      </c>
      <c r="BD180" s="181">
        <f t="shared" si="218"/>
        <v>0</v>
      </c>
      <c r="BE180" s="181">
        <f t="shared" si="218"/>
        <v>0</v>
      </c>
      <c r="BF180" s="181">
        <f t="shared" si="218"/>
        <v>0</v>
      </c>
      <c r="BG180" s="181">
        <f t="shared" si="218"/>
        <v>10323366.49</v>
      </c>
      <c r="BH180" s="181">
        <f t="shared" si="218"/>
        <v>0</v>
      </c>
      <c r="BI180" s="181">
        <f t="shared" si="218"/>
        <v>0</v>
      </c>
      <c r="BJ180" s="181">
        <f t="shared" si="218"/>
        <v>0</v>
      </c>
      <c r="BK180" s="181">
        <f t="shared" si="218"/>
        <v>0</v>
      </c>
      <c r="BL180" s="181">
        <f t="shared" si="218"/>
        <v>0</v>
      </c>
      <c r="BM180" s="181">
        <f t="shared" si="218"/>
        <v>0</v>
      </c>
      <c r="BN180" s="181">
        <f t="shared" si="218"/>
        <v>48827955.549999997</v>
      </c>
      <c r="BO180" s="181">
        <f t="shared" si="218"/>
        <v>14299598.58</v>
      </c>
      <c r="BP180" s="181">
        <f t="shared" ref="BP180:EA180" si="219">ROUND(IF((OR(BP169=1,BP170=1))=TRUE(),0,(BP177/459*BP179)+BP166),2)</f>
        <v>0</v>
      </c>
      <c r="BQ180" s="181">
        <f t="shared" si="219"/>
        <v>0</v>
      </c>
      <c r="BR180" s="181">
        <f t="shared" si="219"/>
        <v>65422663.68</v>
      </c>
      <c r="BS180" s="181">
        <f t="shared" si="219"/>
        <v>12028133.300000001</v>
      </c>
      <c r="BT180" s="181">
        <f t="shared" si="219"/>
        <v>0</v>
      </c>
      <c r="BU180" s="181">
        <f t="shared" si="219"/>
        <v>0</v>
      </c>
      <c r="BV180" s="181">
        <f t="shared" si="219"/>
        <v>0</v>
      </c>
      <c r="BW180" s="181">
        <f t="shared" si="219"/>
        <v>0</v>
      </c>
      <c r="BX180" s="181">
        <f t="shared" si="219"/>
        <v>0</v>
      </c>
      <c r="BY180" s="181">
        <f t="shared" si="219"/>
        <v>5023490.0599999996</v>
      </c>
      <c r="BZ180" s="181">
        <f t="shared" si="219"/>
        <v>0</v>
      </c>
      <c r="CA180" s="181">
        <f t="shared" si="219"/>
        <v>0</v>
      </c>
      <c r="CB180" s="181">
        <f t="shared" si="219"/>
        <v>0</v>
      </c>
      <c r="CC180" s="181">
        <f t="shared" si="219"/>
        <v>0</v>
      </c>
      <c r="CD180" s="181">
        <f t="shared" si="219"/>
        <v>0</v>
      </c>
      <c r="CE180" s="181">
        <f t="shared" si="219"/>
        <v>0</v>
      </c>
      <c r="CF180" s="181">
        <f t="shared" si="219"/>
        <v>0</v>
      </c>
      <c r="CG180" s="181">
        <f t="shared" si="219"/>
        <v>0</v>
      </c>
      <c r="CH180" s="181">
        <f t="shared" si="219"/>
        <v>0</v>
      </c>
      <c r="CI180" s="181">
        <f t="shared" si="219"/>
        <v>6826988.5099999998</v>
      </c>
      <c r="CJ180" s="181">
        <f t="shared" si="219"/>
        <v>10046047.34</v>
      </c>
      <c r="CK180" s="181">
        <f t="shared" si="219"/>
        <v>0</v>
      </c>
      <c r="CL180" s="181">
        <f t="shared" si="219"/>
        <v>0</v>
      </c>
      <c r="CM180" s="181">
        <f t="shared" si="219"/>
        <v>8841503.1799999997</v>
      </c>
      <c r="CN180" s="181">
        <f t="shared" si="219"/>
        <v>0</v>
      </c>
      <c r="CO180" s="181">
        <f t="shared" si="219"/>
        <v>0</v>
      </c>
      <c r="CP180" s="181">
        <f t="shared" si="219"/>
        <v>0</v>
      </c>
      <c r="CQ180" s="181">
        <f t="shared" si="219"/>
        <v>11285264.75</v>
      </c>
      <c r="CR180" s="181">
        <f t="shared" si="219"/>
        <v>0</v>
      </c>
      <c r="CS180" s="181">
        <f t="shared" si="219"/>
        <v>0</v>
      </c>
      <c r="CT180" s="181">
        <f t="shared" si="219"/>
        <v>0</v>
      </c>
      <c r="CU180" s="181">
        <f t="shared" si="219"/>
        <v>0</v>
      </c>
      <c r="CV180" s="181">
        <f t="shared" si="219"/>
        <v>0</v>
      </c>
      <c r="CW180" s="181">
        <f t="shared" si="219"/>
        <v>0</v>
      </c>
      <c r="CX180" s="181">
        <f t="shared" si="219"/>
        <v>4618191.99</v>
      </c>
      <c r="CY180" s="181">
        <f t="shared" si="219"/>
        <v>0</v>
      </c>
      <c r="CZ180" s="181">
        <f t="shared" si="219"/>
        <v>24060295.84</v>
      </c>
      <c r="DA180" s="181">
        <f t="shared" si="219"/>
        <v>0</v>
      </c>
      <c r="DB180" s="181">
        <f t="shared" si="219"/>
        <v>0</v>
      </c>
      <c r="DC180" s="181">
        <f t="shared" si="219"/>
        <v>0</v>
      </c>
      <c r="DD180" s="181">
        <f t="shared" si="219"/>
        <v>0</v>
      </c>
      <c r="DE180" s="181">
        <f t="shared" si="219"/>
        <v>0</v>
      </c>
      <c r="DF180" s="181">
        <f t="shared" si="219"/>
        <v>638567157.25</v>
      </c>
      <c r="DG180" s="181">
        <f t="shared" si="219"/>
        <v>0</v>
      </c>
      <c r="DH180" s="181">
        <f t="shared" si="219"/>
        <v>0</v>
      </c>
      <c r="DI180" s="181">
        <f t="shared" si="219"/>
        <v>34271074.619999997</v>
      </c>
      <c r="DJ180" s="181">
        <f t="shared" si="219"/>
        <v>0</v>
      </c>
      <c r="DK180" s="181">
        <f t="shared" si="219"/>
        <v>4432493.87</v>
      </c>
      <c r="DL180" s="181">
        <f t="shared" si="219"/>
        <v>95018784.379999995</v>
      </c>
      <c r="DM180" s="181">
        <f t="shared" si="219"/>
        <v>0</v>
      </c>
      <c r="DN180" s="181">
        <f t="shared" si="219"/>
        <v>16356407.050000001</v>
      </c>
      <c r="DO180" s="181">
        <f t="shared" si="219"/>
        <v>43519817.469999999</v>
      </c>
      <c r="DP180" s="181">
        <f t="shared" si="219"/>
        <v>0</v>
      </c>
      <c r="DQ180" s="181">
        <f t="shared" si="219"/>
        <v>0</v>
      </c>
      <c r="DR180" s="181">
        <f t="shared" si="219"/>
        <v>16267139.939999999</v>
      </c>
      <c r="DS180" s="181">
        <f t="shared" si="219"/>
        <v>8219671.2199999997</v>
      </c>
      <c r="DT180" s="181">
        <f t="shared" si="219"/>
        <v>0</v>
      </c>
      <c r="DU180" s="181">
        <f t="shared" si="219"/>
        <v>0</v>
      </c>
      <c r="DV180" s="181">
        <f t="shared" si="219"/>
        <v>0</v>
      </c>
      <c r="DW180" s="181">
        <f t="shared" si="219"/>
        <v>0</v>
      </c>
      <c r="DX180" s="181">
        <f t="shared" si="219"/>
        <v>0</v>
      </c>
      <c r="DY180" s="181">
        <f t="shared" si="219"/>
        <v>0</v>
      </c>
      <c r="DZ180" s="181">
        <f t="shared" si="219"/>
        <v>0</v>
      </c>
      <c r="EA180" s="181">
        <f t="shared" si="219"/>
        <v>6722680.46</v>
      </c>
      <c r="EB180" s="181">
        <f t="shared" ref="EB180:FX180" si="220">ROUND(IF((OR(EB169=1,EB170=1))=TRUE(),0,(EB177/459*EB179)+EB166),2)</f>
        <v>5512607.9299999997</v>
      </c>
      <c r="EC180" s="181">
        <f t="shared" si="220"/>
        <v>0</v>
      </c>
      <c r="ED180" s="181">
        <f t="shared" si="220"/>
        <v>0</v>
      </c>
      <c r="EE180" s="181">
        <f t="shared" si="220"/>
        <v>0</v>
      </c>
      <c r="EF180" s="181">
        <f t="shared" si="220"/>
        <v>16232694.689999999</v>
      </c>
      <c r="EG180" s="181">
        <f t="shared" si="220"/>
        <v>0</v>
      </c>
      <c r="EH180" s="181">
        <f t="shared" si="220"/>
        <v>0</v>
      </c>
      <c r="EI180" s="181">
        <f t="shared" si="220"/>
        <v>653067567.90999997</v>
      </c>
      <c r="EJ180" s="181">
        <f t="shared" si="220"/>
        <v>173784556.33000001</v>
      </c>
      <c r="EK180" s="181">
        <f t="shared" si="220"/>
        <v>0</v>
      </c>
      <c r="EL180" s="181">
        <f t="shared" si="220"/>
        <v>0</v>
      </c>
      <c r="EM180" s="181">
        <f t="shared" si="220"/>
        <v>0</v>
      </c>
      <c r="EN180" s="181">
        <f t="shared" si="220"/>
        <v>11256493.75</v>
      </c>
      <c r="EO180" s="181">
        <f t="shared" si="220"/>
        <v>0</v>
      </c>
      <c r="EP180" s="181">
        <f t="shared" si="220"/>
        <v>0</v>
      </c>
      <c r="EQ180" s="181">
        <f t="shared" si="220"/>
        <v>0</v>
      </c>
      <c r="ER180" s="181">
        <f t="shared" si="220"/>
        <v>0</v>
      </c>
      <c r="ES180" s="181">
        <f t="shared" si="220"/>
        <v>0</v>
      </c>
      <c r="ET180" s="181">
        <f t="shared" si="220"/>
        <v>0</v>
      </c>
      <c r="EU180" s="181">
        <f t="shared" si="220"/>
        <v>6427408.3499999996</v>
      </c>
      <c r="EV180" s="181">
        <f t="shared" si="220"/>
        <v>0</v>
      </c>
      <c r="EW180" s="181">
        <f t="shared" si="220"/>
        <v>0</v>
      </c>
      <c r="EX180" s="181">
        <f t="shared" si="220"/>
        <v>0</v>
      </c>
      <c r="EY180" s="181">
        <f t="shared" si="220"/>
        <v>4345456.21</v>
      </c>
      <c r="EZ180" s="181">
        <f t="shared" si="220"/>
        <v>0</v>
      </c>
      <c r="FA180" s="181">
        <f t="shared" si="220"/>
        <v>0</v>
      </c>
      <c r="FB180" s="181">
        <f t="shared" si="220"/>
        <v>0</v>
      </c>
      <c r="FC180" s="181">
        <f t="shared" si="220"/>
        <v>0</v>
      </c>
      <c r="FD180" s="181">
        <f t="shared" si="220"/>
        <v>0</v>
      </c>
      <c r="FE180" s="181">
        <f t="shared" si="220"/>
        <v>0</v>
      </c>
      <c r="FF180" s="181">
        <f t="shared" si="220"/>
        <v>0</v>
      </c>
      <c r="FG180" s="181">
        <f t="shared" si="220"/>
        <v>0</v>
      </c>
      <c r="FH180" s="181">
        <f t="shared" si="220"/>
        <v>0</v>
      </c>
      <c r="FI180" s="181">
        <f t="shared" si="220"/>
        <v>20720196.84</v>
      </c>
      <c r="FJ180" s="181">
        <f t="shared" si="220"/>
        <v>0</v>
      </c>
      <c r="FK180" s="181">
        <f t="shared" si="220"/>
        <v>0</v>
      </c>
      <c r="FL180" s="181">
        <f t="shared" si="220"/>
        <v>0</v>
      </c>
      <c r="FM180" s="181">
        <f t="shared" si="220"/>
        <v>0</v>
      </c>
      <c r="FN180" s="181">
        <f t="shared" si="220"/>
        <v>856781072.91999996</v>
      </c>
      <c r="FO180" s="181">
        <f t="shared" si="220"/>
        <v>0</v>
      </c>
      <c r="FP180" s="181">
        <f t="shared" si="220"/>
        <v>28818781.370000001</v>
      </c>
      <c r="FQ180" s="181">
        <f t="shared" si="220"/>
        <v>0</v>
      </c>
      <c r="FR180" s="181">
        <f t="shared" si="220"/>
        <v>0</v>
      </c>
      <c r="FS180" s="181">
        <f t="shared" si="220"/>
        <v>0</v>
      </c>
      <c r="FT180" s="181">
        <f t="shared" si="220"/>
        <v>0</v>
      </c>
      <c r="FU180" s="181">
        <f t="shared" si="220"/>
        <v>8029684</v>
      </c>
      <c r="FV180" s="181">
        <f t="shared" si="220"/>
        <v>6536749.1399999997</v>
      </c>
      <c r="FW180" s="181">
        <f t="shared" si="220"/>
        <v>0</v>
      </c>
      <c r="FX180" s="181">
        <f t="shared" si="220"/>
        <v>0</v>
      </c>
      <c r="FY180" s="147"/>
      <c r="FZ180" s="147">
        <f>SUM(C180:FX180)</f>
        <v>20169858944.98</v>
      </c>
      <c r="GA180" s="147"/>
      <c r="GB180" s="147"/>
      <c r="GC180" s="147"/>
      <c r="GD180" s="178"/>
      <c r="GE180" s="178"/>
    </row>
    <row r="181" spans="1:187" x14ac:dyDescent="0.2">
      <c r="A181" s="178"/>
      <c r="B181" s="184" t="s">
        <v>625</v>
      </c>
      <c r="C181" s="147"/>
      <c r="D181" s="147"/>
      <c r="E181" s="147"/>
      <c r="F181" s="147"/>
      <c r="G181" s="147"/>
      <c r="H181" s="147"/>
      <c r="I181" s="147"/>
      <c r="J181" s="147"/>
      <c r="K181" s="147"/>
      <c r="L181" s="147"/>
      <c r="M181" s="147"/>
      <c r="N181" s="147"/>
      <c r="O181" s="147"/>
      <c r="P181" s="147"/>
      <c r="Q181" s="147"/>
      <c r="R181" s="147"/>
      <c r="S181" s="147"/>
      <c r="T181" s="147"/>
      <c r="U181" s="147"/>
      <c r="V181" s="147"/>
      <c r="W181" s="181"/>
      <c r="X181" s="147"/>
      <c r="Y181" s="147"/>
      <c r="Z181" s="147"/>
      <c r="AA181" s="147"/>
      <c r="AB181" s="147"/>
      <c r="AC181" s="147"/>
      <c r="AD181" s="147"/>
      <c r="AE181" s="147"/>
      <c r="AF181" s="147"/>
      <c r="AG181" s="147"/>
      <c r="AH181" s="147"/>
      <c r="AI181" s="147"/>
      <c r="AJ181" s="147"/>
      <c r="AK181" s="147"/>
      <c r="AL181" s="147"/>
      <c r="AM181" s="147"/>
      <c r="AN181" s="147"/>
      <c r="AO181" s="147"/>
      <c r="AP181" s="147"/>
      <c r="AQ181" s="147"/>
      <c r="AR181" s="147"/>
      <c r="AS181" s="147"/>
      <c r="AT181" s="147"/>
      <c r="AU181" s="147"/>
      <c r="AV181" s="147"/>
      <c r="AW181" s="147"/>
      <c r="AX181" s="147"/>
      <c r="AY181" s="147"/>
      <c r="AZ181" s="147"/>
      <c r="BA181" s="147"/>
      <c r="BB181" s="147"/>
      <c r="BC181" s="147"/>
      <c r="BD181" s="147"/>
      <c r="BE181" s="147"/>
      <c r="BF181" s="147"/>
      <c r="BG181" s="147"/>
      <c r="BH181" s="147"/>
      <c r="BI181" s="147"/>
      <c r="BJ181" s="147"/>
      <c r="BK181" s="147"/>
      <c r="BL181" s="147"/>
      <c r="BM181" s="147"/>
      <c r="BN181" s="147"/>
      <c r="BO181" s="147"/>
      <c r="BP181" s="147"/>
      <c r="BQ181" s="147"/>
      <c r="BR181" s="147"/>
      <c r="BS181" s="147"/>
      <c r="BT181" s="147"/>
      <c r="BU181" s="147"/>
      <c r="BV181" s="147"/>
      <c r="BW181" s="147"/>
      <c r="BX181" s="147"/>
      <c r="BY181" s="147"/>
      <c r="BZ181" s="147"/>
      <c r="CA181" s="147"/>
      <c r="CB181" s="147"/>
      <c r="CC181" s="147"/>
      <c r="CD181" s="147"/>
      <c r="CE181" s="147"/>
      <c r="CF181" s="147"/>
      <c r="CG181" s="147"/>
      <c r="CH181" s="147"/>
      <c r="CI181" s="147"/>
      <c r="CJ181" s="147"/>
      <c r="CK181" s="147"/>
      <c r="CL181" s="147"/>
      <c r="CM181" s="147"/>
      <c r="CN181" s="147"/>
      <c r="CO181" s="147"/>
      <c r="CP181" s="147"/>
      <c r="CQ181" s="147"/>
      <c r="CR181" s="147"/>
      <c r="CS181" s="147"/>
      <c r="CT181" s="147"/>
      <c r="CU181" s="147"/>
      <c r="CV181" s="147"/>
      <c r="CW181" s="147"/>
      <c r="CX181" s="147"/>
      <c r="CY181" s="147"/>
      <c r="CZ181" s="147"/>
      <c r="DA181" s="147"/>
      <c r="DB181" s="147"/>
      <c r="DC181" s="147"/>
      <c r="DD181" s="147"/>
      <c r="DE181" s="147"/>
      <c r="DF181" s="147"/>
      <c r="DG181" s="147"/>
      <c r="DH181" s="147"/>
      <c r="DI181" s="147"/>
      <c r="DJ181" s="147"/>
      <c r="DK181" s="147"/>
      <c r="DL181" s="147"/>
      <c r="DM181" s="147"/>
      <c r="DN181" s="147"/>
      <c r="DO181" s="147"/>
      <c r="DP181" s="147"/>
      <c r="DQ181" s="147"/>
      <c r="DR181" s="147"/>
      <c r="DS181" s="147"/>
      <c r="DT181" s="147"/>
      <c r="DU181" s="147"/>
      <c r="DV181" s="147"/>
      <c r="DW181" s="147"/>
      <c r="DX181" s="147"/>
      <c r="DY181" s="147"/>
      <c r="DZ181" s="147"/>
      <c r="EA181" s="147"/>
      <c r="EB181" s="147"/>
      <c r="EC181" s="147"/>
      <c r="ED181" s="147"/>
      <c r="EE181" s="147"/>
      <c r="EF181" s="147"/>
      <c r="EG181" s="147"/>
      <c r="EH181" s="147"/>
      <c r="EI181" s="147"/>
      <c r="EJ181" s="147"/>
      <c r="EK181" s="147"/>
      <c r="EL181" s="147"/>
      <c r="EM181" s="147"/>
      <c r="EN181" s="147"/>
      <c r="EO181" s="147"/>
      <c r="EP181" s="147"/>
      <c r="EQ181" s="147"/>
      <c r="ER181" s="147"/>
      <c r="ES181" s="147"/>
      <c r="ET181" s="147"/>
      <c r="EU181" s="147"/>
      <c r="EV181" s="147"/>
      <c r="EW181" s="147"/>
      <c r="EX181" s="147"/>
      <c r="EY181" s="147"/>
      <c r="EZ181" s="147"/>
      <c r="FA181" s="147"/>
      <c r="FB181" s="147"/>
      <c r="FC181" s="147"/>
      <c r="FD181" s="147"/>
      <c r="FE181" s="147"/>
      <c r="FF181" s="147"/>
      <c r="FG181" s="147"/>
      <c r="FH181" s="147"/>
      <c r="FI181" s="147"/>
      <c r="FJ181" s="147"/>
      <c r="FK181" s="147"/>
      <c r="FL181" s="147"/>
      <c r="FM181" s="147"/>
      <c r="FN181" s="147"/>
      <c r="FO181" s="147"/>
      <c r="FP181" s="147"/>
      <c r="FQ181" s="147"/>
      <c r="FR181" s="147"/>
      <c r="FS181" s="147"/>
      <c r="FT181" s="181"/>
      <c r="FU181" s="147"/>
      <c r="FV181" s="147"/>
      <c r="FW181" s="147"/>
      <c r="FX181" s="147"/>
      <c r="FY181" s="183"/>
      <c r="FZ181" s="226"/>
      <c r="GA181" s="147"/>
      <c r="GB181" s="183"/>
      <c r="GC181" s="183"/>
      <c r="GD181" s="183"/>
      <c r="GE181" s="183"/>
    </row>
    <row r="182" spans="1:187" x14ac:dyDescent="0.2">
      <c r="A182" s="192" t="s">
        <v>277</v>
      </c>
      <c r="B182" s="184" t="s">
        <v>277</v>
      </c>
      <c r="C182" s="147"/>
      <c r="D182" s="147"/>
      <c r="E182" s="147"/>
      <c r="F182" s="147"/>
      <c r="G182" s="147"/>
      <c r="H182" s="147"/>
      <c r="I182" s="147"/>
      <c r="J182" s="147"/>
      <c r="K182" s="147"/>
      <c r="L182" s="147"/>
      <c r="M182" s="147"/>
      <c r="N182" s="147"/>
      <c r="O182" s="147"/>
      <c r="P182" s="147"/>
      <c r="Q182" s="147"/>
      <c r="R182" s="147"/>
      <c r="S182" s="147"/>
      <c r="T182" s="147"/>
      <c r="U182" s="147"/>
      <c r="V182" s="147"/>
      <c r="W182" s="181"/>
      <c r="X182" s="147"/>
      <c r="Y182" s="147"/>
      <c r="Z182" s="147"/>
      <c r="AA182" s="147"/>
      <c r="AB182" s="147"/>
      <c r="AC182" s="147"/>
      <c r="AD182" s="147"/>
      <c r="AE182" s="147"/>
      <c r="AF182" s="147"/>
      <c r="AG182" s="147"/>
      <c r="AH182" s="147"/>
      <c r="AI182" s="147"/>
      <c r="AJ182" s="147"/>
      <c r="AK182" s="147"/>
      <c r="AL182" s="147"/>
      <c r="AM182" s="147"/>
      <c r="AN182" s="147"/>
      <c r="AO182" s="147"/>
      <c r="AP182" s="147"/>
      <c r="AQ182" s="147"/>
      <c r="AR182" s="147"/>
      <c r="AS182" s="147"/>
      <c r="AT182" s="147"/>
      <c r="AU182" s="147"/>
      <c r="AV182" s="147"/>
      <c r="AW182" s="147"/>
      <c r="AX182" s="147"/>
      <c r="AY182" s="147"/>
      <c r="AZ182" s="147"/>
      <c r="BA182" s="147"/>
      <c r="BB182" s="147"/>
      <c r="BC182" s="147"/>
      <c r="BD182" s="147"/>
      <c r="BE182" s="147"/>
      <c r="BF182" s="147"/>
      <c r="BG182" s="147"/>
      <c r="BH182" s="147"/>
      <c r="BI182" s="147"/>
      <c r="BJ182" s="147"/>
      <c r="BK182" s="147"/>
      <c r="BL182" s="147"/>
      <c r="BM182" s="147"/>
      <c r="BN182" s="147"/>
      <c r="BO182" s="147"/>
      <c r="BP182" s="147"/>
      <c r="BQ182" s="147"/>
      <c r="BR182" s="147"/>
      <c r="BS182" s="147"/>
      <c r="BT182" s="147"/>
      <c r="BU182" s="147"/>
      <c r="BV182" s="147"/>
      <c r="BW182" s="147"/>
      <c r="BX182" s="147"/>
      <c r="BY182" s="147"/>
      <c r="BZ182" s="147"/>
      <c r="CA182" s="147"/>
      <c r="CB182" s="147"/>
      <c r="CC182" s="147"/>
      <c r="CD182" s="147"/>
      <c r="CE182" s="147"/>
      <c r="CF182" s="147"/>
      <c r="CG182" s="147"/>
      <c r="CH182" s="147"/>
      <c r="CI182" s="147"/>
      <c r="CJ182" s="147"/>
      <c r="CK182" s="147"/>
      <c r="CL182" s="147"/>
      <c r="CM182" s="147"/>
      <c r="CN182" s="147"/>
      <c r="CO182" s="147"/>
      <c r="CP182" s="147"/>
      <c r="CQ182" s="147"/>
      <c r="CR182" s="147"/>
      <c r="CS182" s="147"/>
      <c r="CT182" s="147"/>
      <c r="CU182" s="147"/>
      <c r="CV182" s="147"/>
      <c r="CW182" s="147"/>
      <c r="CX182" s="147"/>
      <c r="CY182" s="147"/>
      <c r="CZ182" s="147"/>
      <c r="DA182" s="147"/>
      <c r="DB182" s="147"/>
      <c r="DC182" s="147"/>
      <c r="DD182" s="147"/>
      <c r="DE182" s="147"/>
      <c r="DF182" s="147"/>
      <c r="DG182" s="147"/>
      <c r="DH182" s="147"/>
      <c r="DI182" s="147"/>
      <c r="DJ182" s="147"/>
      <c r="DK182" s="147"/>
      <c r="DL182" s="147"/>
      <c r="DM182" s="147"/>
      <c r="DN182" s="147"/>
      <c r="DO182" s="147"/>
      <c r="DP182" s="147"/>
      <c r="DQ182" s="147"/>
      <c r="DR182" s="147"/>
      <c r="DS182" s="147"/>
      <c r="DT182" s="147"/>
      <c r="DU182" s="147"/>
      <c r="DV182" s="147"/>
      <c r="DW182" s="147"/>
      <c r="DX182" s="147"/>
      <c r="DY182" s="147"/>
      <c r="DZ182" s="147"/>
      <c r="EA182" s="147"/>
      <c r="EB182" s="147"/>
      <c r="EC182" s="147"/>
      <c r="ED182" s="147"/>
      <c r="EE182" s="147"/>
      <c r="EF182" s="147"/>
      <c r="EG182" s="147"/>
      <c r="EH182" s="147"/>
      <c r="EI182" s="147"/>
      <c r="EJ182" s="147"/>
      <c r="EK182" s="147"/>
      <c r="EL182" s="147"/>
      <c r="EM182" s="147"/>
      <c r="EN182" s="147"/>
      <c r="EO182" s="147"/>
      <c r="EP182" s="147"/>
      <c r="EQ182" s="147"/>
      <c r="ER182" s="147"/>
      <c r="ES182" s="147"/>
      <c r="ET182" s="147"/>
      <c r="EU182" s="147"/>
      <c r="EV182" s="147"/>
      <c r="EW182" s="147"/>
      <c r="EX182" s="147"/>
      <c r="EY182" s="147"/>
      <c r="EZ182" s="147"/>
      <c r="FA182" s="147"/>
      <c r="FB182" s="147"/>
      <c r="FC182" s="147"/>
      <c r="FD182" s="147"/>
      <c r="FE182" s="147"/>
      <c r="FF182" s="147"/>
      <c r="FG182" s="147"/>
      <c r="FH182" s="147"/>
      <c r="FI182" s="147"/>
      <c r="FJ182" s="147"/>
      <c r="FK182" s="147"/>
      <c r="FL182" s="147"/>
      <c r="FM182" s="147"/>
      <c r="FN182" s="147"/>
      <c r="FO182" s="147"/>
      <c r="FP182" s="147"/>
      <c r="FQ182" s="147"/>
      <c r="FR182" s="147"/>
      <c r="FS182" s="147"/>
      <c r="FT182" s="181"/>
      <c r="FU182" s="147"/>
      <c r="FV182" s="147"/>
      <c r="FW182" s="147"/>
      <c r="FX182" s="147"/>
      <c r="FY182" s="147"/>
      <c r="FZ182" s="147"/>
      <c r="GA182" s="147"/>
      <c r="GB182" s="147"/>
      <c r="GC182" s="147"/>
      <c r="GD182" s="178"/>
      <c r="GE182" s="178"/>
    </row>
    <row r="183" spans="1:187" ht="15.75" x14ac:dyDescent="0.25">
      <c r="A183" s="192" t="s">
        <v>277</v>
      </c>
      <c r="B183" s="207" t="s">
        <v>344</v>
      </c>
      <c r="C183" s="147"/>
      <c r="D183" s="147"/>
      <c r="E183" s="147"/>
      <c r="F183" s="147"/>
      <c r="G183" s="147"/>
      <c r="H183" s="147"/>
      <c r="I183" s="147"/>
      <c r="J183" s="147"/>
      <c r="K183" s="147"/>
      <c r="L183" s="147"/>
      <c r="M183" s="147"/>
      <c r="N183" s="147"/>
      <c r="O183" s="147"/>
      <c r="P183" s="147"/>
      <c r="Q183" s="147"/>
      <c r="R183" s="147"/>
      <c r="S183" s="147"/>
      <c r="T183" s="147"/>
      <c r="U183" s="147"/>
      <c r="V183" s="147"/>
      <c r="W183" s="181"/>
      <c r="X183" s="147"/>
      <c r="Y183" s="147"/>
      <c r="Z183" s="147"/>
      <c r="AA183" s="147"/>
      <c r="AB183" s="147"/>
      <c r="AC183" s="147"/>
      <c r="AD183" s="147"/>
      <c r="AE183" s="147"/>
      <c r="AF183" s="147"/>
      <c r="AG183" s="147"/>
      <c r="AH183" s="147"/>
      <c r="AI183" s="147"/>
      <c r="AJ183" s="147"/>
      <c r="AK183" s="147"/>
      <c r="AL183" s="147"/>
      <c r="AM183" s="147"/>
      <c r="AN183" s="147"/>
      <c r="AO183" s="147"/>
      <c r="AP183" s="147"/>
      <c r="AQ183" s="147"/>
      <c r="AR183" s="147"/>
      <c r="AS183" s="147"/>
      <c r="AT183" s="147"/>
      <c r="AU183" s="147"/>
      <c r="AV183" s="147"/>
      <c r="AW183" s="147"/>
      <c r="AX183" s="147"/>
      <c r="AY183" s="147"/>
      <c r="AZ183" s="147"/>
      <c r="BA183" s="147"/>
      <c r="BB183" s="147"/>
      <c r="BC183" s="147"/>
      <c r="BD183" s="147"/>
      <c r="BE183" s="147"/>
      <c r="BF183" s="147"/>
      <c r="BG183" s="147"/>
      <c r="BH183" s="147"/>
      <c r="BI183" s="147"/>
      <c r="BJ183" s="147"/>
      <c r="BK183" s="147"/>
      <c r="BL183" s="147"/>
      <c r="BM183" s="147"/>
      <c r="BN183" s="147"/>
      <c r="BO183" s="147"/>
      <c r="BP183" s="147"/>
      <c r="BQ183" s="147"/>
      <c r="BR183" s="147"/>
      <c r="BS183" s="147"/>
      <c r="BT183" s="147"/>
      <c r="BU183" s="147"/>
      <c r="BV183" s="147"/>
      <c r="BW183" s="147"/>
      <c r="BX183" s="147"/>
      <c r="BY183" s="147"/>
      <c r="BZ183" s="147"/>
      <c r="CA183" s="147"/>
      <c r="CB183" s="147"/>
      <c r="CC183" s="147"/>
      <c r="CD183" s="147"/>
      <c r="CE183" s="147"/>
      <c r="CF183" s="147"/>
      <c r="CG183" s="147"/>
      <c r="CH183" s="147"/>
      <c r="CI183" s="147"/>
      <c r="CJ183" s="147"/>
      <c r="CK183" s="147"/>
      <c r="CL183" s="147"/>
      <c r="CM183" s="147"/>
      <c r="CN183" s="147"/>
      <c r="CO183" s="147"/>
      <c r="CP183" s="147"/>
      <c r="CQ183" s="147"/>
      <c r="CR183" s="147"/>
      <c r="CS183" s="147"/>
      <c r="CT183" s="147"/>
      <c r="CU183" s="147"/>
      <c r="CV183" s="147"/>
      <c r="CW183" s="147"/>
      <c r="CX183" s="147"/>
      <c r="CY183" s="147"/>
      <c r="CZ183" s="147"/>
      <c r="DA183" s="147"/>
      <c r="DB183" s="147"/>
      <c r="DC183" s="147"/>
      <c r="DD183" s="147"/>
      <c r="DE183" s="147"/>
      <c r="DF183" s="147"/>
      <c r="DG183" s="147"/>
      <c r="DH183" s="147"/>
      <c r="DI183" s="147"/>
      <c r="DJ183" s="147"/>
      <c r="DK183" s="147"/>
      <c r="DL183" s="147"/>
      <c r="DM183" s="147"/>
      <c r="DN183" s="147"/>
      <c r="DO183" s="147"/>
      <c r="DP183" s="147"/>
      <c r="DQ183" s="147"/>
      <c r="DR183" s="147"/>
      <c r="DS183" s="147"/>
      <c r="DT183" s="147"/>
      <c r="DU183" s="147"/>
      <c r="DV183" s="147"/>
      <c r="DW183" s="147"/>
      <c r="DX183" s="147"/>
      <c r="DY183" s="147"/>
      <c r="DZ183" s="147"/>
      <c r="EA183" s="147"/>
      <c r="EB183" s="147"/>
      <c r="EC183" s="147"/>
      <c r="ED183" s="147"/>
      <c r="EE183" s="147"/>
      <c r="EF183" s="147"/>
      <c r="EG183" s="147"/>
      <c r="EH183" s="147"/>
      <c r="EI183" s="147"/>
      <c r="EJ183" s="147"/>
      <c r="EK183" s="147"/>
      <c r="EL183" s="147"/>
      <c r="EM183" s="147"/>
      <c r="EN183" s="147"/>
      <c r="EO183" s="147"/>
      <c r="EP183" s="147"/>
      <c r="EQ183" s="147"/>
      <c r="ER183" s="147"/>
      <c r="ES183" s="147"/>
      <c r="ET183" s="147"/>
      <c r="EU183" s="147"/>
      <c r="EV183" s="147"/>
      <c r="EW183" s="147"/>
      <c r="EX183" s="147"/>
      <c r="EY183" s="147"/>
      <c r="EZ183" s="147"/>
      <c r="FA183" s="147"/>
      <c r="FB183" s="147"/>
      <c r="FC183" s="147"/>
      <c r="FD183" s="147"/>
      <c r="FE183" s="147"/>
      <c r="FF183" s="147"/>
      <c r="FG183" s="147"/>
      <c r="FH183" s="147"/>
      <c r="FI183" s="147"/>
      <c r="FJ183" s="147"/>
      <c r="FK183" s="147"/>
      <c r="FL183" s="147"/>
      <c r="FM183" s="147"/>
      <c r="FN183" s="147"/>
      <c r="FO183" s="147"/>
      <c r="FP183" s="147"/>
      <c r="FQ183" s="147"/>
      <c r="FR183" s="147"/>
      <c r="FS183" s="147"/>
      <c r="FT183" s="181"/>
      <c r="FU183" s="147"/>
      <c r="FV183" s="147"/>
      <c r="FW183" s="147"/>
      <c r="FX183" s="147"/>
      <c r="FY183" s="147"/>
      <c r="FZ183" s="162"/>
      <c r="GA183" s="147"/>
      <c r="GB183" s="183"/>
      <c r="GC183" s="183"/>
      <c r="GD183" s="183"/>
      <c r="GE183" s="183"/>
    </row>
    <row r="184" spans="1:187" x14ac:dyDescent="0.2">
      <c r="A184" s="192" t="s">
        <v>345</v>
      </c>
      <c r="B184" s="184" t="s">
        <v>998</v>
      </c>
      <c r="C184" s="147">
        <f t="shared" ref="C184:BN184" si="221">+C45</f>
        <v>69640328.120000005</v>
      </c>
      <c r="D184" s="147">
        <f t="shared" si="221"/>
        <v>343801074.74000001</v>
      </c>
      <c r="E184" s="147">
        <f t="shared" si="221"/>
        <v>70559283.109999999</v>
      </c>
      <c r="F184" s="147">
        <f t="shared" si="221"/>
        <v>139144144.52000001</v>
      </c>
      <c r="G184" s="147">
        <f t="shared" si="221"/>
        <v>8912138.5899999999</v>
      </c>
      <c r="H184" s="147">
        <f t="shared" si="221"/>
        <v>8345333.6600000001</v>
      </c>
      <c r="I184" s="147">
        <f t="shared" si="221"/>
        <v>90950631.659999996</v>
      </c>
      <c r="J184" s="147">
        <f t="shared" si="221"/>
        <v>18815734.219999999</v>
      </c>
      <c r="K184" s="147">
        <f t="shared" si="221"/>
        <v>3300992.72</v>
      </c>
      <c r="L184" s="147">
        <f t="shared" si="221"/>
        <v>23331656.349999998</v>
      </c>
      <c r="M184" s="147">
        <f t="shared" si="221"/>
        <v>13808423.35</v>
      </c>
      <c r="N184" s="147">
        <f t="shared" si="221"/>
        <v>433145310.68000001</v>
      </c>
      <c r="O184" s="147">
        <f t="shared" si="221"/>
        <v>118986055.89</v>
      </c>
      <c r="P184" s="147">
        <f t="shared" si="221"/>
        <v>2656142.77</v>
      </c>
      <c r="Q184" s="147">
        <f t="shared" si="221"/>
        <v>347578357.69</v>
      </c>
      <c r="R184" s="147">
        <f t="shared" si="221"/>
        <v>23415373.300000001</v>
      </c>
      <c r="S184" s="147">
        <f t="shared" si="221"/>
        <v>12944557.539999999</v>
      </c>
      <c r="T184" s="147">
        <f t="shared" si="221"/>
        <v>2090175.25</v>
      </c>
      <c r="U184" s="147">
        <f t="shared" si="221"/>
        <v>848971.76</v>
      </c>
      <c r="V184" s="147">
        <f t="shared" si="221"/>
        <v>3163138.58</v>
      </c>
      <c r="W184" s="181">
        <f t="shared" si="221"/>
        <v>849165.52</v>
      </c>
      <c r="X184" s="147">
        <f t="shared" si="221"/>
        <v>830905.84</v>
      </c>
      <c r="Y184" s="147">
        <f t="shared" si="221"/>
        <v>9404196.4100000001</v>
      </c>
      <c r="Z184" s="147">
        <f t="shared" si="221"/>
        <v>2836429.4499999997</v>
      </c>
      <c r="AA184" s="147">
        <f t="shared" si="221"/>
        <v>244587689.16</v>
      </c>
      <c r="AB184" s="147">
        <f t="shared" si="221"/>
        <v>246518892.06</v>
      </c>
      <c r="AC184" s="147">
        <f t="shared" si="221"/>
        <v>7840492.6200000001</v>
      </c>
      <c r="AD184" s="147">
        <f t="shared" si="221"/>
        <v>10254338.560000001</v>
      </c>
      <c r="AE184" s="147">
        <f t="shared" si="221"/>
        <v>1797082.28</v>
      </c>
      <c r="AF184" s="147">
        <f t="shared" si="221"/>
        <v>2445557.4899999998</v>
      </c>
      <c r="AG184" s="147">
        <f t="shared" si="221"/>
        <v>7418792.7999999998</v>
      </c>
      <c r="AH184" s="147">
        <f t="shared" si="221"/>
        <v>8251190.29</v>
      </c>
      <c r="AI184" s="147">
        <f t="shared" si="221"/>
        <v>3776325.14</v>
      </c>
      <c r="AJ184" s="147">
        <f t="shared" si="221"/>
        <v>2880248.46</v>
      </c>
      <c r="AK184" s="147">
        <f t="shared" si="221"/>
        <v>2864660.29</v>
      </c>
      <c r="AL184" s="147">
        <f t="shared" si="221"/>
        <v>3249271.12</v>
      </c>
      <c r="AM184" s="147">
        <f t="shared" si="221"/>
        <v>4237518.6899999995</v>
      </c>
      <c r="AN184" s="147">
        <f t="shared" si="221"/>
        <v>3779364.56</v>
      </c>
      <c r="AO184" s="147">
        <f t="shared" si="221"/>
        <v>38826231.129999995</v>
      </c>
      <c r="AP184" s="147">
        <f t="shared" si="221"/>
        <v>748862672.45000005</v>
      </c>
      <c r="AQ184" s="147">
        <f t="shared" si="221"/>
        <v>3168519.96</v>
      </c>
      <c r="AR184" s="147">
        <f t="shared" si="221"/>
        <v>519166539.72000003</v>
      </c>
      <c r="AS184" s="147">
        <f t="shared" si="221"/>
        <v>59758387.289999999</v>
      </c>
      <c r="AT184" s="147">
        <f t="shared" si="221"/>
        <v>19679424.149999999</v>
      </c>
      <c r="AU184" s="147">
        <f t="shared" si="221"/>
        <v>3372152.27</v>
      </c>
      <c r="AV184" s="147">
        <f t="shared" si="221"/>
        <v>3356183.86</v>
      </c>
      <c r="AW184" s="147">
        <f t="shared" si="221"/>
        <v>2815636.38</v>
      </c>
      <c r="AX184" s="147">
        <f t="shared" si="221"/>
        <v>876846.65</v>
      </c>
      <c r="AY184" s="147">
        <f t="shared" si="221"/>
        <v>4890267.6499999994</v>
      </c>
      <c r="AZ184" s="147">
        <f t="shared" si="221"/>
        <v>98320370.320000008</v>
      </c>
      <c r="BA184" s="147">
        <f t="shared" si="221"/>
        <v>71590067.079999998</v>
      </c>
      <c r="BB184" s="147">
        <f t="shared" si="221"/>
        <v>61092169.200000003</v>
      </c>
      <c r="BC184" s="147">
        <f t="shared" si="221"/>
        <v>248104326.63</v>
      </c>
      <c r="BD184" s="147">
        <f t="shared" si="221"/>
        <v>39366791.759999998</v>
      </c>
      <c r="BE184" s="147">
        <f t="shared" si="221"/>
        <v>12136933.91</v>
      </c>
      <c r="BF184" s="147">
        <f t="shared" si="221"/>
        <v>191968409.62</v>
      </c>
      <c r="BG184" s="147">
        <f t="shared" si="221"/>
        <v>8718646.4000000004</v>
      </c>
      <c r="BH184" s="147">
        <f t="shared" si="221"/>
        <v>5873548.5700000003</v>
      </c>
      <c r="BI184" s="147">
        <f t="shared" si="221"/>
        <v>3203024.52</v>
      </c>
      <c r="BJ184" s="147">
        <f t="shared" si="221"/>
        <v>49044995.759999998</v>
      </c>
      <c r="BK184" s="147">
        <f t="shared" si="221"/>
        <v>173280224</v>
      </c>
      <c r="BL184" s="147">
        <f t="shared" si="221"/>
        <v>2658430.5</v>
      </c>
      <c r="BM184" s="147">
        <f t="shared" si="221"/>
        <v>3214416.39</v>
      </c>
      <c r="BN184" s="147">
        <f t="shared" si="221"/>
        <v>29434485.120000001</v>
      </c>
      <c r="BO184" s="147">
        <f t="shared" ref="BO184:DZ184" si="222">+BO45</f>
        <v>11582131.74</v>
      </c>
      <c r="BP184" s="147">
        <f t="shared" si="222"/>
        <v>2674019.9299999997</v>
      </c>
      <c r="BQ184" s="147">
        <f t="shared" si="222"/>
        <v>51610034.770000003</v>
      </c>
      <c r="BR184" s="147">
        <f t="shared" si="222"/>
        <v>38757142.990000002</v>
      </c>
      <c r="BS184" s="147">
        <f t="shared" si="222"/>
        <v>9788053.3399999999</v>
      </c>
      <c r="BT184" s="147">
        <f t="shared" si="222"/>
        <v>4188215.47</v>
      </c>
      <c r="BU184" s="147">
        <f t="shared" si="222"/>
        <v>4402560.97</v>
      </c>
      <c r="BV184" s="147">
        <f t="shared" si="222"/>
        <v>10281898.18</v>
      </c>
      <c r="BW184" s="147">
        <f t="shared" si="222"/>
        <v>16220334.709999999</v>
      </c>
      <c r="BX184" s="147">
        <f t="shared" si="222"/>
        <v>1694465.08</v>
      </c>
      <c r="BY184" s="147">
        <f t="shared" si="222"/>
        <v>4870704.33</v>
      </c>
      <c r="BZ184" s="147">
        <f t="shared" si="222"/>
        <v>2700156.4699999997</v>
      </c>
      <c r="CA184" s="147">
        <f t="shared" si="222"/>
        <v>2564333.2599999998</v>
      </c>
      <c r="CB184" s="147">
        <f t="shared" si="222"/>
        <v>664648453.39999998</v>
      </c>
      <c r="CC184" s="147">
        <f t="shared" si="222"/>
        <v>2337926.89</v>
      </c>
      <c r="CD184" s="147">
        <f t="shared" si="222"/>
        <v>1045827.4299999999</v>
      </c>
      <c r="CE184" s="147">
        <f t="shared" si="222"/>
        <v>2393286.4700000002</v>
      </c>
      <c r="CF184" s="147">
        <f t="shared" si="222"/>
        <v>1584344.1600000001</v>
      </c>
      <c r="CG184" s="147">
        <f t="shared" si="222"/>
        <v>2479273.9300000002</v>
      </c>
      <c r="CH184" s="147">
        <f t="shared" si="222"/>
        <v>1769873.5299999998</v>
      </c>
      <c r="CI184" s="147">
        <f t="shared" si="222"/>
        <v>6116168.75</v>
      </c>
      <c r="CJ184" s="147">
        <f t="shared" si="222"/>
        <v>8750395.2799999993</v>
      </c>
      <c r="CK184" s="147">
        <f t="shared" si="222"/>
        <v>43568018.68</v>
      </c>
      <c r="CL184" s="147">
        <f t="shared" si="222"/>
        <v>11466738.41</v>
      </c>
      <c r="CM184" s="147">
        <f t="shared" si="222"/>
        <v>7741319.8700000001</v>
      </c>
      <c r="CN184" s="147">
        <f t="shared" si="222"/>
        <v>234387913.24000001</v>
      </c>
      <c r="CO184" s="147">
        <f t="shared" si="222"/>
        <v>121483736.3</v>
      </c>
      <c r="CP184" s="147">
        <f t="shared" si="222"/>
        <v>9426965.3399999999</v>
      </c>
      <c r="CQ184" s="147">
        <f t="shared" si="222"/>
        <v>9798088.9000000004</v>
      </c>
      <c r="CR184" s="147">
        <f t="shared" si="222"/>
        <v>2597529.4899999998</v>
      </c>
      <c r="CS184" s="147">
        <f t="shared" si="222"/>
        <v>3646324.82</v>
      </c>
      <c r="CT184" s="147">
        <f t="shared" si="222"/>
        <v>1783100.11</v>
      </c>
      <c r="CU184" s="147">
        <f t="shared" si="222"/>
        <v>3574591.81</v>
      </c>
      <c r="CV184" s="147">
        <f t="shared" si="222"/>
        <v>796002.65</v>
      </c>
      <c r="CW184" s="147">
        <f t="shared" si="222"/>
        <v>2286708.5099999998</v>
      </c>
      <c r="CX184" s="147">
        <f t="shared" si="222"/>
        <v>4449536.1400000006</v>
      </c>
      <c r="CY184" s="147">
        <f t="shared" si="222"/>
        <v>847278.12</v>
      </c>
      <c r="CZ184" s="147">
        <f t="shared" si="222"/>
        <v>17283036.400000002</v>
      </c>
      <c r="DA184" s="147">
        <f t="shared" si="222"/>
        <v>2528312.2599999998</v>
      </c>
      <c r="DB184" s="147">
        <f t="shared" si="222"/>
        <v>3393816.46</v>
      </c>
      <c r="DC184" s="147">
        <f t="shared" si="222"/>
        <v>2355990.9</v>
      </c>
      <c r="DD184" s="147">
        <f t="shared" si="222"/>
        <v>2445900.4900000002</v>
      </c>
      <c r="DE184" s="147">
        <f t="shared" si="222"/>
        <v>4160442.9699999997</v>
      </c>
      <c r="DF184" s="147">
        <f t="shared" si="222"/>
        <v>174435618.68000001</v>
      </c>
      <c r="DG184" s="147">
        <f t="shared" si="222"/>
        <v>1386616.55</v>
      </c>
      <c r="DH184" s="147">
        <f t="shared" si="222"/>
        <v>16577210.16</v>
      </c>
      <c r="DI184" s="147">
        <f t="shared" si="222"/>
        <v>22180078.77</v>
      </c>
      <c r="DJ184" s="147">
        <f t="shared" si="222"/>
        <v>6242221.9199999999</v>
      </c>
      <c r="DK184" s="147">
        <f t="shared" si="222"/>
        <v>4342242.37</v>
      </c>
      <c r="DL184" s="147">
        <f t="shared" si="222"/>
        <v>48622992.280000001</v>
      </c>
      <c r="DM184" s="147">
        <f t="shared" si="222"/>
        <v>3620676.45</v>
      </c>
      <c r="DN184" s="147">
        <f t="shared" si="222"/>
        <v>12775585.51</v>
      </c>
      <c r="DO184" s="147">
        <f t="shared" si="222"/>
        <v>25565612.140000001</v>
      </c>
      <c r="DP184" s="147">
        <f t="shared" si="222"/>
        <v>2907464.1399999997</v>
      </c>
      <c r="DQ184" s="147">
        <f t="shared" si="222"/>
        <v>5083674.32</v>
      </c>
      <c r="DR184" s="147">
        <f t="shared" si="222"/>
        <v>11930311.050000001</v>
      </c>
      <c r="DS184" s="147">
        <f t="shared" si="222"/>
        <v>7407862.4699999997</v>
      </c>
      <c r="DT184" s="147">
        <f t="shared" si="222"/>
        <v>2040516.24</v>
      </c>
      <c r="DU184" s="147">
        <f t="shared" si="222"/>
        <v>3950180.86</v>
      </c>
      <c r="DV184" s="147">
        <f t="shared" si="222"/>
        <v>2703555.51</v>
      </c>
      <c r="DW184" s="147">
        <f t="shared" si="222"/>
        <v>3716097.9099999997</v>
      </c>
      <c r="DX184" s="147">
        <f t="shared" si="222"/>
        <v>2765684.9299999997</v>
      </c>
      <c r="DY184" s="147">
        <f t="shared" si="222"/>
        <v>3844869.63</v>
      </c>
      <c r="DZ184" s="147">
        <f t="shared" si="222"/>
        <v>8520573.6799999997</v>
      </c>
      <c r="EA184" s="147">
        <f t="shared" ref="EA184:FX184" si="223">+EA45</f>
        <v>5757490.6699999999</v>
      </c>
      <c r="EB184" s="147">
        <f t="shared" si="223"/>
        <v>5180391.1999999993</v>
      </c>
      <c r="EC184" s="147">
        <f t="shared" si="223"/>
        <v>3116966.73</v>
      </c>
      <c r="ED184" s="147">
        <f t="shared" si="223"/>
        <v>18044377.57</v>
      </c>
      <c r="EE184" s="147">
        <f t="shared" si="223"/>
        <v>2583892.77</v>
      </c>
      <c r="EF184" s="147">
        <f t="shared" si="223"/>
        <v>12761041.65</v>
      </c>
      <c r="EG184" s="147">
        <f t="shared" si="223"/>
        <v>3062755.8899999997</v>
      </c>
      <c r="EH184" s="147">
        <f t="shared" si="223"/>
        <v>2859315.69</v>
      </c>
      <c r="EI184" s="147">
        <f t="shared" si="223"/>
        <v>144906113.19999999</v>
      </c>
      <c r="EJ184" s="147">
        <f t="shared" si="223"/>
        <v>73650831.040000007</v>
      </c>
      <c r="EK184" s="147">
        <f t="shared" si="223"/>
        <v>5935634.6299999999</v>
      </c>
      <c r="EL184" s="147">
        <f t="shared" si="223"/>
        <v>4327114.26</v>
      </c>
      <c r="EM184" s="147">
        <f t="shared" si="223"/>
        <v>4195153.5999999996</v>
      </c>
      <c r="EN184" s="147">
        <f t="shared" si="223"/>
        <v>9640017.6600000001</v>
      </c>
      <c r="EO184" s="147">
        <f t="shared" si="223"/>
        <v>3934943.27</v>
      </c>
      <c r="EP184" s="147">
        <f t="shared" si="223"/>
        <v>4101666.1</v>
      </c>
      <c r="EQ184" s="147">
        <f t="shared" si="223"/>
        <v>21495819.639999997</v>
      </c>
      <c r="ER184" s="147">
        <f t="shared" si="223"/>
        <v>3949470.79</v>
      </c>
      <c r="ES184" s="147">
        <f t="shared" si="223"/>
        <v>1938130.72</v>
      </c>
      <c r="ET184" s="147">
        <f t="shared" si="223"/>
        <v>2978182.82</v>
      </c>
      <c r="EU184" s="147">
        <f t="shared" si="223"/>
        <v>6265516.9900000002</v>
      </c>
      <c r="EV184" s="147">
        <f t="shared" si="223"/>
        <v>1306611.44</v>
      </c>
      <c r="EW184" s="147">
        <f t="shared" si="223"/>
        <v>10016361.809999999</v>
      </c>
      <c r="EX184" s="147">
        <f t="shared" si="223"/>
        <v>3222856.5</v>
      </c>
      <c r="EY184" s="147">
        <f t="shared" si="223"/>
        <v>4920606.04</v>
      </c>
      <c r="EZ184" s="147">
        <f t="shared" si="223"/>
        <v>1983599.36</v>
      </c>
      <c r="FA184" s="147">
        <f t="shared" si="223"/>
        <v>29065672.630000003</v>
      </c>
      <c r="FB184" s="147">
        <f t="shared" si="223"/>
        <v>3751924.39</v>
      </c>
      <c r="FC184" s="147">
        <f t="shared" si="223"/>
        <v>19120002.119999997</v>
      </c>
      <c r="FD184" s="147">
        <f t="shared" si="223"/>
        <v>3750981.94</v>
      </c>
      <c r="FE184" s="147">
        <f t="shared" si="223"/>
        <v>1607871.83</v>
      </c>
      <c r="FF184" s="147">
        <f t="shared" si="223"/>
        <v>2915816.74</v>
      </c>
      <c r="FG184" s="147">
        <f t="shared" si="223"/>
        <v>1784181.25</v>
      </c>
      <c r="FH184" s="147">
        <f t="shared" si="223"/>
        <v>1511779.74</v>
      </c>
      <c r="FI184" s="147">
        <f t="shared" si="223"/>
        <v>15619391.299999999</v>
      </c>
      <c r="FJ184" s="147">
        <f t="shared" si="223"/>
        <v>15158762.369999999</v>
      </c>
      <c r="FK184" s="147">
        <f t="shared" si="223"/>
        <v>18075465.460000001</v>
      </c>
      <c r="FL184" s="147">
        <f t="shared" si="223"/>
        <v>45706612.800000004</v>
      </c>
      <c r="FM184" s="147">
        <f t="shared" si="223"/>
        <v>28851403.199999999</v>
      </c>
      <c r="FN184" s="147">
        <f t="shared" si="223"/>
        <v>177447304.36000001</v>
      </c>
      <c r="FO184" s="147">
        <f t="shared" si="223"/>
        <v>9562262.1400000006</v>
      </c>
      <c r="FP184" s="147">
        <f t="shared" si="223"/>
        <v>18911337.509999998</v>
      </c>
      <c r="FQ184" s="147">
        <f t="shared" si="223"/>
        <v>7475866.8000000007</v>
      </c>
      <c r="FR184" s="147">
        <f t="shared" si="223"/>
        <v>2407028.15</v>
      </c>
      <c r="FS184" s="147">
        <f t="shared" si="223"/>
        <v>2672697.8000000003</v>
      </c>
      <c r="FT184" s="181">
        <f t="shared" si="223"/>
        <v>1327550.8799999999</v>
      </c>
      <c r="FU184" s="147">
        <f t="shared" si="223"/>
        <v>7189486.6400000006</v>
      </c>
      <c r="FV184" s="147">
        <f t="shared" si="223"/>
        <v>5855218.7999999998</v>
      </c>
      <c r="FW184" s="147">
        <f t="shared" si="223"/>
        <v>2780551.29</v>
      </c>
      <c r="FX184" s="147">
        <f t="shared" si="223"/>
        <v>1189974.21</v>
      </c>
      <c r="FY184" s="147"/>
      <c r="GA184" s="147"/>
      <c r="GB184" s="147"/>
      <c r="GC184" s="147"/>
      <c r="GD184" s="178"/>
      <c r="GE184" s="178"/>
    </row>
    <row r="185" spans="1:187" x14ac:dyDescent="0.2">
      <c r="A185" s="192" t="s">
        <v>346</v>
      </c>
      <c r="B185" s="184" t="s">
        <v>1005</v>
      </c>
      <c r="C185" s="179">
        <f t="shared" ref="C185:BN185" si="224">C60</f>
        <v>2.8000000000000001E-2</v>
      </c>
      <c r="D185" s="179">
        <f t="shared" si="224"/>
        <v>2.8000000000000001E-2</v>
      </c>
      <c r="E185" s="179">
        <f t="shared" si="224"/>
        <v>2.8000000000000001E-2</v>
      </c>
      <c r="F185" s="179">
        <f t="shared" si="224"/>
        <v>2.8000000000000001E-2</v>
      </c>
      <c r="G185" s="179">
        <f t="shared" si="224"/>
        <v>2.8000000000000001E-2</v>
      </c>
      <c r="H185" s="179">
        <f t="shared" si="224"/>
        <v>2.8000000000000001E-2</v>
      </c>
      <c r="I185" s="179">
        <f t="shared" si="224"/>
        <v>2.8000000000000001E-2</v>
      </c>
      <c r="J185" s="179">
        <f t="shared" si="224"/>
        <v>2.8000000000000001E-2</v>
      </c>
      <c r="K185" s="179">
        <f t="shared" si="224"/>
        <v>2.8000000000000001E-2</v>
      </c>
      <c r="L185" s="179">
        <f t="shared" si="224"/>
        <v>2.8000000000000001E-2</v>
      </c>
      <c r="M185" s="179">
        <f t="shared" si="224"/>
        <v>2.8000000000000001E-2</v>
      </c>
      <c r="N185" s="179">
        <f t="shared" si="224"/>
        <v>2.8000000000000001E-2</v>
      </c>
      <c r="O185" s="179">
        <f t="shared" si="224"/>
        <v>2.8000000000000001E-2</v>
      </c>
      <c r="P185" s="179">
        <f t="shared" si="224"/>
        <v>2.8000000000000001E-2</v>
      </c>
      <c r="Q185" s="179">
        <f t="shared" si="224"/>
        <v>2.8000000000000001E-2</v>
      </c>
      <c r="R185" s="179">
        <f t="shared" si="224"/>
        <v>2.8000000000000001E-2</v>
      </c>
      <c r="S185" s="179">
        <f t="shared" si="224"/>
        <v>2.8000000000000001E-2</v>
      </c>
      <c r="T185" s="179">
        <f t="shared" si="224"/>
        <v>2.8000000000000001E-2</v>
      </c>
      <c r="U185" s="179">
        <f t="shared" si="224"/>
        <v>2.8000000000000001E-2</v>
      </c>
      <c r="V185" s="179">
        <f t="shared" si="224"/>
        <v>2.8000000000000001E-2</v>
      </c>
      <c r="W185" s="180">
        <f t="shared" si="224"/>
        <v>2.8000000000000001E-2</v>
      </c>
      <c r="X185" s="179">
        <f t="shared" si="224"/>
        <v>2.8000000000000001E-2</v>
      </c>
      <c r="Y185" s="179">
        <f t="shared" si="224"/>
        <v>2.8000000000000001E-2</v>
      </c>
      <c r="Z185" s="179">
        <f t="shared" si="224"/>
        <v>2.8000000000000001E-2</v>
      </c>
      <c r="AA185" s="179">
        <f t="shared" si="224"/>
        <v>2.8000000000000001E-2</v>
      </c>
      <c r="AB185" s="179">
        <f t="shared" si="224"/>
        <v>2.8000000000000001E-2</v>
      </c>
      <c r="AC185" s="179">
        <f t="shared" si="224"/>
        <v>2.8000000000000001E-2</v>
      </c>
      <c r="AD185" s="179">
        <f t="shared" si="224"/>
        <v>2.8000000000000001E-2</v>
      </c>
      <c r="AE185" s="179">
        <f t="shared" si="224"/>
        <v>2.8000000000000001E-2</v>
      </c>
      <c r="AF185" s="179">
        <f t="shared" si="224"/>
        <v>2.8000000000000001E-2</v>
      </c>
      <c r="AG185" s="179">
        <f t="shared" si="224"/>
        <v>2.8000000000000001E-2</v>
      </c>
      <c r="AH185" s="179">
        <f t="shared" si="224"/>
        <v>2.8000000000000001E-2</v>
      </c>
      <c r="AI185" s="179">
        <f t="shared" si="224"/>
        <v>2.8000000000000001E-2</v>
      </c>
      <c r="AJ185" s="179">
        <f t="shared" si="224"/>
        <v>2.8000000000000001E-2</v>
      </c>
      <c r="AK185" s="179">
        <f t="shared" si="224"/>
        <v>2.8000000000000001E-2</v>
      </c>
      <c r="AL185" s="179">
        <f t="shared" si="224"/>
        <v>2.8000000000000001E-2</v>
      </c>
      <c r="AM185" s="179">
        <f t="shared" si="224"/>
        <v>2.8000000000000001E-2</v>
      </c>
      <c r="AN185" s="179">
        <f t="shared" si="224"/>
        <v>2.8000000000000001E-2</v>
      </c>
      <c r="AO185" s="179">
        <f t="shared" si="224"/>
        <v>2.8000000000000001E-2</v>
      </c>
      <c r="AP185" s="179">
        <f t="shared" si="224"/>
        <v>2.8000000000000001E-2</v>
      </c>
      <c r="AQ185" s="179">
        <f t="shared" si="224"/>
        <v>2.8000000000000001E-2</v>
      </c>
      <c r="AR185" s="179">
        <f t="shared" si="224"/>
        <v>2.8000000000000001E-2</v>
      </c>
      <c r="AS185" s="179">
        <f t="shared" si="224"/>
        <v>2.8000000000000001E-2</v>
      </c>
      <c r="AT185" s="179">
        <f t="shared" si="224"/>
        <v>2.8000000000000001E-2</v>
      </c>
      <c r="AU185" s="179">
        <f t="shared" si="224"/>
        <v>2.8000000000000001E-2</v>
      </c>
      <c r="AV185" s="179">
        <f t="shared" si="224"/>
        <v>2.8000000000000001E-2</v>
      </c>
      <c r="AW185" s="179">
        <f t="shared" si="224"/>
        <v>2.8000000000000001E-2</v>
      </c>
      <c r="AX185" s="179">
        <f t="shared" si="224"/>
        <v>2.8000000000000001E-2</v>
      </c>
      <c r="AY185" s="179">
        <f t="shared" si="224"/>
        <v>2.8000000000000001E-2</v>
      </c>
      <c r="AZ185" s="179">
        <f t="shared" si="224"/>
        <v>2.8000000000000001E-2</v>
      </c>
      <c r="BA185" s="179">
        <f t="shared" si="224"/>
        <v>2.8000000000000001E-2</v>
      </c>
      <c r="BB185" s="179">
        <f t="shared" si="224"/>
        <v>2.8000000000000001E-2</v>
      </c>
      <c r="BC185" s="179">
        <f t="shared" si="224"/>
        <v>2.8000000000000001E-2</v>
      </c>
      <c r="BD185" s="179">
        <f t="shared" si="224"/>
        <v>2.8000000000000001E-2</v>
      </c>
      <c r="BE185" s="179">
        <f t="shared" si="224"/>
        <v>2.8000000000000001E-2</v>
      </c>
      <c r="BF185" s="179">
        <f t="shared" si="224"/>
        <v>2.8000000000000001E-2</v>
      </c>
      <c r="BG185" s="179">
        <f t="shared" si="224"/>
        <v>2.8000000000000001E-2</v>
      </c>
      <c r="BH185" s="179">
        <f t="shared" si="224"/>
        <v>2.8000000000000001E-2</v>
      </c>
      <c r="BI185" s="179">
        <f t="shared" si="224"/>
        <v>2.8000000000000001E-2</v>
      </c>
      <c r="BJ185" s="179">
        <f t="shared" si="224"/>
        <v>2.8000000000000001E-2</v>
      </c>
      <c r="BK185" s="179">
        <f t="shared" si="224"/>
        <v>2.8000000000000001E-2</v>
      </c>
      <c r="BL185" s="179">
        <f t="shared" si="224"/>
        <v>2.8000000000000001E-2</v>
      </c>
      <c r="BM185" s="179">
        <f t="shared" si="224"/>
        <v>2.8000000000000001E-2</v>
      </c>
      <c r="BN185" s="179">
        <f t="shared" si="224"/>
        <v>2.8000000000000001E-2</v>
      </c>
      <c r="BO185" s="179">
        <f t="shared" ref="BO185:DZ185" si="225">BO60</f>
        <v>2.8000000000000001E-2</v>
      </c>
      <c r="BP185" s="179">
        <f t="shared" si="225"/>
        <v>2.8000000000000001E-2</v>
      </c>
      <c r="BQ185" s="179">
        <f t="shared" si="225"/>
        <v>2.8000000000000001E-2</v>
      </c>
      <c r="BR185" s="179">
        <f t="shared" si="225"/>
        <v>2.8000000000000001E-2</v>
      </c>
      <c r="BS185" s="179">
        <f t="shared" si="225"/>
        <v>2.8000000000000001E-2</v>
      </c>
      <c r="BT185" s="179">
        <f t="shared" si="225"/>
        <v>2.8000000000000001E-2</v>
      </c>
      <c r="BU185" s="179">
        <f t="shared" si="225"/>
        <v>2.8000000000000001E-2</v>
      </c>
      <c r="BV185" s="179">
        <f t="shared" si="225"/>
        <v>2.8000000000000001E-2</v>
      </c>
      <c r="BW185" s="179">
        <f t="shared" si="225"/>
        <v>2.8000000000000001E-2</v>
      </c>
      <c r="BX185" s="179">
        <f t="shared" si="225"/>
        <v>2.8000000000000001E-2</v>
      </c>
      <c r="BY185" s="179">
        <f t="shared" si="225"/>
        <v>2.8000000000000001E-2</v>
      </c>
      <c r="BZ185" s="179">
        <f t="shared" si="225"/>
        <v>2.8000000000000001E-2</v>
      </c>
      <c r="CA185" s="179">
        <f t="shared" si="225"/>
        <v>2.8000000000000001E-2</v>
      </c>
      <c r="CB185" s="179">
        <f t="shared" si="225"/>
        <v>2.8000000000000001E-2</v>
      </c>
      <c r="CC185" s="179">
        <f t="shared" si="225"/>
        <v>2.8000000000000001E-2</v>
      </c>
      <c r="CD185" s="179">
        <f t="shared" si="225"/>
        <v>2.8000000000000001E-2</v>
      </c>
      <c r="CE185" s="179">
        <f t="shared" si="225"/>
        <v>2.8000000000000001E-2</v>
      </c>
      <c r="CF185" s="179">
        <f t="shared" si="225"/>
        <v>2.8000000000000001E-2</v>
      </c>
      <c r="CG185" s="179">
        <f t="shared" si="225"/>
        <v>2.8000000000000001E-2</v>
      </c>
      <c r="CH185" s="179">
        <f t="shared" si="225"/>
        <v>2.8000000000000001E-2</v>
      </c>
      <c r="CI185" s="179">
        <f t="shared" si="225"/>
        <v>2.8000000000000001E-2</v>
      </c>
      <c r="CJ185" s="179">
        <f t="shared" si="225"/>
        <v>2.8000000000000001E-2</v>
      </c>
      <c r="CK185" s="179">
        <f t="shared" si="225"/>
        <v>2.8000000000000001E-2</v>
      </c>
      <c r="CL185" s="179">
        <f t="shared" si="225"/>
        <v>2.8000000000000001E-2</v>
      </c>
      <c r="CM185" s="179">
        <f t="shared" si="225"/>
        <v>2.8000000000000001E-2</v>
      </c>
      <c r="CN185" s="179">
        <f t="shared" si="225"/>
        <v>2.8000000000000001E-2</v>
      </c>
      <c r="CO185" s="179">
        <f t="shared" si="225"/>
        <v>2.8000000000000001E-2</v>
      </c>
      <c r="CP185" s="179">
        <f t="shared" si="225"/>
        <v>2.8000000000000001E-2</v>
      </c>
      <c r="CQ185" s="179">
        <f t="shared" si="225"/>
        <v>2.8000000000000001E-2</v>
      </c>
      <c r="CR185" s="179">
        <f t="shared" si="225"/>
        <v>2.8000000000000001E-2</v>
      </c>
      <c r="CS185" s="179">
        <f t="shared" si="225"/>
        <v>2.8000000000000001E-2</v>
      </c>
      <c r="CT185" s="179">
        <f t="shared" si="225"/>
        <v>2.8000000000000001E-2</v>
      </c>
      <c r="CU185" s="179">
        <f t="shared" si="225"/>
        <v>2.8000000000000001E-2</v>
      </c>
      <c r="CV185" s="179">
        <f t="shared" si="225"/>
        <v>2.8000000000000001E-2</v>
      </c>
      <c r="CW185" s="179">
        <f t="shared" si="225"/>
        <v>2.8000000000000001E-2</v>
      </c>
      <c r="CX185" s="179">
        <f t="shared" si="225"/>
        <v>2.8000000000000001E-2</v>
      </c>
      <c r="CY185" s="179">
        <f t="shared" si="225"/>
        <v>2.8000000000000001E-2</v>
      </c>
      <c r="CZ185" s="179">
        <f t="shared" si="225"/>
        <v>2.8000000000000001E-2</v>
      </c>
      <c r="DA185" s="179">
        <f t="shared" si="225"/>
        <v>2.8000000000000001E-2</v>
      </c>
      <c r="DB185" s="179">
        <f t="shared" si="225"/>
        <v>2.8000000000000001E-2</v>
      </c>
      <c r="DC185" s="179">
        <f t="shared" si="225"/>
        <v>2.8000000000000001E-2</v>
      </c>
      <c r="DD185" s="179">
        <f t="shared" si="225"/>
        <v>2.8000000000000001E-2</v>
      </c>
      <c r="DE185" s="179">
        <f t="shared" si="225"/>
        <v>2.8000000000000001E-2</v>
      </c>
      <c r="DF185" s="179">
        <f t="shared" si="225"/>
        <v>2.8000000000000001E-2</v>
      </c>
      <c r="DG185" s="179">
        <f t="shared" si="225"/>
        <v>2.8000000000000001E-2</v>
      </c>
      <c r="DH185" s="179">
        <f t="shared" si="225"/>
        <v>2.8000000000000001E-2</v>
      </c>
      <c r="DI185" s="179">
        <f t="shared" si="225"/>
        <v>2.8000000000000001E-2</v>
      </c>
      <c r="DJ185" s="179">
        <f t="shared" si="225"/>
        <v>2.8000000000000001E-2</v>
      </c>
      <c r="DK185" s="179">
        <f t="shared" si="225"/>
        <v>2.8000000000000001E-2</v>
      </c>
      <c r="DL185" s="179">
        <f t="shared" si="225"/>
        <v>2.8000000000000001E-2</v>
      </c>
      <c r="DM185" s="179">
        <f t="shared" si="225"/>
        <v>2.8000000000000001E-2</v>
      </c>
      <c r="DN185" s="179">
        <f t="shared" si="225"/>
        <v>2.8000000000000001E-2</v>
      </c>
      <c r="DO185" s="179">
        <f t="shared" si="225"/>
        <v>2.8000000000000001E-2</v>
      </c>
      <c r="DP185" s="179">
        <f t="shared" si="225"/>
        <v>2.8000000000000001E-2</v>
      </c>
      <c r="DQ185" s="179">
        <f t="shared" si="225"/>
        <v>2.8000000000000001E-2</v>
      </c>
      <c r="DR185" s="179">
        <f t="shared" si="225"/>
        <v>2.8000000000000001E-2</v>
      </c>
      <c r="DS185" s="179">
        <f t="shared" si="225"/>
        <v>2.8000000000000001E-2</v>
      </c>
      <c r="DT185" s="179">
        <f t="shared" si="225"/>
        <v>2.8000000000000001E-2</v>
      </c>
      <c r="DU185" s="179">
        <f t="shared" si="225"/>
        <v>2.8000000000000001E-2</v>
      </c>
      <c r="DV185" s="179">
        <f t="shared" si="225"/>
        <v>2.8000000000000001E-2</v>
      </c>
      <c r="DW185" s="179">
        <f t="shared" si="225"/>
        <v>2.8000000000000001E-2</v>
      </c>
      <c r="DX185" s="179">
        <f t="shared" si="225"/>
        <v>2.8000000000000001E-2</v>
      </c>
      <c r="DY185" s="179">
        <f t="shared" si="225"/>
        <v>2.8000000000000001E-2</v>
      </c>
      <c r="DZ185" s="179">
        <f t="shared" si="225"/>
        <v>2.8000000000000001E-2</v>
      </c>
      <c r="EA185" s="179">
        <f t="shared" ref="EA185:FX185" si="226">EA60</f>
        <v>2.8000000000000001E-2</v>
      </c>
      <c r="EB185" s="179">
        <f t="shared" si="226"/>
        <v>2.8000000000000001E-2</v>
      </c>
      <c r="EC185" s="179">
        <f t="shared" si="226"/>
        <v>2.8000000000000001E-2</v>
      </c>
      <c r="ED185" s="179">
        <f t="shared" si="226"/>
        <v>2.8000000000000001E-2</v>
      </c>
      <c r="EE185" s="179">
        <f t="shared" si="226"/>
        <v>2.8000000000000001E-2</v>
      </c>
      <c r="EF185" s="179">
        <f t="shared" si="226"/>
        <v>2.8000000000000001E-2</v>
      </c>
      <c r="EG185" s="179">
        <f t="shared" si="226"/>
        <v>2.8000000000000001E-2</v>
      </c>
      <c r="EH185" s="179">
        <f t="shared" si="226"/>
        <v>2.8000000000000001E-2</v>
      </c>
      <c r="EI185" s="179">
        <f t="shared" si="226"/>
        <v>2.8000000000000001E-2</v>
      </c>
      <c r="EJ185" s="179">
        <f t="shared" si="226"/>
        <v>2.8000000000000001E-2</v>
      </c>
      <c r="EK185" s="179">
        <f t="shared" si="226"/>
        <v>2.8000000000000001E-2</v>
      </c>
      <c r="EL185" s="179">
        <f t="shared" si="226"/>
        <v>2.8000000000000001E-2</v>
      </c>
      <c r="EM185" s="179">
        <f t="shared" si="226"/>
        <v>2.8000000000000001E-2</v>
      </c>
      <c r="EN185" s="179">
        <f t="shared" si="226"/>
        <v>2.8000000000000001E-2</v>
      </c>
      <c r="EO185" s="179">
        <f t="shared" si="226"/>
        <v>2.8000000000000001E-2</v>
      </c>
      <c r="EP185" s="179">
        <f t="shared" si="226"/>
        <v>2.8000000000000001E-2</v>
      </c>
      <c r="EQ185" s="179">
        <f t="shared" si="226"/>
        <v>2.8000000000000001E-2</v>
      </c>
      <c r="ER185" s="179">
        <f t="shared" si="226"/>
        <v>2.8000000000000001E-2</v>
      </c>
      <c r="ES185" s="179">
        <f t="shared" si="226"/>
        <v>2.8000000000000001E-2</v>
      </c>
      <c r="ET185" s="179">
        <f t="shared" si="226"/>
        <v>2.8000000000000001E-2</v>
      </c>
      <c r="EU185" s="179">
        <f t="shared" si="226"/>
        <v>2.8000000000000001E-2</v>
      </c>
      <c r="EV185" s="179">
        <f t="shared" si="226"/>
        <v>2.8000000000000001E-2</v>
      </c>
      <c r="EW185" s="179">
        <f t="shared" si="226"/>
        <v>2.8000000000000001E-2</v>
      </c>
      <c r="EX185" s="179">
        <f t="shared" si="226"/>
        <v>2.8000000000000001E-2</v>
      </c>
      <c r="EY185" s="179">
        <f t="shared" si="226"/>
        <v>2.8000000000000001E-2</v>
      </c>
      <c r="EZ185" s="179">
        <f t="shared" si="226"/>
        <v>2.8000000000000001E-2</v>
      </c>
      <c r="FA185" s="179">
        <f t="shared" si="226"/>
        <v>2.8000000000000001E-2</v>
      </c>
      <c r="FB185" s="179">
        <f t="shared" si="226"/>
        <v>2.8000000000000001E-2</v>
      </c>
      <c r="FC185" s="179">
        <f t="shared" si="226"/>
        <v>2.8000000000000001E-2</v>
      </c>
      <c r="FD185" s="179">
        <f t="shared" si="226"/>
        <v>2.8000000000000001E-2</v>
      </c>
      <c r="FE185" s="179">
        <f t="shared" si="226"/>
        <v>2.8000000000000001E-2</v>
      </c>
      <c r="FF185" s="179">
        <f t="shared" si="226"/>
        <v>2.8000000000000001E-2</v>
      </c>
      <c r="FG185" s="179">
        <f t="shared" si="226"/>
        <v>2.8000000000000001E-2</v>
      </c>
      <c r="FH185" s="179">
        <f t="shared" si="226"/>
        <v>2.8000000000000001E-2</v>
      </c>
      <c r="FI185" s="179">
        <f t="shared" si="226"/>
        <v>2.8000000000000001E-2</v>
      </c>
      <c r="FJ185" s="179">
        <f t="shared" si="226"/>
        <v>2.8000000000000001E-2</v>
      </c>
      <c r="FK185" s="179">
        <f t="shared" si="226"/>
        <v>2.8000000000000001E-2</v>
      </c>
      <c r="FL185" s="179">
        <f t="shared" si="226"/>
        <v>2.8000000000000001E-2</v>
      </c>
      <c r="FM185" s="179">
        <f t="shared" si="226"/>
        <v>2.8000000000000001E-2</v>
      </c>
      <c r="FN185" s="179">
        <f t="shared" si="226"/>
        <v>2.8000000000000001E-2</v>
      </c>
      <c r="FO185" s="179">
        <f t="shared" si="226"/>
        <v>2.8000000000000001E-2</v>
      </c>
      <c r="FP185" s="179">
        <f t="shared" si="226"/>
        <v>2.8000000000000001E-2</v>
      </c>
      <c r="FQ185" s="179">
        <f t="shared" si="226"/>
        <v>2.8000000000000001E-2</v>
      </c>
      <c r="FR185" s="179">
        <f t="shared" si="226"/>
        <v>2.8000000000000001E-2</v>
      </c>
      <c r="FS185" s="179">
        <f t="shared" si="226"/>
        <v>2.8000000000000001E-2</v>
      </c>
      <c r="FT185" s="180">
        <f t="shared" si="226"/>
        <v>2.8000000000000001E-2</v>
      </c>
      <c r="FU185" s="179">
        <f t="shared" si="226"/>
        <v>2.8000000000000001E-2</v>
      </c>
      <c r="FV185" s="179">
        <f t="shared" si="226"/>
        <v>2.8000000000000001E-2</v>
      </c>
      <c r="FW185" s="179">
        <f t="shared" si="226"/>
        <v>2.8000000000000001E-2</v>
      </c>
      <c r="FX185" s="179">
        <f t="shared" si="226"/>
        <v>2.8000000000000001E-2</v>
      </c>
      <c r="FY185" s="162"/>
      <c r="FZ185" s="147"/>
      <c r="GA185" s="147"/>
      <c r="GB185" s="226"/>
      <c r="GC185" s="226"/>
      <c r="GD185" s="226"/>
      <c r="GE185" s="226"/>
    </row>
    <row r="186" spans="1:187" x14ac:dyDescent="0.2">
      <c r="A186" s="192" t="s">
        <v>347</v>
      </c>
      <c r="B186" s="184" t="s">
        <v>985</v>
      </c>
      <c r="C186" s="172">
        <f t="shared" ref="C186:BN186" si="227">ROUND((C96-C16)/C16,4)</f>
        <v>1.35E-2</v>
      </c>
      <c r="D186" s="172">
        <f t="shared" si="227"/>
        <v>1.5E-3</v>
      </c>
      <c r="E186" s="172">
        <f t="shared" si="227"/>
        <v>-1E-4</v>
      </c>
      <c r="F186" s="172">
        <f t="shared" si="227"/>
        <v>3.4700000000000002E-2</v>
      </c>
      <c r="G186" s="172">
        <f t="shared" si="227"/>
        <v>2.5600000000000001E-2</v>
      </c>
      <c r="H186" s="172">
        <f t="shared" si="227"/>
        <v>-3.5000000000000001E-3</v>
      </c>
      <c r="I186" s="172">
        <f t="shared" si="227"/>
        <v>-1.0500000000000001E-2</v>
      </c>
      <c r="J186" s="172">
        <f t="shared" si="227"/>
        <v>-2.0999999999999999E-3</v>
      </c>
      <c r="K186" s="172">
        <f t="shared" si="227"/>
        <v>-6.7000000000000002E-3</v>
      </c>
      <c r="L186" s="172">
        <f t="shared" si="227"/>
        <v>-1.67E-2</v>
      </c>
      <c r="M186" s="172">
        <f t="shared" si="227"/>
        <v>-3.6200000000000003E-2</v>
      </c>
      <c r="N186" s="172">
        <f t="shared" si="227"/>
        <v>1.61E-2</v>
      </c>
      <c r="O186" s="172">
        <f t="shared" si="227"/>
        <v>-2.0999999999999999E-3</v>
      </c>
      <c r="P186" s="172">
        <f t="shared" si="227"/>
        <v>4.2099999999999999E-2</v>
      </c>
      <c r="Q186" s="172">
        <f t="shared" si="227"/>
        <v>-4.0000000000000002E-4</v>
      </c>
      <c r="R186" s="172">
        <f t="shared" si="227"/>
        <v>-5.9299999999999999E-2</v>
      </c>
      <c r="S186" s="172">
        <f t="shared" si="227"/>
        <v>5.3699999999999998E-2</v>
      </c>
      <c r="T186" s="172">
        <f t="shared" si="227"/>
        <v>6.3E-3</v>
      </c>
      <c r="U186" s="172">
        <f t="shared" si="227"/>
        <v>0</v>
      </c>
      <c r="V186" s="172">
        <f t="shared" si="227"/>
        <v>5.62E-2</v>
      </c>
      <c r="W186" s="203">
        <f t="shared" si="227"/>
        <v>0</v>
      </c>
      <c r="X186" s="172">
        <f t="shared" si="227"/>
        <v>0</v>
      </c>
      <c r="Y186" s="172">
        <f t="shared" si="227"/>
        <v>0.51859999999999995</v>
      </c>
      <c r="Z186" s="172">
        <f t="shared" si="227"/>
        <v>-2.9000000000000001E-2</v>
      </c>
      <c r="AA186" s="172">
        <f t="shared" si="227"/>
        <v>7.1000000000000004E-3</v>
      </c>
      <c r="AB186" s="172">
        <f t="shared" si="227"/>
        <v>4.8999999999999998E-3</v>
      </c>
      <c r="AC186" s="172">
        <f t="shared" si="227"/>
        <v>6.0900000000000003E-2</v>
      </c>
      <c r="AD186" s="172">
        <f t="shared" si="227"/>
        <v>3.1800000000000002E-2</v>
      </c>
      <c r="AE186" s="172">
        <f t="shared" si="227"/>
        <v>-8.48E-2</v>
      </c>
      <c r="AF186" s="172">
        <f t="shared" si="227"/>
        <v>-1.6899999999999998E-2</v>
      </c>
      <c r="AG186" s="172">
        <f t="shared" si="227"/>
        <v>-3.2800000000000003E-2</v>
      </c>
      <c r="AH186" s="172">
        <f t="shared" si="227"/>
        <v>3.6200000000000003E-2</v>
      </c>
      <c r="AI186" s="172">
        <f t="shared" si="227"/>
        <v>-2.4199999999999999E-2</v>
      </c>
      <c r="AJ186" s="172">
        <f t="shared" si="227"/>
        <v>-4.7800000000000002E-2</v>
      </c>
      <c r="AK186" s="172">
        <f t="shared" si="227"/>
        <v>-2.0299999999999999E-2</v>
      </c>
      <c r="AL186" s="172">
        <f t="shared" si="227"/>
        <v>-1.7899999999999999E-2</v>
      </c>
      <c r="AM186" s="172">
        <f t="shared" si="227"/>
        <v>-6.4000000000000003E-3</v>
      </c>
      <c r="AN186" s="172">
        <f t="shared" si="227"/>
        <v>-1.9E-3</v>
      </c>
      <c r="AO186" s="172">
        <f t="shared" si="227"/>
        <v>-1.41E-2</v>
      </c>
      <c r="AP186" s="172">
        <f t="shared" si="227"/>
        <v>1.04E-2</v>
      </c>
      <c r="AQ186" s="172">
        <f t="shared" si="227"/>
        <v>0.1177</v>
      </c>
      <c r="AR186" s="172">
        <f t="shared" si="227"/>
        <v>4.7000000000000002E-3</v>
      </c>
      <c r="AS186" s="172">
        <f t="shared" si="227"/>
        <v>4.7000000000000002E-3</v>
      </c>
      <c r="AT186" s="172">
        <f t="shared" si="227"/>
        <v>-2.01E-2</v>
      </c>
      <c r="AU186" s="172">
        <f t="shared" si="227"/>
        <v>-7.7399999999999997E-2</v>
      </c>
      <c r="AV186" s="172">
        <f t="shared" si="227"/>
        <v>6.5199999999999994E-2</v>
      </c>
      <c r="AW186" s="172">
        <f t="shared" si="227"/>
        <v>4.3799999999999999E-2</v>
      </c>
      <c r="AX186" s="172">
        <f t="shared" si="227"/>
        <v>0</v>
      </c>
      <c r="AY186" s="172">
        <f t="shared" si="227"/>
        <v>-7.2700000000000001E-2</v>
      </c>
      <c r="AZ186" s="172">
        <f t="shared" si="227"/>
        <v>-5.0000000000000001E-4</v>
      </c>
      <c r="BA186" s="172">
        <f t="shared" si="227"/>
        <v>6.7000000000000002E-3</v>
      </c>
      <c r="BB186" s="172">
        <f t="shared" si="227"/>
        <v>2.0500000000000001E-2</v>
      </c>
      <c r="BC186" s="172">
        <f t="shared" si="227"/>
        <v>7.6E-3</v>
      </c>
      <c r="BD186" s="172">
        <f t="shared" si="227"/>
        <v>8.0000000000000004E-4</v>
      </c>
      <c r="BE186" s="172">
        <f t="shared" si="227"/>
        <v>-1.84E-2</v>
      </c>
      <c r="BF186" s="172">
        <f t="shared" si="227"/>
        <v>8.6E-3</v>
      </c>
      <c r="BG186" s="172">
        <f t="shared" si="227"/>
        <v>-1.1000000000000001E-3</v>
      </c>
      <c r="BH186" s="172">
        <f t="shared" si="227"/>
        <v>-7.6E-3</v>
      </c>
      <c r="BI186" s="172">
        <f t="shared" si="227"/>
        <v>3.4200000000000001E-2</v>
      </c>
      <c r="BJ186" s="172">
        <f t="shared" si="227"/>
        <v>2.3400000000000001E-2</v>
      </c>
      <c r="BK186" s="172">
        <f t="shared" si="227"/>
        <v>3.49E-2</v>
      </c>
      <c r="BL186" s="172">
        <f t="shared" si="227"/>
        <v>3.6200000000000003E-2</v>
      </c>
      <c r="BM186" s="172">
        <f t="shared" si="227"/>
        <v>4.0500000000000001E-2</v>
      </c>
      <c r="BN186" s="172">
        <f t="shared" si="227"/>
        <v>-6.7999999999999996E-3</v>
      </c>
      <c r="BO186" s="172">
        <f t="shared" ref="BO186:DZ186" si="228">ROUND((BO96-BO16)/BO16,4)</f>
        <v>-2.8899999999999999E-2</v>
      </c>
      <c r="BP186" s="172">
        <f t="shared" si="228"/>
        <v>-1E-3</v>
      </c>
      <c r="BQ186" s="172">
        <f t="shared" si="228"/>
        <v>1.46E-2</v>
      </c>
      <c r="BR186" s="172">
        <f t="shared" si="228"/>
        <v>-9.7000000000000003E-3</v>
      </c>
      <c r="BS186" s="172">
        <f t="shared" si="228"/>
        <v>3.5000000000000001E-3</v>
      </c>
      <c r="BT186" s="172">
        <f t="shared" si="228"/>
        <v>9.4E-2</v>
      </c>
      <c r="BU186" s="172">
        <f t="shared" si="228"/>
        <v>-1.8100000000000002E-2</v>
      </c>
      <c r="BV186" s="172">
        <f t="shared" si="228"/>
        <v>3.6799999999999999E-2</v>
      </c>
      <c r="BW186" s="172">
        <f t="shared" si="228"/>
        <v>6.0000000000000001E-3</v>
      </c>
      <c r="BX186" s="172">
        <f t="shared" si="228"/>
        <v>-5.6099999999999997E-2</v>
      </c>
      <c r="BY186" s="172">
        <f t="shared" si="228"/>
        <v>-4.0000000000000001E-3</v>
      </c>
      <c r="BZ186" s="172">
        <f t="shared" si="228"/>
        <v>9.4000000000000004E-3</v>
      </c>
      <c r="CA186" s="172">
        <f t="shared" si="228"/>
        <v>-2.0199999999999999E-2</v>
      </c>
      <c r="CB186" s="172">
        <f t="shared" si="228"/>
        <v>-2.3E-3</v>
      </c>
      <c r="CC186" s="172">
        <f t="shared" si="228"/>
        <v>-3.2599999999999997E-2</v>
      </c>
      <c r="CD186" s="172">
        <f t="shared" si="228"/>
        <v>-8.0399999999999999E-2</v>
      </c>
      <c r="CE186" s="172">
        <f t="shared" si="228"/>
        <v>-4.6800000000000001E-2</v>
      </c>
      <c r="CF186" s="172">
        <f t="shared" si="228"/>
        <v>-5.4600000000000003E-2</v>
      </c>
      <c r="CG186" s="172">
        <f t="shared" si="228"/>
        <v>0.08</v>
      </c>
      <c r="CH186" s="172">
        <f t="shared" si="228"/>
        <v>-2.5499999999999998E-2</v>
      </c>
      <c r="CI186" s="172">
        <f t="shared" si="228"/>
        <v>1.24E-2</v>
      </c>
      <c r="CJ186" s="172">
        <f t="shared" si="228"/>
        <v>-1.72E-2</v>
      </c>
      <c r="CK186" s="172">
        <f t="shared" si="228"/>
        <v>4.3400000000000001E-2</v>
      </c>
      <c r="CL186" s="172">
        <f t="shared" si="228"/>
        <v>-1.6999999999999999E-3</v>
      </c>
      <c r="CM186" s="172">
        <f t="shared" si="228"/>
        <v>-8.9999999999999993E-3</v>
      </c>
      <c r="CN186" s="172">
        <f t="shared" si="228"/>
        <v>1.5299999999999999E-2</v>
      </c>
      <c r="CO186" s="172">
        <f t="shared" si="228"/>
        <v>-1.5E-3</v>
      </c>
      <c r="CP186" s="172">
        <f t="shared" si="228"/>
        <v>2.8E-3</v>
      </c>
      <c r="CQ186" s="172">
        <f t="shared" si="228"/>
        <v>-4.02E-2</v>
      </c>
      <c r="CR186" s="172">
        <f t="shared" si="228"/>
        <v>-3.04E-2</v>
      </c>
      <c r="CS186" s="172">
        <f t="shared" si="228"/>
        <v>-5.5999999999999999E-3</v>
      </c>
      <c r="CT186" s="172">
        <f t="shared" si="228"/>
        <v>-4.4000000000000003E-3</v>
      </c>
      <c r="CU186" s="172">
        <f t="shared" si="228"/>
        <v>-9.9000000000000008E-3</v>
      </c>
      <c r="CV186" s="172">
        <f t="shared" si="228"/>
        <v>3.4000000000000002E-2</v>
      </c>
      <c r="CW186" s="172">
        <f t="shared" si="228"/>
        <v>2.1499999999999998E-2</v>
      </c>
      <c r="CX186" s="172">
        <f t="shared" si="228"/>
        <v>-4.4999999999999997E-3</v>
      </c>
      <c r="CY186" s="172">
        <f t="shared" si="228"/>
        <v>0</v>
      </c>
      <c r="CZ186" s="172">
        <f t="shared" si="228"/>
        <v>-5.4999999999999997E-3</v>
      </c>
      <c r="DA186" s="172">
        <f t="shared" si="228"/>
        <v>-1.7100000000000001E-2</v>
      </c>
      <c r="DB186" s="172">
        <f t="shared" si="228"/>
        <v>-1.1299999999999999E-2</v>
      </c>
      <c r="DC186" s="172">
        <f t="shared" si="228"/>
        <v>-3.5400000000000001E-2</v>
      </c>
      <c r="DD186" s="172">
        <f t="shared" si="228"/>
        <v>-6.6799999999999998E-2</v>
      </c>
      <c r="DE186" s="172">
        <f t="shared" si="228"/>
        <v>2E-3</v>
      </c>
      <c r="DF186" s="172">
        <f t="shared" si="228"/>
        <v>1.2999999999999999E-3</v>
      </c>
      <c r="DG186" s="172">
        <f t="shared" si="228"/>
        <v>-1.23E-2</v>
      </c>
      <c r="DH186" s="172">
        <f t="shared" si="228"/>
        <v>-5.5999999999999999E-3</v>
      </c>
      <c r="DI186" s="172">
        <f t="shared" si="228"/>
        <v>-4.4000000000000003E-3</v>
      </c>
      <c r="DJ186" s="172">
        <f t="shared" si="228"/>
        <v>-1.2200000000000001E-2</v>
      </c>
      <c r="DK186" s="172">
        <f t="shared" si="228"/>
        <v>-4.4999999999999997E-3</v>
      </c>
      <c r="DL186" s="172">
        <f t="shared" si="228"/>
        <v>-1.5E-3</v>
      </c>
      <c r="DM186" s="172">
        <f t="shared" si="228"/>
        <v>4.9099999999999998E-2</v>
      </c>
      <c r="DN186" s="172">
        <f t="shared" si="228"/>
        <v>-8.6E-3</v>
      </c>
      <c r="DO186" s="172">
        <f t="shared" si="228"/>
        <v>2.5899999999999999E-2</v>
      </c>
      <c r="DP186" s="172">
        <f t="shared" si="228"/>
        <v>-8.8000000000000005E-3</v>
      </c>
      <c r="DQ186" s="172">
        <f t="shared" si="228"/>
        <v>3.78E-2</v>
      </c>
      <c r="DR186" s="172">
        <f t="shared" si="228"/>
        <v>5.1900000000000002E-2</v>
      </c>
      <c r="DS186" s="172">
        <f t="shared" si="228"/>
        <v>-4.8999999999999998E-3</v>
      </c>
      <c r="DT186" s="172">
        <f t="shared" si="228"/>
        <v>1.7600000000000001E-2</v>
      </c>
      <c r="DU186" s="172">
        <f t="shared" si="228"/>
        <v>-1.4999999999999999E-2</v>
      </c>
      <c r="DV186" s="172">
        <f t="shared" si="228"/>
        <v>-1.7299999999999999E-2</v>
      </c>
      <c r="DW186" s="172">
        <f t="shared" si="228"/>
        <v>-1.1000000000000001E-3</v>
      </c>
      <c r="DX186" s="172">
        <f t="shared" si="228"/>
        <v>-2.4500000000000001E-2</v>
      </c>
      <c r="DY186" s="172">
        <f t="shared" si="228"/>
        <v>-2.9999999999999997E-4</v>
      </c>
      <c r="DZ186" s="172">
        <f t="shared" si="228"/>
        <v>-3.5700000000000003E-2</v>
      </c>
      <c r="EA186" s="172">
        <f t="shared" ref="EA186:FX186" si="229">ROUND((EA96-EA16)/EA16,4)</f>
        <v>8.4099999999999994E-2</v>
      </c>
      <c r="EB186" s="172">
        <f t="shared" si="229"/>
        <v>-3.0999999999999999E-3</v>
      </c>
      <c r="EC186" s="172">
        <f t="shared" si="229"/>
        <v>4.6800000000000001E-2</v>
      </c>
      <c r="ED186" s="172">
        <f t="shared" si="229"/>
        <v>-3.7000000000000002E-3</v>
      </c>
      <c r="EE186" s="172">
        <f t="shared" si="229"/>
        <v>-8.6999999999999994E-3</v>
      </c>
      <c r="EF186" s="172">
        <f t="shared" si="229"/>
        <v>-1.8100000000000002E-2</v>
      </c>
      <c r="EG186" s="172">
        <f t="shared" si="229"/>
        <v>3.5000000000000001E-3</v>
      </c>
      <c r="EH186" s="172">
        <f t="shared" si="229"/>
        <v>-4.19E-2</v>
      </c>
      <c r="EI186" s="172">
        <f t="shared" si="229"/>
        <v>-1.35E-2</v>
      </c>
      <c r="EJ186" s="172">
        <f t="shared" si="229"/>
        <v>1.9900000000000001E-2</v>
      </c>
      <c r="EK186" s="172">
        <f t="shared" si="229"/>
        <v>1.2500000000000001E-2</v>
      </c>
      <c r="EL186" s="172">
        <f t="shared" si="229"/>
        <v>-7.7000000000000002E-3</v>
      </c>
      <c r="EM186" s="172">
        <f t="shared" si="229"/>
        <v>-2.7300000000000001E-2</v>
      </c>
      <c r="EN186" s="172">
        <f t="shared" si="229"/>
        <v>-4.8999999999999998E-3</v>
      </c>
      <c r="EO186" s="172">
        <f t="shared" si="229"/>
        <v>-3.78E-2</v>
      </c>
      <c r="EP186" s="172">
        <f t="shared" si="229"/>
        <v>7.3999999999999996E-2</v>
      </c>
      <c r="EQ186" s="172">
        <f t="shared" si="229"/>
        <v>5.6599999999999998E-2</v>
      </c>
      <c r="ER186" s="172">
        <f t="shared" si="229"/>
        <v>-3.2300000000000002E-2</v>
      </c>
      <c r="ES186" s="172">
        <f t="shared" si="229"/>
        <v>-1.7600000000000001E-2</v>
      </c>
      <c r="ET186" s="172">
        <f t="shared" si="229"/>
        <v>0.13469999999999999</v>
      </c>
      <c r="EU186" s="172">
        <f t="shared" si="229"/>
        <v>-9.7999999999999997E-3</v>
      </c>
      <c r="EV186" s="172">
        <f t="shared" si="229"/>
        <v>-9.0399999999999994E-2</v>
      </c>
      <c r="EW186" s="172">
        <f t="shared" si="229"/>
        <v>4.8999999999999998E-3</v>
      </c>
      <c r="EX186" s="172">
        <f t="shared" si="229"/>
        <v>-2.5100000000000001E-2</v>
      </c>
      <c r="EY186" s="172">
        <f t="shared" si="229"/>
        <v>-0.15770000000000001</v>
      </c>
      <c r="EZ186" s="172">
        <f t="shared" si="229"/>
        <v>-2.1499999999999998E-2</v>
      </c>
      <c r="FA186" s="172">
        <f t="shared" si="229"/>
        <v>1.26E-2</v>
      </c>
      <c r="FB186" s="172">
        <f t="shared" si="229"/>
        <v>3.2000000000000002E-3</v>
      </c>
      <c r="FC186" s="172">
        <f t="shared" si="229"/>
        <v>-1.1599999999999999E-2</v>
      </c>
      <c r="FD186" s="172">
        <f t="shared" si="229"/>
        <v>-6.7000000000000002E-3</v>
      </c>
      <c r="FE186" s="172">
        <f t="shared" si="229"/>
        <v>-1.18E-2</v>
      </c>
      <c r="FF186" s="172">
        <f t="shared" si="229"/>
        <v>8.9999999999999998E-4</v>
      </c>
      <c r="FG186" s="172">
        <f t="shared" si="229"/>
        <v>4.7399999999999998E-2</v>
      </c>
      <c r="FH186" s="172">
        <f t="shared" si="229"/>
        <v>1.0699999999999999E-2</v>
      </c>
      <c r="FI186" s="172">
        <f t="shared" si="229"/>
        <v>-3.5000000000000001E-3</v>
      </c>
      <c r="FJ186" s="172">
        <f t="shared" si="229"/>
        <v>1.04E-2</v>
      </c>
      <c r="FK186" s="172">
        <f t="shared" si="229"/>
        <v>2.6200000000000001E-2</v>
      </c>
      <c r="FL186" s="172">
        <f t="shared" si="229"/>
        <v>3.9600000000000003E-2</v>
      </c>
      <c r="FM186" s="172">
        <f t="shared" si="229"/>
        <v>2.2499999999999999E-2</v>
      </c>
      <c r="FN186" s="172">
        <f t="shared" si="229"/>
        <v>1.11E-2</v>
      </c>
      <c r="FO186" s="172">
        <f t="shared" si="229"/>
        <v>-4.3E-3</v>
      </c>
      <c r="FP186" s="172">
        <f t="shared" si="229"/>
        <v>1.49E-2</v>
      </c>
      <c r="FQ186" s="172">
        <f t="shared" si="229"/>
        <v>5.74E-2</v>
      </c>
      <c r="FR186" s="172">
        <f t="shared" si="229"/>
        <v>-1.01E-2</v>
      </c>
      <c r="FS186" s="172">
        <f t="shared" si="229"/>
        <v>-2.3199999999999998E-2</v>
      </c>
      <c r="FT186" s="203">
        <f t="shared" si="229"/>
        <v>3.0700000000000002E-2</v>
      </c>
      <c r="FU186" s="172">
        <f t="shared" si="229"/>
        <v>2.3E-3</v>
      </c>
      <c r="FV186" s="172">
        <f t="shared" si="229"/>
        <v>3.2399999999999998E-2</v>
      </c>
      <c r="FW186" s="172">
        <f t="shared" si="229"/>
        <v>-5.4000000000000003E-3</v>
      </c>
      <c r="FX186" s="172">
        <f t="shared" si="229"/>
        <v>-5.2699999999999997E-2</v>
      </c>
      <c r="FY186" s="147"/>
      <c r="FZ186" s="147"/>
      <c r="GA186" s="147"/>
      <c r="GB186" s="147"/>
      <c r="GC186" s="147"/>
      <c r="GD186" s="186"/>
      <c r="GE186" s="186"/>
    </row>
    <row r="187" spans="1:187" x14ac:dyDescent="0.2">
      <c r="A187" s="178"/>
      <c r="B187" s="184" t="s">
        <v>616</v>
      </c>
      <c r="C187" s="147"/>
      <c r="D187" s="147"/>
      <c r="E187" s="147"/>
      <c r="F187" s="147"/>
      <c r="G187" s="147"/>
      <c r="H187" s="147"/>
      <c r="I187" s="147"/>
      <c r="J187" s="147"/>
      <c r="K187" s="147"/>
      <c r="L187" s="147"/>
      <c r="M187" s="147"/>
      <c r="N187" s="147"/>
      <c r="O187" s="147"/>
      <c r="P187" s="147"/>
      <c r="Q187" s="147"/>
      <c r="R187" s="147"/>
      <c r="S187" s="147"/>
      <c r="T187" s="147"/>
      <c r="U187" s="147"/>
      <c r="V187" s="147"/>
      <c r="W187" s="181"/>
      <c r="X187" s="147"/>
      <c r="Y187" s="147"/>
      <c r="Z187" s="147"/>
      <c r="AA187" s="147"/>
      <c r="AB187" s="147"/>
      <c r="AC187" s="147"/>
      <c r="AD187" s="147"/>
      <c r="AE187" s="147"/>
      <c r="AF187" s="147"/>
      <c r="AG187" s="147"/>
      <c r="AH187" s="147"/>
      <c r="AI187" s="147"/>
      <c r="AJ187" s="147"/>
      <c r="AK187" s="147"/>
      <c r="AL187" s="147"/>
      <c r="AM187" s="147"/>
      <c r="AN187" s="147"/>
      <c r="AO187" s="147"/>
      <c r="AP187" s="147"/>
      <c r="AQ187" s="147"/>
      <c r="AR187" s="147"/>
      <c r="AS187" s="147"/>
      <c r="AT187" s="147"/>
      <c r="AU187" s="147"/>
      <c r="AV187" s="147"/>
      <c r="AW187" s="147"/>
      <c r="AX187" s="147"/>
      <c r="AY187" s="147"/>
      <c r="AZ187" s="147"/>
      <c r="BA187" s="147"/>
      <c r="BB187" s="147"/>
      <c r="BC187" s="147"/>
      <c r="BD187" s="147"/>
      <c r="BE187" s="147"/>
      <c r="BF187" s="147"/>
      <c r="BG187" s="147"/>
      <c r="BH187" s="147"/>
      <c r="BI187" s="147"/>
      <c r="BJ187" s="147"/>
      <c r="BK187" s="147"/>
      <c r="BL187" s="147"/>
      <c r="BM187" s="147"/>
      <c r="BN187" s="147"/>
      <c r="BO187" s="147"/>
      <c r="BP187" s="147"/>
      <c r="BQ187" s="147"/>
      <c r="BR187" s="147"/>
      <c r="BS187" s="147"/>
      <c r="BT187" s="147"/>
      <c r="BU187" s="147"/>
      <c r="BV187" s="147"/>
      <c r="BW187" s="147"/>
      <c r="BX187" s="147"/>
      <c r="BY187" s="147"/>
      <c r="BZ187" s="147"/>
      <c r="CA187" s="147"/>
      <c r="CB187" s="147"/>
      <c r="CC187" s="147"/>
      <c r="CD187" s="147"/>
      <c r="CE187" s="147"/>
      <c r="CF187" s="147"/>
      <c r="CG187" s="147"/>
      <c r="CH187" s="147"/>
      <c r="CI187" s="147"/>
      <c r="CJ187" s="147"/>
      <c r="CK187" s="147"/>
      <c r="CL187" s="147"/>
      <c r="CM187" s="147"/>
      <c r="CN187" s="147"/>
      <c r="CO187" s="147"/>
      <c r="CP187" s="147"/>
      <c r="CQ187" s="147"/>
      <c r="CR187" s="147"/>
      <c r="CS187" s="147"/>
      <c r="CT187" s="147"/>
      <c r="CU187" s="147"/>
      <c r="CV187" s="147"/>
      <c r="CW187" s="147"/>
      <c r="CX187" s="147"/>
      <c r="CY187" s="147"/>
      <c r="CZ187" s="147"/>
      <c r="DA187" s="147"/>
      <c r="DB187" s="147"/>
      <c r="DC187" s="147"/>
      <c r="DD187" s="147"/>
      <c r="DE187" s="147"/>
      <c r="DF187" s="147"/>
      <c r="DG187" s="147"/>
      <c r="DH187" s="147"/>
      <c r="DI187" s="147"/>
      <c r="DJ187" s="147"/>
      <c r="DK187" s="147"/>
      <c r="DL187" s="147"/>
      <c r="DM187" s="147"/>
      <c r="DN187" s="147"/>
      <c r="DO187" s="147"/>
      <c r="DP187" s="147"/>
      <c r="DQ187" s="147"/>
      <c r="DR187" s="147"/>
      <c r="DS187" s="147"/>
      <c r="DT187" s="147"/>
      <c r="DU187" s="147"/>
      <c r="DV187" s="147"/>
      <c r="DW187" s="147"/>
      <c r="DX187" s="147"/>
      <c r="DY187" s="147"/>
      <c r="DZ187" s="147"/>
      <c r="EA187" s="147"/>
      <c r="EB187" s="147"/>
      <c r="EC187" s="147"/>
      <c r="ED187" s="147"/>
      <c r="EE187" s="147"/>
      <c r="EF187" s="147"/>
      <c r="EG187" s="147"/>
      <c r="EH187" s="147"/>
      <c r="EI187" s="147"/>
      <c r="EJ187" s="147"/>
      <c r="EK187" s="147"/>
      <c r="EL187" s="147"/>
      <c r="EM187" s="147"/>
      <c r="EN187" s="147"/>
      <c r="EO187" s="147"/>
      <c r="EP187" s="147"/>
      <c r="EQ187" s="147"/>
      <c r="ER187" s="147"/>
      <c r="ES187" s="147"/>
      <c r="ET187" s="147"/>
      <c r="EU187" s="147"/>
      <c r="EV187" s="147"/>
      <c r="EW187" s="147"/>
      <c r="EX187" s="147"/>
      <c r="EY187" s="147"/>
      <c r="EZ187" s="147"/>
      <c r="FA187" s="147"/>
      <c r="FB187" s="147"/>
      <c r="FC187" s="147"/>
      <c r="FD187" s="147"/>
      <c r="FE187" s="147"/>
      <c r="FF187" s="147"/>
      <c r="FG187" s="147"/>
      <c r="FH187" s="147"/>
      <c r="FI187" s="147"/>
      <c r="FJ187" s="147"/>
      <c r="FK187" s="147"/>
      <c r="FL187" s="147"/>
      <c r="FM187" s="147"/>
      <c r="FN187" s="147"/>
      <c r="FO187" s="147"/>
      <c r="FP187" s="147"/>
      <c r="FQ187" s="147"/>
      <c r="FR187" s="147"/>
      <c r="FS187" s="147"/>
      <c r="FT187" s="181"/>
      <c r="FU187" s="147"/>
      <c r="FV187" s="147"/>
      <c r="FW187" s="147"/>
      <c r="FX187" s="147"/>
      <c r="FY187" s="147"/>
      <c r="FZ187" s="147"/>
      <c r="GA187" s="147"/>
      <c r="GB187" s="162"/>
      <c r="GC187" s="162"/>
      <c r="GD187" s="206"/>
      <c r="GE187" s="206"/>
    </row>
    <row r="188" spans="1:187" x14ac:dyDescent="0.2">
      <c r="A188" s="192" t="s">
        <v>348</v>
      </c>
      <c r="B188" s="184" t="s">
        <v>986</v>
      </c>
      <c r="C188" s="147">
        <f t="shared" ref="C188:BN188" si="230">ROUND((C184)*(1+C185+C186),2)</f>
        <v>72530401.739999995</v>
      </c>
      <c r="D188" s="147">
        <f t="shared" si="230"/>
        <v>353943206.44</v>
      </c>
      <c r="E188" s="147">
        <f t="shared" si="230"/>
        <v>72527887.109999999</v>
      </c>
      <c r="F188" s="147">
        <f t="shared" si="230"/>
        <v>147868482.38</v>
      </c>
      <c r="G188" s="147">
        <f t="shared" si="230"/>
        <v>9389829.2200000007</v>
      </c>
      <c r="H188" s="147">
        <f t="shared" si="230"/>
        <v>8549794.3300000001</v>
      </c>
      <c r="I188" s="147">
        <f t="shared" si="230"/>
        <v>92542267.709999993</v>
      </c>
      <c r="J188" s="147">
        <f t="shared" si="230"/>
        <v>19303061.739999998</v>
      </c>
      <c r="K188" s="147">
        <f t="shared" si="230"/>
        <v>3371303.86</v>
      </c>
      <c r="L188" s="147">
        <f t="shared" si="230"/>
        <v>23595304.07</v>
      </c>
      <c r="M188" s="147">
        <f t="shared" si="230"/>
        <v>13695194.279999999</v>
      </c>
      <c r="N188" s="147">
        <f t="shared" si="230"/>
        <v>452247018.88</v>
      </c>
      <c r="O188" s="147">
        <f t="shared" si="230"/>
        <v>122067794.73999999</v>
      </c>
      <c r="P188" s="147">
        <f t="shared" si="230"/>
        <v>2842338.38</v>
      </c>
      <c r="Q188" s="147">
        <f t="shared" si="230"/>
        <v>357171520.36000001</v>
      </c>
      <c r="R188" s="147">
        <f t="shared" si="230"/>
        <v>22682472.120000001</v>
      </c>
      <c r="S188" s="147">
        <f t="shared" si="230"/>
        <v>14002127.890000001</v>
      </c>
      <c r="T188" s="147">
        <f t="shared" si="230"/>
        <v>2161868.2599999998</v>
      </c>
      <c r="U188" s="147">
        <f t="shared" si="230"/>
        <v>872742.97</v>
      </c>
      <c r="V188" s="147">
        <f t="shared" si="230"/>
        <v>3429474.85</v>
      </c>
      <c r="W188" s="181">
        <f t="shared" si="230"/>
        <v>872942.15</v>
      </c>
      <c r="X188" s="147">
        <f t="shared" si="230"/>
        <v>854171.2</v>
      </c>
      <c r="Y188" s="147">
        <f t="shared" si="230"/>
        <v>14544530.17</v>
      </c>
      <c r="Z188" s="147">
        <f t="shared" si="230"/>
        <v>2833593.02</v>
      </c>
      <c r="AA188" s="147">
        <f t="shared" si="230"/>
        <v>253172717.05000001</v>
      </c>
      <c r="AB188" s="147">
        <f t="shared" si="230"/>
        <v>254629363.61000001</v>
      </c>
      <c r="AC188" s="147">
        <f t="shared" si="230"/>
        <v>8537512.4100000001</v>
      </c>
      <c r="AD188" s="147">
        <f t="shared" si="230"/>
        <v>10867548.01</v>
      </c>
      <c r="AE188" s="147">
        <f t="shared" si="230"/>
        <v>1695008.01</v>
      </c>
      <c r="AF188" s="147">
        <f t="shared" si="230"/>
        <v>2472703.1800000002</v>
      </c>
      <c r="AG188" s="147">
        <f t="shared" si="230"/>
        <v>7383182.5899999999</v>
      </c>
      <c r="AH188" s="147">
        <f t="shared" si="230"/>
        <v>8780916.7100000009</v>
      </c>
      <c r="AI188" s="147">
        <f t="shared" si="230"/>
        <v>3790675.18</v>
      </c>
      <c r="AJ188" s="147">
        <f t="shared" si="230"/>
        <v>2823219.54</v>
      </c>
      <c r="AK188" s="147">
        <f t="shared" si="230"/>
        <v>2886718.17</v>
      </c>
      <c r="AL188" s="147">
        <f t="shared" si="230"/>
        <v>3282088.76</v>
      </c>
      <c r="AM188" s="147">
        <f t="shared" si="230"/>
        <v>4329049.09</v>
      </c>
      <c r="AN188" s="147">
        <f t="shared" si="230"/>
        <v>3878005.98</v>
      </c>
      <c r="AO188" s="147">
        <f t="shared" si="230"/>
        <v>39365915.740000002</v>
      </c>
      <c r="AP188" s="147">
        <f t="shared" si="230"/>
        <v>777618999.07000005</v>
      </c>
      <c r="AQ188" s="147">
        <f t="shared" si="230"/>
        <v>3630173.32</v>
      </c>
      <c r="AR188" s="147">
        <f t="shared" si="230"/>
        <v>536143285.56999999</v>
      </c>
      <c r="AS188" s="147">
        <f t="shared" si="230"/>
        <v>61712486.549999997</v>
      </c>
      <c r="AT188" s="147">
        <f t="shared" si="230"/>
        <v>19834891.600000001</v>
      </c>
      <c r="AU188" s="147">
        <f t="shared" si="230"/>
        <v>3205567.95</v>
      </c>
      <c r="AV188" s="147">
        <f t="shared" si="230"/>
        <v>3668980.2</v>
      </c>
      <c r="AW188" s="147">
        <f t="shared" si="230"/>
        <v>3017799.07</v>
      </c>
      <c r="AX188" s="147">
        <f t="shared" si="230"/>
        <v>901398.36</v>
      </c>
      <c r="AY188" s="147">
        <f t="shared" si="230"/>
        <v>4671672.6900000004</v>
      </c>
      <c r="AZ188" s="147">
        <f t="shared" si="230"/>
        <v>101024180.5</v>
      </c>
      <c r="BA188" s="147">
        <f t="shared" si="230"/>
        <v>74074242.409999996</v>
      </c>
      <c r="BB188" s="147">
        <f t="shared" si="230"/>
        <v>64055139.409999996</v>
      </c>
      <c r="BC188" s="147">
        <f t="shared" si="230"/>
        <v>256936840.66</v>
      </c>
      <c r="BD188" s="147">
        <f t="shared" si="230"/>
        <v>40500555.359999999</v>
      </c>
      <c r="BE188" s="147">
        <f t="shared" si="230"/>
        <v>12253448.48</v>
      </c>
      <c r="BF188" s="147">
        <f t="shared" si="230"/>
        <v>198994453.41</v>
      </c>
      <c r="BG188" s="147">
        <f t="shared" si="230"/>
        <v>8953177.9900000002</v>
      </c>
      <c r="BH188" s="147">
        <f t="shared" si="230"/>
        <v>5993368.96</v>
      </c>
      <c r="BI188" s="147">
        <f t="shared" si="230"/>
        <v>3402252.65</v>
      </c>
      <c r="BJ188" s="147">
        <f t="shared" si="230"/>
        <v>51565908.539999999</v>
      </c>
      <c r="BK188" s="147">
        <f t="shared" si="230"/>
        <v>184179550.09</v>
      </c>
      <c r="BL188" s="147">
        <f t="shared" si="230"/>
        <v>2829101.74</v>
      </c>
      <c r="BM188" s="147">
        <f t="shared" si="230"/>
        <v>3434603.91</v>
      </c>
      <c r="BN188" s="147">
        <f t="shared" si="230"/>
        <v>30058496.199999999</v>
      </c>
      <c r="BO188" s="147">
        <f t="shared" ref="BO188:DZ188" si="231">ROUND((BO184)*(1+BO185+BO186),2)</f>
        <v>11571707.82</v>
      </c>
      <c r="BP188" s="147">
        <f t="shared" si="231"/>
        <v>2746218.47</v>
      </c>
      <c r="BQ188" s="147">
        <f t="shared" si="231"/>
        <v>53808622.25</v>
      </c>
      <c r="BR188" s="147">
        <f t="shared" si="231"/>
        <v>39466398.710000001</v>
      </c>
      <c r="BS188" s="147">
        <f t="shared" si="231"/>
        <v>10096377.02</v>
      </c>
      <c r="BT188" s="147">
        <f t="shared" si="231"/>
        <v>4699177.76</v>
      </c>
      <c r="BU188" s="147">
        <f t="shared" si="231"/>
        <v>4446146.32</v>
      </c>
      <c r="BV188" s="147">
        <f t="shared" si="231"/>
        <v>10948165.18</v>
      </c>
      <c r="BW188" s="147">
        <f t="shared" si="231"/>
        <v>16771826.09</v>
      </c>
      <c r="BX188" s="147">
        <f t="shared" si="231"/>
        <v>1646850.61</v>
      </c>
      <c r="BY188" s="147">
        <f t="shared" si="231"/>
        <v>4987601.2300000004</v>
      </c>
      <c r="BZ188" s="147">
        <f t="shared" si="231"/>
        <v>2801142.32</v>
      </c>
      <c r="CA188" s="147">
        <f t="shared" si="231"/>
        <v>2584335.06</v>
      </c>
      <c r="CB188" s="147">
        <f t="shared" si="231"/>
        <v>681729918.64999998</v>
      </c>
      <c r="CC188" s="147">
        <f t="shared" si="231"/>
        <v>2327172.4300000002</v>
      </c>
      <c r="CD188" s="147">
        <f t="shared" si="231"/>
        <v>991026.07</v>
      </c>
      <c r="CE188" s="147">
        <f t="shared" si="231"/>
        <v>2348292.6800000002</v>
      </c>
      <c r="CF188" s="147">
        <f t="shared" si="231"/>
        <v>1542200.61</v>
      </c>
      <c r="CG188" s="147">
        <f t="shared" si="231"/>
        <v>2747035.51</v>
      </c>
      <c r="CH188" s="147">
        <f t="shared" si="231"/>
        <v>1774298.21</v>
      </c>
      <c r="CI188" s="147">
        <f t="shared" si="231"/>
        <v>6363261.9699999997</v>
      </c>
      <c r="CJ188" s="147">
        <f t="shared" si="231"/>
        <v>8844899.5500000007</v>
      </c>
      <c r="CK188" s="147">
        <f t="shared" si="231"/>
        <v>46678775.210000001</v>
      </c>
      <c r="CL188" s="147">
        <f t="shared" si="231"/>
        <v>11768313.630000001</v>
      </c>
      <c r="CM188" s="147">
        <f t="shared" si="231"/>
        <v>7888404.9500000002</v>
      </c>
      <c r="CN188" s="147">
        <f t="shared" si="231"/>
        <v>244536909.88</v>
      </c>
      <c r="CO188" s="147">
        <f t="shared" si="231"/>
        <v>124703055.31</v>
      </c>
      <c r="CP188" s="147">
        <f t="shared" si="231"/>
        <v>9717315.8699999992</v>
      </c>
      <c r="CQ188" s="147">
        <f t="shared" si="231"/>
        <v>9678552.2200000007</v>
      </c>
      <c r="CR188" s="147">
        <f t="shared" si="231"/>
        <v>2591295.42</v>
      </c>
      <c r="CS188" s="147">
        <f t="shared" si="231"/>
        <v>3728002.5</v>
      </c>
      <c r="CT188" s="147">
        <f t="shared" si="231"/>
        <v>1825181.27</v>
      </c>
      <c r="CU188" s="147">
        <f t="shared" si="231"/>
        <v>3639291.92</v>
      </c>
      <c r="CV188" s="147">
        <f t="shared" si="231"/>
        <v>845354.81</v>
      </c>
      <c r="CW188" s="147">
        <f t="shared" si="231"/>
        <v>2399900.58</v>
      </c>
      <c r="CX188" s="147">
        <f t="shared" si="231"/>
        <v>4554100.24</v>
      </c>
      <c r="CY188" s="147">
        <f t="shared" si="231"/>
        <v>871001.91</v>
      </c>
      <c r="CZ188" s="147">
        <f t="shared" si="231"/>
        <v>17671904.719999999</v>
      </c>
      <c r="DA188" s="147">
        <f t="shared" si="231"/>
        <v>2555870.86</v>
      </c>
      <c r="DB188" s="147">
        <f t="shared" si="231"/>
        <v>3450493.19</v>
      </c>
      <c r="DC188" s="147">
        <f t="shared" si="231"/>
        <v>2338556.5699999998</v>
      </c>
      <c r="DD188" s="147">
        <f t="shared" si="231"/>
        <v>2350999.5499999998</v>
      </c>
      <c r="DE188" s="147">
        <f t="shared" si="231"/>
        <v>4285256.26</v>
      </c>
      <c r="DF188" s="147">
        <f t="shared" si="231"/>
        <v>179546582.31</v>
      </c>
      <c r="DG188" s="147">
        <f t="shared" si="231"/>
        <v>1408386.43</v>
      </c>
      <c r="DH188" s="147">
        <f t="shared" si="231"/>
        <v>16948539.670000002</v>
      </c>
      <c r="DI188" s="147">
        <f t="shared" si="231"/>
        <v>22703528.629999999</v>
      </c>
      <c r="DJ188" s="147">
        <f t="shared" si="231"/>
        <v>6340849.0300000003</v>
      </c>
      <c r="DK188" s="147">
        <f t="shared" si="231"/>
        <v>4444285.07</v>
      </c>
      <c r="DL188" s="147">
        <f t="shared" si="231"/>
        <v>49911501.579999998</v>
      </c>
      <c r="DM188" s="147">
        <f t="shared" si="231"/>
        <v>3899830.6</v>
      </c>
      <c r="DN188" s="147">
        <f t="shared" si="231"/>
        <v>13023431.869999999</v>
      </c>
      <c r="DO188" s="147">
        <f t="shared" si="231"/>
        <v>26943598.629999999</v>
      </c>
      <c r="DP188" s="147">
        <f t="shared" si="231"/>
        <v>2963287.45</v>
      </c>
      <c r="DQ188" s="147">
        <f t="shared" si="231"/>
        <v>5418180.0899999999</v>
      </c>
      <c r="DR188" s="147">
        <f t="shared" si="231"/>
        <v>12883542.9</v>
      </c>
      <c r="DS188" s="147">
        <f t="shared" si="231"/>
        <v>7578984.0899999999</v>
      </c>
      <c r="DT188" s="147">
        <f t="shared" si="231"/>
        <v>2133563.7799999998</v>
      </c>
      <c r="DU188" s="147">
        <f t="shared" si="231"/>
        <v>4001533.21</v>
      </c>
      <c r="DV188" s="147">
        <f t="shared" si="231"/>
        <v>2732483.55</v>
      </c>
      <c r="DW188" s="147">
        <f t="shared" si="231"/>
        <v>3816060.94</v>
      </c>
      <c r="DX188" s="147">
        <f t="shared" si="231"/>
        <v>2775364.83</v>
      </c>
      <c r="DY188" s="147">
        <f t="shared" si="231"/>
        <v>3951372.52</v>
      </c>
      <c r="DZ188" s="147">
        <f t="shared" si="231"/>
        <v>8454965.2599999998</v>
      </c>
      <c r="EA188" s="147">
        <f t="shared" ref="EA188:FX188" si="232">ROUND((EA184)*(1+EA185+EA186),2)</f>
        <v>6402905.3700000001</v>
      </c>
      <c r="EB188" s="147">
        <f t="shared" si="232"/>
        <v>5309382.9400000004</v>
      </c>
      <c r="EC188" s="147">
        <f t="shared" si="232"/>
        <v>3350115.84</v>
      </c>
      <c r="ED188" s="147">
        <f t="shared" si="232"/>
        <v>18482855.940000001</v>
      </c>
      <c r="EE188" s="147">
        <f t="shared" si="232"/>
        <v>2633761.9</v>
      </c>
      <c r="EF188" s="147">
        <f t="shared" si="232"/>
        <v>12887375.960000001</v>
      </c>
      <c r="EG188" s="147">
        <f t="shared" si="232"/>
        <v>3159232.7</v>
      </c>
      <c r="EH188" s="147">
        <f t="shared" si="232"/>
        <v>2819571.2</v>
      </c>
      <c r="EI188" s="147">
        <f t="shared" si="232"/>
        <v>147007251.84</v>
      </c>
      <c r="EJ188" s="147">
        <f t="shared" si="232"/>
        <v>77178705.849999994</v>
      </c>
      <c r="EK188" s="147">
        <f t="shared" si="232"/>
        <v>6176027.8300000001</v>
      </c>
      <c r="EL188" s="147">
        <f t="shared" si="232"/>
        <v>4414954.68</v>
      </c>
      <c r="EM188" s="147">
        <f t="shared" si="232"/>
        <v>4198090.21</v>
      </c>
      <c r="EN188" s="147">
        <f t="shared" si="232"/>
        <v>9862702.0700000003</v>
      </c>
      <c r="EO188" s="147">
        <f t="shared" si="232"/>
        <v>3896380.83</v>
      </c>
      <c r="EP188" s="147">
        <f t="shared" si="232"/>
        <v>4520036.04</v>
      </c>
      <c r="EQ188" s="147">
        <f t="shared" si="232"/>
        <v>23314365.98</v>
      </c>
      <c r="ER188" s="147">
        <f t="shared" si="232"/>
        <v>3932488.07</v>
      </c>
      <c r="ES188" s="147">
        <f t="shared" si="232"/>
        <v>1958287.28</v>
      </c>
      <c r="ET188" s="147">
        <f t="shared" si="232"/>
        <v>3462733.16</v>
      </c>
      <c r="EU188" s="147">
        <f t="shared" si="232"/>
        <v>6379549.4000000004</v>
      </c>
      <c r="EV188" s="147">
        <f t="shared" si="232"/>
        <v>1225078.8899999999</v>
      </c>
      <c r="EW188" s="147">
        <f t="shared" si="232"/>
        <v>10345900.109999999</v>
      </c>
      <c r="EX188" s="147">
        <f t="shared" si="232"/>
        <v>3232202.78</v>
      </c>
      <c r="EY188" s="147">
        <f t="shared" si="232"/>
        <v>4282403.4400000004</v>
      </c>
      <c r="EZ188" s="147">
        <f t="shared" si="232"/>
        <v>1996492.76</v>
      </c>
      <c r="FA188" s="147">
        <f t="shared" si="232"/>
        <v>30245738.940000001</v>
      </c>
      <c r="FB188" s="147">
        <f t="shared" si="232"/>
        <v>3868984.43</v>
      </c>
      <c r="FC188" s="147">
        <f t="shared" si="232"/>
        <v>19433570.149999999</v>
      </c>
      <c r="FD188" s="147">
        <f t="shared" si="232"/>
        <v>3830877.86</v>
      </c>
      <c r="FE188" s="147">
        <f t="shared" si="232"/>
        <v>1633919.35</v>
      </c>
      <c r="FF188" s="147">
        <f t="shared" si="232"/>
        <v>3000083.84</v>
      </c>
      <c r="FG188" s="147">
        <f t="shared" si="232"/>
        <v>1918708.52</v>
      </c>
      <c r="FH188" s="147">
        <f t="shared" si="232"/>
        <v>1570285.62</v>
      </c>
      <c r="FI188" s="147">
        <f t="shared" si="232"/>
        <v>16002066.390000001</v>
      </c>
      <c r="FJ188" s="147">
        <f t="shared" si="232"/>
        <v>15740858.85</v>
      </c>
      <c r="FK188" s="147">
        <f t="shared" si="232"/>
        <v>19055155.690000001</v>
      </c>
      <c r="FL188" s="147">
        <f t="shared" si="232"/>
        <v>48796379.829999998</v>
      </c>
      <c r="FM188" s="147">
        <f t="shared" si="232"/>
        <v>30308399.059999999</v>
      </c>
      <c r="FN188" s="147">
        <f t="shared" si="232"/>
        <v>184385493.96000001</v>
      </c>
      <c r="FO188" s="147">
        <f t="shared" si="232"/>
        <v>9788887.75</v>
      </c>
      <c r="FP188" s="147">
        <f t="shared" si="232"/>
        <v>19722633.890000001</v>
      </c>
      <c r="FQ188" s="147">
        <f t="shared" si="232"/>
        <v>8114305.8200000003</v>
      </c>
      <c r="FR188" s="147">
        <f t="shared" si="232"/>
        <v>2450113.9500000002</v>
      </c>
      <c r="FS188" s="147">
        <f t="shared" si="232"/>
        <v>2685526.75</v>
      </c>
      <c r="FT188" s="181">
        <f t="shared" si="232"/>
        <v>1405478.12</v>
      </c>
      <c r="FU188" s="147">
        <f t="shared" si="232"/>
        <v>7407328.0899999999</v>
      </c>
      <c r="FV188" s="147">
        <f t="shared" si="232"/>
        <v>6208874.0199999996</v>
      </c>
      <c r="FW188" s="147">
        <f t="shared" si="232"/>
        <v>2843391.75</v>
      </c>
      <c r="FX188" s="147">
        <f t="shared" si="232"/>
        <v>1160581.8500000001</v>
      </c>
      <c r="FY188" s="147"/>
      <c r="FZ188" s="147">
        <f>SUM(C188:FX188)</f>
        <v>7453662107.9699993</v>
      </c>
      <c r="GA188" s="147"/>
      <c r="GB188" s="147"/>
      <c r="GC188" s="147"/>
      <c r="GD188" s="186"/>
      <c r="GE188" s="186"/>
    </row>
    <row r="189" spans="1:187" x14ac:dyDescent="0.2">
      <c r="A189" s="178"/>
      <c r="B189" s="184" t="s">
        <v>349</v>
      </c>
      <c r="C189" s="147">
        <v>72251840.420000002</v>
      </c>
      <c r="D189" s="147">
        <v>354569957.01999998</v>
      </c>
      <c r="E189" s="147">
        <v>72670442.609999999</v>
      </c>
      <c r="F189" s="147">
        <v>144222905.78999999</v>
      </c>
      <c r="G189" s="147">
        <v>9178002.0800000001</v>
      </c>
      <c r="H189" s="147">
        <v>8448151.0999999996</v>
      </c>
      <c r="I189" s="147">
        <v>93605464.480000004</v>
      </c>
      <c r="J189" s="147">
        <v>19696226.609999999</v>
      </c>
      <c r="K189" s="147">
        <v>3387888.29</v>
      </c>
      <c r="L189" s="147">
        <v>23826287.460000001</v>
      </c>
      <c r="M189" s="147">
        <v>17765968.109999999</v>
      </c>
      <c r="N189" s="147">
        <v>444992444</v>
      </c>
      <c r="O189" s="147">
        <v>122055896.13</v>
      </c>
      <c r="P189" s="147">
        <v>3367723.42</v>
      </c>
      <c r="Q189" s="147">
        <v>355920238.26999998</v>
      </c>
      <c r="R189" s="147">
        <v>24574434.280000001</v>
      </c>
      <c r="S189" s="147">
        <v>13661568.029999999</v>
      </c>
      <c r="T189" s="147">
        <v>2117765.56</v>
      </c>
      <c r="U189" s="147">
        <v>872742.97</v>
      </c>
      <c r="V189" s="147">
        <v>3176107.45</v>
      </c>
      <c r="W189" s="181">
        <v>872942.15</v>
      </c>
      <c r="X189" s="147">
        <v>854171.2</v>
      </c>
      <c r="Y189" s="147">
        <v>9892274.1999999993</v>
      </c>
      <c r="Z189" s="147">
        <v>2895710.83</v>
      </c>
      <c r="AA189" s="147">
        <v>259972254.81</v>
      </c>
      <c r="AB189" s="147">
        <v>255368920.28</v>
      </c>
      <c r="AC189" s="147">
        <v>8005927.0099999998</v>
      </c>
      <c r="AD189" s="147">
        <v>10846013.890000001</v>
      </c>
      <c r="AE189" s="147">
        <v>1714236.79</v>
      </c>
      <c r="AF189" s="147">
        <v>2531152</v>
      </c>
      <c r="AG189" s="147">
        <v>7452177.3700000001</v>
      </c>
      <c r="AH189" s="147">
        <v>8312399.0700000003</v>
      </c>
      <c r="AI189" s="147">
        <v>3909251.78</v>
      </c>
      <c r="AJ189" s="147">
        <v>2912156.81</v>
      </c>
      <c r="AK189" s="147">
        <v>2917656.51</v>
      </c>
      <c r="AL189" s="147">
        <v>3214828.85</v>
      </c>
      <c r="AM189" s="147">
        <v>4354227.28</v>
      </c>
      <c r="AN189" s="147">
        <v>3791080.59</v>
      </c>
      <c r="AO189" s="147">
        <v>39249437.049999997</v>
      </c>
      <c r="AP189" s="147">
        <v>776311002.60000002</v>
      </c>
      <c r="AQ189" s="147">
        <v>3238544.25</v>
      </c>
      <c r="AR189" s="147">
        <v>539743467.41999996</v>
      </c>
      <c r="AS189" s="147">
        <v>62618491.909999996</v>
      </c>
      <c r="AT189" s="147">
        <v>20519735.559999999</v>
      </c>
      <c r="AU189" s="147">
        <v>3243336.05</v>
      </c>
      <c r="AV189" s="147">
        <v>3436061.04</v>
      </c>
      <c r="AW189" s="147">
        <v>2942540.59</v>
      </c>
      <c r="AX189" s="147">
        <v>901398.36</v>
      </c>
      <c r="AY189" s="147">
        <v>5034041.5199999996</v>
      </c>
      <c r="AZ189" s="147">
        <v>102194192.91</v>
      </c>
      <c r="BA189" s="147">
        <v>74583280.040000007</v>
      </c>
      <c r="BB189" s="147">
        <v>63848067.259999998</v>
      </c>
      <c r="BC189" s="147">
        <v>254106687.00999999</v>
      </c>
      <c r="BD189" s="147">
        <v>41355230.079999998</v>
      </c>
      <c r="BE189" s="147">
        <v>12507555.789999999</v>
      </c>
      <c r="BF189" s="147">
        <v>200666538.94999999</v>
      </c>
      <c r="BG189" s="147">
        <v>8967374.5399999991</v>
      </c>
      <c r="BH189" s="147">
        <v>6036355.8799999999</v>
      </c>
      <c r="BI189" s="147">
        <v>3318333.4</v>
      </c>
      <c r="BJ189" s="147">
        <v>52287585.409999996</v>
      </c>
      <c r="BK189" s="147">
        <v>181857595.09</v>
      </c>
      <c r="BL189" s="147">
        <v>2771147.95</v>
      </c>
      <c r="BM189" s="147">
        <v>3285454.99</v>
      </c>
      <c r="BN189" s="147">
        <v>30181101.23</v>
      </c>
      <c r="BO189" s="147">
        <v>11527695.720000001</v>
      </c>
      <c r="BP189" s="147">
        <v>2707445.18</v>
      </c>
      <c r="BQ189" s="147">
        <v>53529928.060000002</v>
      </c>
      <c r="BR189" s="147">
        <v>40253168.710000001</v>
      </c>
      <c r="BS189" s="147">
        <v>10201419.4</v>
      </c>
      <c r="BT189" s="147">
        <v>4269637.6900000004</v>
      </c>
      <c r="BU189" s="147">
        <v>4498379.07</v>
      </c>
      <c r="BV189" s="147">
        <v>10344926.449999999</v>
      </c>
      <c r="BW189" s="147">
        <v>16942139.600000001</v>
      </c>
      <c r="BX189" s="147">
        <v>1930165.17</v>
      </c>
      <c r="BY189" s="147">
        <v>4947872.8</v>
      </c>
      <c r="BZ189" s="147">
        <v>2787101.51</v>
      </c>
      <c r="CA189" s="147">
        <v>2587412.2599999998</v>
      </c>
      <c r="CB189" s="147">
        <v>682926285.87</v>
      </c>
      <c r="CC189" s="147">
        <v>2447575.66</v>
      </c>
      <c r="CD189" s="147">
        <v>1034741.66</v>
      </c>
      <c r="CE189" s="147">
        <v>2450725.35</v>
      </c>
      <c r="CF189" s="147">
        <v>1528733.68</v>
      </c>
      <c r="CG189" s="147">
        <v>2524892.5699999998</v>
      </c>
      <c r="CH189" s="147">
        <v>1792151.2</v>
      </c>
      <c r="CI189" s="147">
        <v>6387115.0300000003</v>
      </c>
      <c r="CJ189" s="147">
        <v>8804647.7300000004</v>
      </c>
      <c r="CK189" s="147">
        <v>45667997.18</v>
      </c>
      <c r="CL189" s="147">
        <v>11913941.210000001</v>
      </c>
      <c r="CM189" s="147">
        <v>8094324.0599999996</v>
      </c>
      <c r="CN189" s="147">
        <v>244932545.15000001</v>
      </c>
      <c r="CO189" s="147">
        <v>125785521.72</v>
      </c>
      <c r="CP189" s="147">
        <v>9773877.6600000001</v>
      </c>
      <c r="CQ189" s="147">
        <v>9903735.8399999999</v>
      </c>
      <c r="CR189" s="147">
        <v>2698053.88</v>
      </c>
      <c r="CS189" s="147">
        <v>3690809.98</v>
      </c>
      <c r="CT189" s="147">
        <v>1853532.56</v>
      </c>
      <c r="CU189" s="147">
        <v>3743312.54</v>
      </c>
      <c r="CV189" s="147">
        <v>818290.72</v>
      </c>
      <c r="CW189" s="147">
        <v>2454781.59</v>
      </c>
      <c r="CX189" s="147">
        <v>4542637.96</v>
      </c>
      <c r="CY189" s="147">
        <v>871001.91</v>
      </c>
      <c r="CZ189" s="147">
        <v>17696100.969999999</v>
      </c>
      <c r="DA189" s="147">
        <v>2570787.91</v>
      </c>
      <c r="DB189" s="147">
        <v>3484431.36</v>
      </c>
      <c r="DC189" s="147">
        <v>2328661.41</v>
      </c>
      <c r="DD189" s="147">
        <v>2618581.06</v>
      </c>
      <c r="DE189" s="147">
        <v>4186653.76</v>
      </c>
      <c r="DF189" s="147">
        <v>180629895.69999999</v>
      </c>
      <c r="DG189" s="147">
        <v>1428274.65</v>
      </c>
      <c r="DH189" s="147">
        <v>16940421.199999999</v>
      </c>
      <c r="DI189" s="147">
        <v>23393329.079999998</v>
      </c>
      <c r="DJ189" s="147">
        <v>6365059.4100000001</v>
      </c>
      <c r="DK189" s="147">
        <v>4613317.6900000004</v>
      </c>
      <c r="DL189" s="147">
        <v>51008708.130000003</v>
      </c>
      <c r="DM189" s="147">
        <v>3780348.28</v>
      </c>
      <c r="DN189" s="147">
        <v>13363262.439999999</v>
      </c>
      <c r="DO189" s="147">
        <v>26370928.920000002</v>
      </c>
      <c r="DP189" s="147">
        <v>2945842.67</v>
      </c>
      <c r="DQ189" s="147">
        <v>5470541.9400000004</v>
      </c>
      <c r="DR189" s="147">
        <v>12361265.23</v>
      </c>
      <c r="DS189" s="147">
        <v>7563427.5800000001</v>
      </c>
      <c r="DT189" s="147">
        <v>2096018.28</v>
      </c>
      <c r="DU189" s="147">
        <v>4036277.13</v>
      </c>
      <c r="DV189" s="147">
        <v>2803781.57</v>
      </c>
      <c r="DW189" s="147">
        <v>3783359.28</v>
      </c>
      <c r="DX189" s="147">
        <v>2816296.96</v>
      </c>
      <c r="DY189" s="147">
        <v>3898313.32</v>
      </c>
      <c r="DZ189" s="147">
        <v>8587886.2100000009</v>
      </c>
      <c r="EA189" s="147">
        <v>6009093.0099999998</v>
      </c>
      <c r="EB189" s="147">
        <v>5350308.03</v>
      </c>
      <c r="EC189" s="147">
        <v>3166526.5</v>
      </c>
      <c r="ED189" s="147">
        <v>18496761.59</v>
      </c>
      <c r="EE189" s="147">
        <v>2650815.59</v>
      </c>
      <c r="EF189" s="147">
        <v>12968402.859999999</v>
      </c>
      <c r="EG189" s="147">
        <v>3134730.65</v>
      </c>
      <c r="EH189" s="147">
        <v>2988842.69</v>
      </c>
      <c r="EI189" s="147">
        <v>147688310.56999999</v>
      </c>
      <c r="EJ189" s="147">
        <v>76708110.269999996</v>
      </c>
      <c r="EK189" s="147">
        <v>6004487.9900000002</v>
      </c>
      <c r="EL189" s="147">
        <v>4457793.1100000003</v>
      </c>
      <c r="EM189" s="147">
        <v>4302549.53</v>
      </c>
      <c r="EN189" s="147">
        <v>9956210.2400000002</v>
      </c>
      <c r="EO189" s="147">
        <v>3920995.69</v>
      </c>
      <c r="EP189" s="147">
        <v>4196824.75</v>
      </c>
      <c r="EQ189" s="147">
        <v>22525469.399999999</v>
      </c>
      <c r="ER189" s="147">
        <v>3938029.87</v>
      </c>
      <c r="ES189" s="147">
        <v>1996839.41</v>
      </c>
      <c r="ET189" s="147">
        <v>4106616.29</v>
      </c>
      <c r="EU189" s="147">
        <v>6394619.1200000001</v>
      </c>
      <c r="EV189" s="147">
        <v>1364363.67</v>
      </c>
      <c r="EW189" s="147">
        <v>10271978.23</v>
      </c>
      <c r="EX189" s="147">
        <v>3251539.92</v>
      </c>
      <c r="EY189" s="147">
        <v>5089382.83</v>
      </c>
      <c r="EZ189" s="147">
        <v>2025453.31</v>
      </c>
      <c r="FA189" s="147">
        <v>30795080.149999999</v>
      </c>
      <c r="FB189" s="147">
        <v>3827713.26</v>
      </c>
      <c r="FC189" s="147">
        <v>19466074.16</v>
      </c>
      <c r="FD189" s="147">
        <v>3905522.4</v>
      </c>
      <c r="FE189" s="147">
        <v>1654500.11</v>
      </c>
      <c r="FF189" s="147">
        <v>3069079.68</v>
      </c>
      <c r="FG189" s="147">
        <v>1824503.75</v>
      </c>
      <c r="FH189" s="147">
        <v>1558947.27</v>
      </c>
      <c r="FI189" s="147">
        <v>16131707.33</v>
      </c>
      <c r="FJ189" s="147">
        <v>15572596.58</v>
      </c>
      <c r="FK189" s="147">
        <v>18697261.469999999</v>
      </c>
      <c r="FL189" s="147">
        <v>50131516.390000001</v>
      </c>
      <c r="FM189" s="147">
        <v>29244075.98</v>
      </c>
      <c r="FN189" s="147">
        <v>185945179.22</v>
      </c>
      <c r="FO189" s="147">
        <v>9942840.1699999999</v>
      </c>
      <c r="FP189" s="147">
        <v>19628077.199999999</v>
      </c>
      <c r="FQ189" s="147">
        <v>7758454.5700000003</v>
      </c>
      <c r="FR189" s="147">
        <v>2501624.36</v>
      </c>
      <c r="FS189" s="147">
        <v>2755551.43</v>
      </c>
      <c r="FT189" s="181">
        <v>1351181.29</v>
      </c>
      <c r="FU189" s="147">
        <v>7354125.8799999999</v>
      </c>
      <c r="FV189" s="147">
        <v>5909672.3300000001</v>
      </c>
      <c r="FW189" s="147">
        <v>2884265.85</v>
      </c>
      <c r="FX189" s="147">
        <v>1219842.5600000001</v>
      </c>
      <c r="FY189" s="147"/>
      <c r="FZ189" s="147"/>
      <c r="GA189" s="147"/>
      <c r="GB189" s="147"/>
      <c r="GC189" s="147"/>
      <c r="GD189" s="186"/>
      <c r="GE189" s="186"/>
    </row>
    <row r="190" spans="1:187" x14ac:dyDescent="0.2">
      <c r="A190" s="178"/>
      <c r="B190" s="184"/>
      <c r="C190" s="147"/>
      <c r="D190" s="147"/>
      <c r="E190" s="147"/>
      <c r="F190" s="147"/>
      <c r="G190" s="147"/>
      <c r="H190" s="147"/>
      <c r="I190" s="147"/>
      <c r="J190" s="147"/>
      <c r="K190" s="147"/>
      <c r="L190" s="147"/>
      <c r="M190" s="147"/>
      <c r="N190" s="147"/>
      <c r="O190" s="147"/>
      <c r="P190" s="147"/>
      <c r="Q190" s="147"/>
      <c r="R190" s="147"/>
      <c r="S190" s="147"/>
      <c r="T190" s="147"/>
      <c r="U190" s="147"/>
      <c r="V190" s="147"/>
      <c r="W190" s="181"/>
      <c r="X190" s="147"/>
      <c r="Y190" s="147"/>
      <c r="Z190" s="147"/>
      <c r="AA190" s="147"/>
      <c r="AB190" s="147"/>
      <c r="AC190" s="147"/>
      <c r="AD190" s="147"/>
      <c r="AE190" s="147"/>
      <c r="AF190" s="147"/>
      <c r="AG190" s="147"/>
      <c r="AH190" s="147"/>
      <c r="AI190" s="147"/>
      <c r="AJ190" s="147"/>
      <c r="AK190" s="147"/>
      <c r="AL190" s="147"/>
      <c r="AM190" s="147"/>
      <c r="AN190" s="147"/>
      <c r="AO190" s="147"/>
      <c r="AP190" s="147"/>
      <c r="AQ190" s="147"/>
      <c r="AR190" s="147"/>
      <c r="AS190" s="147"/>
      <c r="AT190" s="147"/>
      <c r="AU190" s="147"/>
      <c r="AV190" s="147"/>
      <c r="AW190" s="147"/>
      <c r="AX190" s="147"/>
      <c r="AY190" s="147"/>
      <c r="AZ190" s="147"/>
      <c r="BA190" s="147"/>
      <c r="BB190" s="147"/>
      <c r="BC190" s="147"/>
      <c r="BD190" s="147"/>
      <c r="BE190" s="147"/>
      <c r="BF190" s="147"/>
      <c r="BG190" s="147"/>
      <c r="BH190" s="147"/>
      <c r="BI190" s="147"/>
      <c r="BJ190" s="147"/>
      <c r="BK190" s="147"/>
      <c r="BL190" s="147"/>
      <c r="BM190" s="147"/>
      <c r="BN190" s="147"/>
      <c r="BO190" s="147"/>
      <c r="BP190" s="147"/>
      <c r="BQ190" s="147"/>
      <c r="BR190" s="147"/>
      <c r="BS190" s="147"/>
      <c r="BT190" s="147"/>
      <c r="BU190" s="147"/>
      <c r="BV190" s="147"/>
      <c r="BW190" s="147"/>
      <c r="BX190" s="147"/>
      <c r="BY190" s="147"/>
      <c r="BZ190" s="147"/>
      <c r="CA190" s="147"/>
      <c r="CB190" s="147"/>
      <c r="CC190" s="147"/>
      <c r="CD190" s="147"/>
      <c r="CE190" s="147"/>
      <c r="CF190" s="147"/>
      <c r="CG190" s="147"/>
      <c r="CH190" s="147"/>
      <c r="CI190" s="147"/>
      <c r="CJ190" s="147"/>
      <c r="CK190" s="147"/>
      <c r="CL190" s="147"/>
      <c r="CM190" s="147"/>
      <c r="CN190" s="147"/>
      <c r="CO190" s="147"/>
      <c r="CP190" s="147"/>
      <c r="CQ190" s="147"/>
      <c r="CR190" s="147"/>
      <c r="CS190" s="147"/>
      <c r="CT190" s="147"/>
      <c r="CU190" s="147"/>
      <c r="CV190" s="147"/>
      <c r="CW190" s="147"/>
      <c r="CX190" s="147"/>
      <c r="CY190" s="147"/>
      <c r="CZ190" s="147"/>
      <c r="DA190" s="147"/>
      <c r="DB190" s="147"/>
      <c r="DC190" s="147"/>
      <c r="DD190" s="147"/>
      <c r="DE190" s="147"/>
      <c r="DF190" s="147"/>
      <c r="DG190" s="147"/>
      <c r="DH190" s="147"/>
      <c r="DI190" s="147"/>
      <c r="DJ190" s="147"/>
      <c r="DK190" s="147"/>
      <c r="DL190" s="147"/>
      <c r="DM190" s="147"/>
      <c r="DN190" s="147"/>
      <c r="DO190" s="147"/>
      <c r="DP190" s="147"/>
      <c r="DQ190" s="147"/>
      <c r="DR190" s="147"/>
      <c r="DS190" s="147"/>
      <c r="DT190" s="147"/>
      <c r="DU190" s="147"/>
      <c r="DV190" s="147"/>
      <c r="DW190" s="147"/>
      <c r="DX190" s="147"/>
      <c r="DY190" s="147"/>
      <c r="DZ190" s="147"/>
      <c r="EA190" s="147"/>
      <c r="EB190" s="147"/>
      <c r="EC190" s="147"/>
      <c r="ED190" s="147"/>
      <c r="EE190" s="147"/>
      <c r="EF190" s="147"/>
      <c r="EG190" s="147"/>
      <c r="EH190" s="147"/>
      <c r="EI190" s="147"/>
      <c r="EJ190" s="147"/>
      <c r="EK190" s="147"/>
      <c r="EL190" s="147"/>
      <c r="EM190" s="147"/>
      <c r="EN190" s="147"/>
      <c r="EO190" s="147"/>
      <c r="EP190" s="147"/>
      <c r="EQ190" s="147"/>
      <c r="ER190" s="147"/>
      <c r="ES190" s="147"/>
      <c r="ET190" s="147"/>
      <c r="EU190" s="147"/>
      <c r="EV190" s="147"/>
      <c r="EW190" s="147"/>
      <c r="EX190" s="147"/>
      <c r="EY190" s="147"/>
      <c r="EZ190" s="147"/>
      <c r="FA190" s="147"/>
      <c r="FB190" s="147"/>
      <c r="FC190" s="147"/>
      <c r="FD190" s="147"/>
      <c r="FE190" s="147"/>
      <c r="FF190" s="147"/>
      <c r="FG190" s="147"/>
      <c r="FH190" s="147"/>
      <c r="FI190" s="147"/>
      <c r="FJ190" s="147"/>
      <c r="FK190" s="147"/>
      <c r="FL190" s="147"/>
      <c r="FM190" s="147"/>
      <c r="FN190" s="147"/>
      <c r="FO190" s="147"/>
      <c r="FP190" s="147"/>
      <c r="FQ190" s="147"/>
      <c r="FR190" s="147"/>
      <c r="FS190" s="147"/>
      <c r="FT190" s="181"/>
      <c r="FU190" s="147"/>
      <c r="FV190" s="147"/>
      <c r="FW190" s="147"/>
      <c r="FX190" s="147"/>
      <c r="FY190" s="147"/>
      <c r="FZ190" s="147"/>
      <c r="GA190" s="147"/>
      <c r="GB190" s="147"/>
      <c r="GC190" s="147"/>
      <c r="GD190" s="178"/>
      <c r="GE190" s="178"/>
    </row>
    <row r="191" spans="1:187" ht="15.75" x14ac:dyDescent="0.25">
      <c r="A191" s="178"/>
      <c r="B191" s="207" t="s">
        <v>350</v>
      </c>
      <c r="C191" s="147"/>
      <c r="D191" s="147"/>
      <c r="E191" s="147"/>
      <c r="F191" s="147"/>
      <c r="G191" s="147"/>
      <c r="H191" s="147"/>
      <c r="I191" s="147"/>
      <c r="J191" s="147"/>
      <c r="K191" s="147"/>
      <c r="L191" s="147"/>
      <c r="M191" s="147"/>
      <c r="N191" s="147"/>
      <c r="O191" s="147"/>
      <c r="P191" s="147"/>
      <c r="Q191" s="147"/>
      <c r="R191" s="147"/>
      <c r="S191" s="147"/>
      <c r="T191" s="147"/>
      <c r="U191" s="147"/>
      <c r="V191" s="147"/>
      <c r="W191" s="181"/>
      <c r="X191" s="147"/>
      <c r="Y191" s="147"/>
      <c r="Z191" s="147"/>
      <c r="AA191" s="147"/>
      <c r="AB191" s="147"/>
      <c r="AC191" s="147"/>
      <c r="AD191" s="147"/>
      <c r="AE191" s="147"/>
      <c r="AF191" s="147"/>
      <c r="AG191" s="147"/>
      <c r="AH191" s="147"/>
      <c r="AI191" s="147"/>
      <c r="AJ191" s="147"/>
      <c r="AK191" s="147"/>
      <c r="AL191" s="147"/>
      <c r="AM191" s="147"/>
      <c r="AN191" s="147"/>
      <c r="AO191" s="147"/>
      <c r="AP191" s="147"/>
      <c r="AQ191" s="147"/>
      <c r="AR191" s="147"/>
      <c r="AS191" s="147"/>
      <c r="AT191" s="147"/>
      <c r="AU191" s="147"/>
      <c r="AV191" s="147"/>
      <c r="AW191" s="147"/>
      <c r="AX191" s="147"/>
      <c r="AY191" s="147"/>
      <c r="AZ191" s="147"/>
      <c r="BA191" s="147"/>
      <c r="BB191" s="147"/>
      <c r="BC191" s="147"/>
      <c r="BD191" s="147"/>
      <c r="BE191" s="147"/>
      <c r="BF191" s="147"/>
      <c r="BG191" s="147"/>
      <c r="BH191" s="147"/>
      <c r="BI191" s="147"/>
      <c r="BJ191" s="147"/>
      <c r="BK191" s="147"/>
      <c r="BL191" s="147"/>
      <c r="BM191" s="147"/>
      <c r="BN191" s="147"/>
      <c r="BO191" s="147"/>
      <c r="BP191" s="147"/>
      <c r="BQ191" s="147"/>
      <c r="BR191" s="147"/>
      <c r="BS191" s="147"/>
      <c r="BT191" s="147"/>
      <c r="BU191" s="147"/>
      <c r="BV191" s="147"/>
      <c r="BW191" s="147"/>
      <c r="BX191" s="147"/>
      <c r="BY191" s="147"/>
      <c r="BZ191" s="147"/>
      <c r="CA191" s="147"/>
      <c r="CB191" s="147"/>
      <c r="CC191" s="147"/>
      <c r="CD191" s="147"/>
      <c r="CE191" s="147"/>
      <c r="CF191" s="147"/>
      <c r="CG191" s="147"/>
      <c r="CH191" s="147"/>
      <c r="CI191" s="147"/>
      <c r="CJ191" s="147"/>
      <c r="CK191" s="147"/>
      <c r="CL191" s="147"/>
      <c r="CM191" s="147"/>
      <c r="CN191" s="147"/>
      <c r="CO191" s="147"/>
      <c r="CP191" s="147"/>
      <c r="CQ191" s="147"/>
      <c r="CR191" s="147"/>
      <c r="CS191" s="147"/>
      <c r="CT191" s="147"/>
      <c r="CU191" s="147"/>
      <c r="CV191" s="147"/>
      <c r="CW191" s="147"/>
      <c r="CX191" s="147"/>
      <c r="CY191" s="147"/>
      <c r="CZ191" s="147"/>
      <c r="DA191" s="147"/>
      <c r="DB191" s="147"/>
      <c r="DC191" s="147"/>
      <c r="DD191" s="147"/>
      <c r="DE191" s="147"/>
      <c r="DF191" s="147"/>
      <c r="DG191" s="147"/>
      <c r="DH191" s="147"/>
      <c r="DI191" s="147"/>
      <c r="DJ191" s="147"/>
      <c r="DK191" s="147"/>
      <c r="DL191" s="147"/>
      <c r="DM191" s="147"/>
      <c r="DN191" s="147"/>
      <c r="DO191" s="147"/>
      <c r="DP191" s="147"/>
      <c r="DQ191" s="147"/>
      <c r="DR191" s="147"/>
      <c r="DS191" s="147"/>
      <c r="DT191" s="147"/>
      <c r="DU191" s="147"/>
      <c r="DV191" s="147"/>
      <c r="DW191" s="147"/>
      <c r="DX191" s="147"/>
      <c r="DY191" s="147"/>
      <c r="DZ191" s="147"/>
      <c r="EA191" s="147"/>
      <c r="EB191" s="147"/>
      <c r="EC191" s="147"/>
      <c r="ED191" s="147"/>
      <c r="EE191" s="147"/>
      <c r="EF191" s="147"/>
      <c r="EG191" s="147"/>
      <c r="EH191" s="147"/>
      <c r="EI191" s="147"/>
      <c r="EJ191" s="147"/>
      <c r="EK191" s="147"/>
      <c r="EL191" s="147"/>
      <c r="EM191" s="147"/>
      <c r="EN191" s="147"/>
      <c r="EO191" s="147"/>
      <c r="EP191" s="147"/>
      <c r="EQ191" s="147"/>
      <c r="ER191" s="147"/>
      <c r="ES191" s="147"/>
      <c r="ET191" s="147"/>
      <c r="EU191" s="147"/>
      <c r="EV191" s="147"/>
      <c r="EW191" s="147"/>
      <c r="EX191" s="147"/>
      <c r="EY191" s="147"/>
      <c r="EZ191" s="147"/>
      <c r="FA191" s="147"/>
      <c r="FB191" s="147"/>
      <c r="FC191" s="147"/>
      <c r="FD191" s="147"/>
      <c r="FE191" s="147"/>
      <c r="FF191" s="147"/>
      <c r="FG191" s="147"/>
      <c r="FH191" s="147"/>
      <c r="FI191" s="147"/>
      <c r="FJ191" s="147"/>
      <c r="FK191" s="147"/>
      <c r="FL191" s="147"/>
      <c r="FM191" s="147"/>
      <c r="FN191" s="147"/>
      <c r="FO191" s="147"/>
      <c r="FP191" s="147"/>
      <c r="FQ191" s="147"/>
      <c r="FR191" s="147"/>
      <c r="FS191" s="147"/>
      <c r="FT191" s="181"/>
      <c r="FU191" s="147"/>
      <c r="FV191" s="147"/>
      <c r="FW191" s="147"/>
      <c r="FX191" s="147"/>
      <c r="FY191" s="179"/>
      <c r="FZ191" s="147"/>
      <c r="GA191" s="147"/>
      <c r="GB191" s="147"/>
      <c r="GC191" s="147"/>
      <c r="GD191" s="186"/>
      <c r="GE191" s="186"/>
    </row>
    <row r="192" spans="1:187" x14ac:dyDescent="0.2">
      <c r="A192" s="192" t="s">
        <v>351</v>
      </c>
      <c r="B192" s="184" t="s">
        <v>987</v>
      </c>
      <c r="C192" s="147">
        <f t="shared" ref="C192:BN192" si="233">(C32)</f>
        <v>8181.42</v>
      </c>
      <c r="D192" s="147">
        <f t="shared" si="233"/>
        <v>8181.42</v>
      </c>
      <c r="E192" s="147">
        <f t="shared" si="233"/>
        <v>8181.42</v>
      </c>
      <c r="F192" s="147">
        <f t="shared" si="233"/>
        <v>8181.42</v>
      </c>
      <c r="G192" s="147">
        <f t="shared" si="233"/>
        <v>8181.42</v>
      </c>
      <c r="H192" s="147">
        <f t="shared" si="233"/>
        <v>8181.42</v>
      </c>
      <c r="I192" s="147">
        <f t="shared" si="233"/>
        <v>8181.42</v>
      </c>
      <c r="J192" s="147">
        <f t="shared" si="233"/>
        <v>8181.42</v>
      </c>
      <c r="K192" s="147">
        <f t="shared" si="233"/>
        <v>8181.42</v>
      </c>
      <c r="L192" s="147">
        <f t="shared" si="233"/>
        <v>8181.42</v>
      </c>
      <c r="M192" s="147">
        <f t="shared" si="233"/>
        <v>8181.42</v>
      </c>
      <c r="N192" s="147">
        <f t="shared" si="233"/>
        <v>8181.42</v>
      </c>
      <c r="O192" s="147">
        <f t="shared" si="233"/>
        <v>8181.42</v>
      </c>
      <c r="P192" s="147">
        <f t="shared" si="233"/>
        <v>8181.42</v>
      </c>
      <c r="Q192" s="147">
        <f t="shared" si="233"/>
        <v>8181.42</v>
      </c>
      <c r="R192" s="147">
        <f t="shared" si="233"/>
        <v>8181.42</v>
      </c>
      <c r="S192" s="147">
        <f t="shared" si="233"/>
        <v>8181.42</v>
      </c>
      <c r="T192" s="147">
        <f t="shared" si="233"/>
        <v>8181.42</v>
      </c>
      <c r="U192" s="147">
        <f t="shared" si="233"/>
        <v>8181.42</v>
      </c>
      <c r="V192" s="147">
        <f t="shared" si="233"/>
        <v>8181.42</v>
      </c>
      <c r="W192" s="147">
        <f t="shared" si="233"/>
        <v>8181.42</v>
      </c>
      <c r="X192" s="147">
        <f t="shared" si="233"/>
        <v>8181.42</v>
      </c>
      <c r="Y192" s="147">
        <f t="shared" si="233"/>
        <v>8181.42</v>
      </c>
      <c r="Z192" s="147">
        <f t="shared" si="233"/>
        <v>8181.42</v>
      </c>
      <c r="AA192" s="147">
        <f t="shared" si="233"/>
        <v>8181.42</v>
      </c>
      <c r="AB192" s="147">
        <f t="shared" si="233"/>
        <v>8181.42</v>
      </c>
      <c r="AC192" s="147">
        <f t="shared" si="233"/>
        <v>8181.42</v>
      </c>
      <c r="AD192" s="147">
        <f t="shared" si="233"/>
        <v>8181.42</v>
      </c>
      <c r="AE192" s="147">
        <f t="shared" si="233"/>
        <v>8181.42</v>
      </c>
      <c r="AF192" s="147">
        <f t="shared" si="233"/>
        <v>8181.42</v>
      </c>
      <c r="AG192" s="147">
        <f t="shared" si="233"/>
        <v>8181.42</v>
      </c>
      <c r="AH192" s="147">
        <f t="shared" si="233"/>
        <v>8181.42</v>
      </c>
      <c r="AI192" s="147">
        <f t="shared" si="233"/>
        <v>8181.42</v>
      </c>
      <c r="AJ192" s="147">
        <f t="shared" si="233"/>
        <v>8181.42</v>
      </c>
      <c r="AK192" s="147">
        <f t="shared" si="233"/>
        <v>8181.42</v>
      </c>
      <c r="AL192" s="147">
        <f t="shared" si="233"/>
        <v>8181.42</v>
      </c>
      <c r="AM192" s="147">
        <f t="shared" si="233"/>
        <v>8181.42</v>
      </c>
      <c r="AN192" s="147">
        <f t="shared" si="233"/>
        <v>8181.42</v>
      </c>
      <c r="AO192" s="147">
        <f t="shared" si="233"/>
        <v>8181.42</v>
      </c>
      <c r="AP192" s="147">
        <f t="shared" si="233"/>
        <v>8181.42</v>
      </c>
      <c r="AQ192" s="147">
        <f t="shared" si="233"/>
        <v>8181.42</v>
      </c>
      <c r="AR192" s="147">
        <f t="shared" si="233"/>
        <v>8181.42</v>
      </c>
      <c r="AS192" s="147">
        <f t="shared" si="233"/>
        <v>8181.42</v>
      </c>
      <c r="AT192" s="147">
        <f t="shared" si="233"/>
        <v>8181.42</v>
      </c>
      <c r="AU192" s="147">
        <f t="shared" si="233"/>
        <v>8181.42</v>
      </c>
      <c r="AV192" s="147">
        <f t="shared" si="233"/>
        <v>8181.42</v>
      </c>
      <c r="AW192" s="147">
        <f t="shared" si="233"/>
        <v>8181.42</v>
      </c>
      <c r="AX192" s="147">
        <f t="shared" si="233"/>
        <v>8181.42</v>
      </c>
      <c r="AY192" s="147">
        <f t="shared" si="233"/>
        <v>8181.42</v>
      </c>
      <c r="AZ192" s="147">
        <f t="shared" si="233"/>
        <v>8181.42</v>
      </c>
      <c r="BA192" s="147">
        <f t="shared" si="233"/>
        <v>8181.42</v>
      </c>
      <c r="BB192" s="147">
        <f t="shared" si="233"/>
        <v>8181.42</v>
      </c>
      <c r="BC192" s="147">
        <f t="shared" si="233"/>
        <v>8181.42</v>
      </c>
      <c r="BD192" s="147">
        <f t="shared" si="233"/>
        <v>8181.42</v>
      </c>
      <c r="BE192" s="147">
        <f t="shared" si="233"/>
        <v>8181.42</v>
      </c>
      <c r="BF192" s="147">
        <f t="shared" si="233"/>
        <v>8181.42</v>
      </c>
      <c r="BG192" s="147">
        <f t="shared" si="233"/>
        <v>8181.42</v>
      </c>
      <c r="BH192" s="147">
        <f t="shared" si="233"/>
        <v>8181.42</v>
      </c>
      <c r="BI192" s="147">
        <f t="shared" si="233"/>
        <v>8181.42</v>
      </c>
      <c r="BJ192" s="147">
        <f t="shared" si="233"/>
        <v>8181.42</v>
      </c>
      <c r="BK192" s="147">
        <f t="shared" si="233"/>
        <v>8181.42</v>
      </c>
      <c r="BL192" s="147">
        <f t="shared" si="233"/>
        <v>8181.42</v>
      </c>
      <c r="BM192" s="147">
        <f t="shared" si="233"/>
        <v>8181.42</v>
      </c>
      <c r="BN192" s="147">
        <f t="shared" si="233"/>
        <v>8181.42</v>
      </c>
      <c r="BO192" s="147">
        <f t="shared" ref="BO192:DZ192" si="234">(BO32)</f>
        <v>8181.42</v>
      </c>
      <c r="BP192" s="147">
        <f t="shared" si="234"/>
        <v>8181.42</v>
      </c>
      <c r="BQ192" s="147">
        <f t="shared" si="234"/>
        <v>8181.42</v>
      </c>
      <c r="BR192" s="147">
        <f t="shared" si="234"/>
        <v>8181.42</v>
      </c>
      <c r="BS192" s="147">
        <f t="shared" si="234"/>
        <v>8181.42</v>
      </c>
      <c r="BT192" s="147">
        <f t="shared" si="234"/>
        <v>8181.42</v>
      </c>
      <c r="BU192" s="147">
        <f t="shared" si="234"/>
        <v>8181.42</v>
      </c>
      <c r="BV192" s="147">
        <f t="shared" si="234"/>
        <v>8181.42</v>
      </c>
      <c r="BW192" s="147">
        <f t="shared" si="234"/>
        <v>8181.42</v>
      </c>
      <c r="BX192" s="147">
        <f t="shared" si="234"/>
        <v>8181.42</v>
      </c>
      <c r="BY192" s="147">
        <f t="shared" si="234"/>
        <v>8181.42</v>
      </c>
      <c r="BZ192" s="147">
        <f t="shared" si="234"/>
        <v>8181.42</v>
      </c>
      <c r="CA192" s="147">
        <f t="shared" si="234"/>
        <v>8181.42</v>
      </c>
      <c r="CB192" s="147">
        <f t="shared" si="234"/>
        <v>8181.42</v>
      </c>
      <c r="CC192" s="147">
        <f t="shared" si="234"/>
        <v>8181.42</v>
      </c>
      <c r="CD192" s="147">
        <f t="shared" si="234"/>
        <v>8181.42</v>
      </c>
      <c r="CE192" s="147">
        <f t="shared" si="234"/>
        <v>8181.42</v>
      </c>
      <c r="CF192" s="147">
        <f t="shared" si="234"/>
        <v>8181.42</v>
      </c>
      <c r="CG192" s="147">
        <f t="shared" si="234"/>
        <v>8181.42</v>
      </c>
      <c r="CH192" s="147">
        <f t="shared" si="234"/>
        <v>8181.42</v>
      </c>
      <c r="CI192" s="147">
        <f t="shared" si="234"/>
        <v>8181.42</v>
      </c>
      <c r="CJ192" s="147">
        <f t="shared" si="234"/>
        <v>8181.42</v>
      </c>
      <c r="CK192" s="147">
        <f t="shared" si="234"/>
        <v>8181.42</v>
      </c>
      <c r="CL192" s="147">
        <f t="shared" si="234"/>
        <v>8181.42</v>
      </c>
      <c r="CM192" s="147">
        <f t="shared" si="234"/>
        <v>8181.42</v>
      </c>
      <c r="CN192" s="147">
        <f t="shared" si="234"/>
        <v>8181.42</v>
      </c>
      <c r="CO192" s="147">
        <f t="shared" si="234"/>
        <v>8181.42</v>
      </c>
      <c r="CP192" s="147">
        <f t="shared" si="234"/>
        <v>8181.42</v>
      </c>
      <c r="CQ192" s="147">
        <f t="shared" si="234"/>
        <v>8181.42</v>
      </c>
      <c r="CR192" s="147">
        <f t="shared" si="234"/>
        <v>8181.42</v>
      </c>
      <c r="CS192" s="147">
        <f t="shared" si="234"/>
        <v>8181.42</v>
      </c>
      <c r="CT192" s="147">
        <f t="shared" si="234"/>
        <v>8181.42</v>
      </c>
      <c r="CU192" s="147">
        <f t="shared" si="234"/>
        <v>8181.42</v>
      </c>
      <c r="CV192" s="147">
        <f t="shared" si="234"/>
        <v>8181.42</v>
      </c>
      <c r="CW192" s="147">
        <f t="shared" si="234"/>
        <v>8181.42</v>
      </c>
      <c r="CX192" s="147">
        <f t="shared" si="234"/>
        <v>8181.42</v>
      </c>
      <c r="CY192" s="147">
        <f t="shared" si="234"/>
        <v>8181.42</v>
      </c>
      <c r="CZ192" s="147">
        <f t="shared" si="234"/>
        <v>8181.42</v>
      </c>
      <c r="DA192" s="147">
        <f t="shared" si="234"/>
        <v>8181.42</v>
      </c>
      <c r="DB192" s="147">
        <f t="shared" si="234"/>
        <v>8181.42</v>
      </c>
      <c r="DC192" s="147">
        <f t="shared" si="234"/>
        <v>8181.42</v>
      </c>
      <c r="DD192" s="147">
        <f t="shared" si="234"/>
        <v>8181.42</v>
      </c>
      <c r="DE192" s="147">
        <f t="shared" si="234"/>
        <v>8181.42</v>
      </c>
      <c r="DF192" s="147">
        <f t="shared" si="234"/>
        <v>8181.42</v>
      </c>
      <c r="DG192" s="147">
        <f t="shared" si="234"/>
        <v>8181.42</v>
      </c>
      <c r="DH192" s="147">
        <f t="shared" si="234"/>
        <v>8181.42</v>
      </c>
      <c r="DI192" s="147">
        <f t="shared" si="234"/>
        <v>8181.42</v>
      </c>
      <c r="DJ192" s="147">
        <f t="shared" si="234"/>
        <v>8181.42</v>
      </c>
      <c r="DK192" s="147">
        <f t="shared" si="234"/>
        <v>8181.42</v>
      </c>
      <c r="DL192" s="147">
        <f t="shared" si="234"/>
        <v>8181.42</v>
      </c>
      <c r="DM192" s="147">
        <f t="shared" si="234"/>
        <v>8181.42</v>
      </c>
      <c r="DN192" s="147">
        <f t="shared" si="234"/>
        <v>8181.42</v>
      </c>
      <c r="DO192" s="147">
        <f t="shared" si="234"/>
        <v>8181.42</v>
      </c>
      <c r="DP192" s="147">
        <f t="shared" si="234"/>
        <v>8181.42</v>
      </c>
      <c r="DQ192" s="147">
        <f t="shared" si="234"/>
        <v>8181.42</v>
      </c>
      <c r="DR192" s="147">
        <f t="shared" si="234"/>
        <v>8181.42</v>
      </c>
      <c r="DS192" s="147">
        <f t="shared" si="234"/>
        <v>8181.42</v>
      </c>
      <c r="DT192" s="147">
        <f t="shared" si="234"/>
        <v>8181.42</v>
      </c>
      <c r="DU192" s="147">
        <f t="shared" si="234"/>
        <v>8181.42</v>
      </c>
      <c r="DV192" s="147">
        <f t="shared" si="234"/>
        <v>8181.42</v>
      </c>
      <c r="DW192" s="147">
        <f t="shared" si="234"/>
        <v>8181.42</v>
      </c>
      <c r="DX192" s="147">
        <f t="shared" si="234"/>
        <v>8181.42</v>
      </c>
      <c r="DY192" s="147">
        <f t="shared" si="234"/>
        <v>8181.42</v>
      </c>
      <c r="DZ192" s="147">
        <f t="shared" si="234"/>
        <v>8181.42</v>
      </c>
      <c r="EA192" s="147">
        <f t="shared" ref="EA192:FX192" si="235">(EA32)</f>
        <v>8181.42</v>
      </c>
      <c r="EB192" s="147">
        <f t="shared" si="235"/>
        <v>8181.42</v>
      </c>
      <c r="EC192" s="147">
        <f t="shared" si="235"/>
        <v>8181.42</v>
      </c>
      <c r="ED192" s="147">
        <f t="shared" si="235"/>
        <v>8181.42</v>
      </c>
      <c r="EE192" s="147">
        <f t="shared" si="235"/>
        <v>8181.42</v>
      </c>
      <c r="EF192" s="147">
        <f t="shared" si="235"/>
        <v>8181.42</v>
      </c>
      <c r="EG192" s="147">
        <f t="shared" si="235"/>
        <v>8181.42</v>
      </c>
      <c r="EH192" s="147">
        <f t="shared" si="235"/>
        <v>8181.42</v>
      </c>
      <c r="EI192" s="147">
        <f t="shared" si="235"/>
        <v>8181.42</v>
      </c>
      <c r="EJ192" s="147">
        <f t="shared" si="235"/>
        <v>8181.42</v>
      </c>
      <c r="EK192" s="147">
        <f t="shared" si="235"/>
        <v>8181.42</v>
      </c>
      <c r="EL192" s="147">
        <f t="shared" si="235"/>
        <v>8181.42</v>
      </c>
      <c r="EM192" s="147">
        <f t="shared" si="235"/>
        <v>8181.42</v>
      </c>
      <c r="EN192" s="147">
        <f t="shared" si="235"/>
        <v>8181.42</v>
      </c>
      <c r="EO192" s="147">
        <f t="shared" si="235"/>
        <v>8181.42</v>
      </c>
      <c r="EP192" s="147">
        <f t="shared" si="235"/>
        <v>8181.42</v>
      </c>
      <c r="EQ192" s="147">
        <f t="shared" si="235"/>
        <v>8181.42</v>
      </c>
      <c r="ER192" s="147">
        <f t="shared" si="235"/>
        <v>8181.42</v>
      </c>
      <c r="ES192" s="147">
        <f t="shared" si="235"/>
        <v>8181.42</v>
      </c>
      <c r="ET192" s="147">
        <f t="shared" si="235"/>
        <v>8181.42</v>
      </c>
      <c r="EU192" s="147">
        <f t="shared" si="235"/>
        <v>8181.42</v>
      </c>
      <c r="EV192" s="147">
        <f t="shared" si="235"/>
        <v>8181.42</v>
      </c>
      <c r="EW192" s="147">
        <f t="shared" si="235"/>
        <v>8181.42</v>
      </c>
      <c r="EX192" s="147">
        <f t="shared" si="235"/>
        <v>8181.42</v>
      </c>
      <c r="EY192" s="147">
        <f t="shared" si="235"/>
        <v>8181.42</v>
      </c>
      <c r="EZ192" s="147">
        <f t="shared" si="235"/>
        <v>8181.42</v>
      </c>
      <c r="FA192" s="147">
        <f t="shared" si="235"/>
        <v>8181.42</v>
      </c>
      <c r="FB192" s="147">
        <f t="shared" si="235"/>
        <v>8181.42</v>
      </c>
      <c r="FC192" s="147">
        <f t="shared" si="235"/>
        <v>8181.42</v>
      </c>
      <c r="FD192" s="147">
        <f t="shared" si="235"/>
        <v>8181.42</v>
      </c>
      <c r="FE192" s="147">
        <f t="shared" si="235"/>
        <v>8181.42</v>
      </c>
      <c r="FF192" s="147">
        <f t="shared" si="235"/>
        <v>8181.42</v>
      </c>
      <c r="FG192" s="147">
        <f t="shared" si="235"/>
        <v>8181.42</v>
      </c>
      <c r="FH192" s="147">
        <f t="shared" si="235"/>
        <v>8181.42</v>
      </c>
      <c r="FI192" s="147">
        <f t="shared" si="235"/>
        <v>8181.42</v>
      </c>
      <c r="FJ192" s="147">
        <f t="shared" si="235"/>
        <v>8181.42</v>
      </c>
      <c r="FK192" s="147">
        <f t="shared" si="235"/>
        <v>8181.42</v>
      </c>
      <c r="FL192" s="147">
        <f t="shared" si="235"/>
        <v>8181.42</v>
      </c>
      <c r="FM192" s="147">
        <f t="shared" si="235"/>
        <v>8181.42</v>
      </c>
      <c r="FN192" s="147">
        <f t="shared" si="235"/>
        <v>8181.42</v>
      </c>
      <c r="FO192" s="147">
        <f t="shared" si="235"/>
        <v>8181.42</v>
      </c>
      <c r="FP192" s="147">
        <f t="shared" si="235"/>
        <v>8181.42</v>
      </c>
      <c r="FQ192" s="147">
        <f t="shared" si="235"/>
        <v>8181.42</v>
      </c>
      <c r="FR192" s="147">
        <f t="shared" si="235"/>
        <v>8181.42</v>
      </c>
      <c r="FS192" s="147">
        <f t="shared" si="235"/>
        <v>8181.42</v>
      </c>
      <c r="FT192" s="181">
        <f t="shared" si="235"/>
        <v>8181.42</v>
      </c>
      <c r="FU192" s="147">
        <f t="shared" si="235"/>
        <v>8181.42</v>
      </c>
      <c r="FV192" s="147">
        <f t="shared" si="235"/>
        <v>8181.42</v>
      </c>
      <c r="FW192" s="147">
        <f t="shared" si="235"/>
        <v>8181.42</v>
      </c>
      <c r="FX192" s="147">
        <f t="shared" si="235"/>
        <v>8181.42</v>
      </c>
      <c r="FY192" s="172"/>
      <c r="GA192" s="147"/>
      <c r="GB192" s="147"/>
      <c r="GC192" s="147"/>
      <c r="GD192" s="186"/>
      <c r="GE192" s="186"/>
    </row>
    <row r="193" spans="1:187" x14ac:dyDescent="0.2">
      <c r="A193" s="192" t="s">
        <v>352</v>
      </c>
      <c r="B193" s="184" t="s">
        <v>676</v>
      </c>
      <c r="C193" s="162">
        <f t="shared" ref="C193:BN193" si="236">(C91)</f>
        <v>6149.3</v>
      </c>
      <c r="D193" s="162">
        <f t="shared" si="236"/>
        <v>41907.5</v>
      </c>
      <c r="E193" s="162">
        <f t="shared" si="236"/>
        <v>8046.2000000000007</v>
      </c>
      <c r="F193" s="162">
        <f t="shared" si="236"/>
        <v>17803.899999999998</v>
      </c>
      <c r="G193" s="162">
        <f t="shared" si="236"/>
        <v>1047.4000000000001</v>
      </c>
      <c r="H193" s="162">
        <f t="shared" si="236"/>
        <v>952.7</v>
      </c>
      <c r="I193" s="162">
        <f t="shared" si="236"/>
        <v>10392</v>
      </c>
      <c r="J193" s="162">
        <f t="shared" si="236"/>
        <v>2343.9</v>
      </c>
      <c r="K193" s="162">
        <f t="shared" si="236"/>
        <v>297.39999999999998</v>
      </c>
      <c r="L193" s="162">
        <f t="shared" si="236"/>
        <v>2637.7000000000003</v>
      </c>
      <c r="M193" s="162">
        <f t="shared" si="236"/>
        <v>1358.2</v>
      </c>
      <c r="N193" s="162">
        <f t="shared" si="236"/>
        <v>52707.1</v>
      </c>
      <c r="O193" s="162">
        <f t="shared" si="236"/>
        <v>14703.7</v>
      </c>
      <c r="P193" s="162">
        <f t="shared" si="236"/>
        <v>180.7</v>
      </c>
      <c r="Q193" s="162">
        <f t="shared" si="236"/>
        <v>39784.5</v>
      </c>
      <c r="R193" s="162">
        <f t="shared" si="236"/>
        <v>486.1</v>
      </c>
      <c r="S193" s="162">
        <f t="shared" si="236"/>
        <v>1619.6</v>
      </c>
      <c r="T193" s="162">
        <f t="shared" si="236"/>
        <v>142.80000000000001</v>
      </c>
      <c r="U193" s="162">
        <f t="shared" si="236"/>
        <v>50</v>
      </c>
      <c r="V193" s="162">
        <f t="shared" si="236"/>
        <v>300.60000000000002</v>
      </c>
      <c r="W193" s="162">
        <f t="shared" si="236"/>
        <v>50</v>
      </c>
      <c r="X193" s="162">
        <f t="shared" si="236"/>
        <v>50</v>
      </c>
      <c r="Y193" s="162">
        <f t="shared" si="236"/>
        <v>493.3</v>
      </c>
      <c r="Z193" s="162">
        <f t="shared" si="236"/>
        <v>244.6</v>
      </c>
      <c r="AA193" s="162">
        <f t="shared" si="236"/>
        <v>30032.3</v>
      </c>
      <c r="AB193" s="162">
        <f t="shared" si="236"/>
        <v>29738.5</v>
      </c>
      <c r="AC193" s="162">
        <f t="shared" si="236"/>
        <v>964.5</v>
      </c>
      <c r="AD193" s="162">
        <f t="shared" si="236"/>
        <v>1280.2</v>
      </c>
      <c r="AE193" s="162">
        <f t="shared" si="236"/>
        <v>111.2</v>
      </c>
      <c r="AF193" s="162">
        <f t="shared" si="236"/>
        <v>169.1</v>
      </c>
      <c r="AG193" s="162">
        <f t="shared" si="236"/>
        <v>799.3</v>
      </c>
      <c r="AH193" s="162">
        <f t="shared" si="236"/>
        <v>1034.5999999999999</v>
      </c>
      <c r="AI193" s="162">
        <f t="shared" si="236"/>
        <v>367.6</v>
      </c>
      <c r="AJ193" s="162">
        <f t="shared" si="236"/>
        <v>203.29999999999998</v>
      </c>
      <c r="AK193" s="162">
        <f t="shared" si="236"/>
        <v>217.2</v>
      </c>
      <c r="AL193" s="162">
        <f t="shared" si="236"/>
        <v>280</v>
      </c>
      <c r="AM193" s="162">
        <f t="shared" si="236"/>
        <v>449.5</v>
      </c>
      <c r="AN193" s="162">
        <f t="shared" si="236"/>
        <v>361.2</v>
      </c>
      <c r="AO193" s="162">
        <f t="shared" si="236"/>
        <v>4705.2000000000007</v>
      </c>
      <c r="AP193" s="162">
        <f t="shared" si="236"/>
        <v>86834.4</v>
      </c>
      <c r="AQ193" s="162">
        <f t="shared" si="236"/>
        <v>246.5</v>
      </c>
      <c r="AR193" s="162">
        <f t="shared" si="236"/>
        <v>62344.800000000003</v>
      </c>
      <c r="AS193" s="162">
        <f t="shared" si="236"/>
        <v>6894.5</v>
      </c>
      <c r="AT193" s="162">
        <f t="shared" si="236"/>
        <v>2335.1999999999998</v>
      </c>
      <c r="AU193" s="162">
        <f t="shared" si="236"/>
        <v>263.5</v>
      </c>
      <c r="AV193" s="162">
        <f t="shared" si="236"/>
        <v>302.10000000000002</v>
      </c>
      <c r="AW193" s="162">
        <f t="shared" si="236"/>
        <v>211.9</v>
      </c>
      <c r="AX193" s="162">
        <f t="shared" si="236"/>
        <v>50</v>
      </c>
      <c r="AY193" s="162">
        <f t="shared" si="236"/>
        <v>474.3</v>
      </c>
      <c r="AZ193" s="162">
        <f t="shared" si="236"/>
        <v>11452</v>
      </c>
      <c r="BA193" s="162">
        <f t="shared" si="236"/>
        <v>9048.2000000000007</v>
      </c>
      <c r="BB193" s="162">
        <f t="shared" si="236"/>
        <v>7826.5</v>
      </c>
      <c r="BC193" s="162">
        <f t="shared" si="236"/>
        <v>29888</v>
      </c>
      <c r="BD193" s="162">
        <f t="shared" si="236"/>
        <v>4945.8999999999996</v>
      </c>
      <c r="BE193" s="162">
        <f t="shared" si="236"/>
        <v>1405.3999999999999</v>
      </c>
      <c r="BF193" s="162">
        <f t="shared" si="236"/>
        <v>23622.1</v>
      </c>
      <c r="BG193" s="162">
        <f t="shared" si="236"/>
        <v>976.5</v>
      </c>
      <c r="BH193" s="162">
        <f t="shared" si="236"/>
        <v>611.20000000000005</v>
      </c>
      <c r="BI193" s="162">
        <f t="shared" si="236"/>
        <v>255.2</v>
      </c>
      <c r="BJ193" s="162">
        <f t="shared" si="236"/>
        <v>6301.1</v>
      </c>
      <c r="BK193" s="162">
        <f t="shared" si="236"/>
        <v>15927</v>
      </c>
      <c r="BL193" s="162">
        <f t="shared" si="236"/>
        <v>185.6</v>
      </c>
      <c r="BM193" s="162">
        <f t="shared" si="236"/>
        <v>282.39999999999998</v>
      </c>
      <c r="BN193" s="162">
        <f t="shared" si="236"/>
        <v>3670.2</v>
      </c>
      <c r="BO193" s="162">
        <f t="shared" ref="BO193:DZ193" si="237">(BO91)</f>
        <v>1355.6</v>
      </c>
      <c r="BP193" s="162">
        <f t="shared" si="237"/>
        <v>199.9</v>
      </c>
      <c r="BQ193" s="162">
        <f t="shared" si="237"/>
        <v>6056.1</v>
      </c>
      <c r="BR193" s="162">
        <f t="shared" si="237"/>
        <v>4715.1000000000004</v>
      </c>
      <c r="BS193" s="162">
        <f t="shared" si="237"/>
        <v>1103.4000000000001</v>
      </c>
      <c r="BT193" s="162">
        <f t="shared" si="237"/>
        <v>440</v>
      </c>
      <c r="BU193" s="162">
        <f t="shared" si="237"/>
        <v>428.09999999999997</v>
      </c>
      <c r="BV193" s="162">
        <f t="shared" si="237"/>
        <v>1257.3999999999999</v>
      </c>
      <c r="BW193" s="162">
        <f t="shared" si="237"/>
        <v>1959.2</v>
      </c>
      <c r="BX193" s="162">
        <f t="shared" si="237"/>
        <v>92.6</v>
      </c>
      <c r="BY193" s="162">
        <f t="shared" si="237"/>
        <v>525.9</v>
      </c>
      <c r="BZ193" s="162">
        <f t="shared" si="237"/>
        <v>214.2</v>
      </c>
      <c r="CA193" s="162">
        <f t="shared" si="237"/>
        <v>175</v>
      </c>
      <c r="CB193" s="162">
        <f t="shared" si="237"/>
        <v>80737.3</v>
      </c>
      <c r="CC193" s="162">
        <f t="shared" si="237"/>
        <v>168.9</v>
      </c>
      <c r="CD193" s="162">
        <f t="shared" si="237"/>
        <v>59.5</v>
      </c>
      <c r="CE193" s="162">
        <f t="shared" si="237"/>
        <v>167</v>
      </c>
      <c r="CF193" s="162">
        <f t="shared" si="237"/>
        <v>100.39999999999999</v>
      </c>
      <c r="CG193" s="162">
        <f t="shared" si="237"/>
        <v>202.5</v>
      </c>
      <c r="CH193" s="162">
        <f t="shared" si="237"/>
        <v>111</v>
      </c>
      <c r="CI193" s="162">
        <f t="shared" si="237"/>
        <v>719</v>
      </c>
      <c r="CJ193" s="162">
        <f t="shared" si="237"/>
        <v>968.2</v>
      </c>
      <c r="CK193" s="162">
        <f t="shared" si="237"/>
        <v>4976.6000000000004</v>
      </c>
      <c r="CL193" s="162">
        <f t="shared" si="237"/>
        <v>1318.7</v>
      </c>
      <c r="CM193" s="162">
        <f t="shared" si="237"/>
        <v>819.5</v>
      </c>
      <c r="CN193" s="162">
        <f t="shared" si="237"/>
        <v>29642.5</v>
      </c>
      <c r="CO193" s="162">
        <f t="shared" si="237"/>
        <v>15214.2</v>
      </c>
      <c r="CP193" s="162">
        <f t="shared" si="237"/>
        <v>1071.9000000000001</v>
      </c>
      <c r="CQ193" s="162">
        <f t="shared" si="237"/>
        <v>1044.5999999999999</v>
      </c>
      <c r="CR193" s="162">
        <f t="shared" si="237"/>
        <v>181.5</v>
      </c>
      <c r="CS193" s="162">
        <f t="shared" si="237"/>
        <v>353.3</v>
      </c>
      <c r="CT193" s="162">
        <f t="shared" si="237"/>
        <v>112.2</v>
      </c>
      <c r="CU193" s="162">
        <f t="shared" si="237"/>
        <v>76.900000000000006</v>
      </c>
      <c r="CV193" s="162">
        <f t="shared" si="237"/>
        <v>51.7</v>
      </c>
      <c r="CW193" s="162">
        <f t="shared" si="237"/>
        <v>166</v>
      </c>
      <c r="CX193" s="162">
        <f t="shared" si="237"/>
        <v>485</v>
      </c>
      <c r="CY193" s="162">
        <f t="shared" si="237"/>
        <v>50</v>
      </c>
      <c r="CZ193" s="162">
        <f t="shared" si="237"/>
        <v>2126.1</v>
      </c>
      <c r="DA193" s="162">
        <f t="shared" si="237"/>
        <v>183.6</v>
      </c>
      <c r="DB193" s="162">
        <f t="shared" si="237"/>
        <v>306.2</v>
      </c>
      <c r="DC193" s="162">
        <f t="shared" si="237"/>
        <v>160.9</v>
      </c>
      <c r="DD193" s="162">
        <f t="shared" si="237"/>
        <v>162</v>
      </c>
      <c r="DE193" s="162">
        <f t="shared" si="237"/>
        <v>443.2</v>
      </c>
      <c r="DF193" s="162">
        <f t="shared" si="237"/>
        <v>21912.400000000001</v>
      </c>
      <c r="DG193" s="162">
        <f t="shared" si="237"/>
        <v>80.599999999999994</v>
      </c>
      <c r="DH193" s="162">
        <f t="shared" si="237"/>
        <v>2069.5</v>
      </c>
      <c r="DI193" s="162">
        <f t="shared" si="237"/>
        <v>2701.5</v>
      </c>
      <c r="DJ193" s="162">
        <f t="shared" si="237"/>
        <v>692.40000000000009</v>
      </c>
      <c r="DK193" s="162">
        <f t="shared" si="237"/>
        <v>462.4</v>
      </c>
      <c r="DL193" s="162">
        <f t="shared" si="237"/>
        <v>5870.3</v>
      </c>
      <c r="DM193" s="162">
        <f t="shared" si="237"/>
        <v>280.10000000000002</v>
      </c>
      <c r="DN193" s="162">
        <f t="shared" si="237"/>
        <v>1471.5</v>
      </c>
      <c r="DO193" s="162">
        <f t="shared" si="237"/>
        <v>3112.1</v>
      </c>
      <c r="DP193" s="162">
        <f t="shared" si="237"/>
        <v>214</v>
      </c>
      <c r="DQ193" s="162">
        <f t="shared" si="237"/>
        <v>574.20000000000005</v>
      </c>
      <c r="DR193" s="162">
        <f t="shared" si="237"/>
        <v>1429.3</v>
      </c>
      <c r="DS193" s="162">
        <f t="shared" si="237"/>
        <v>799.6</v>
      </c>
      <c r="DT193" s="162">
        <f t="shared" si="237"/>
        <v>133.19999999999999</v>
      </c>
      <c r="DU193" s="162">
        <f t="shared" si="237"/>
        <v>394</v>
      </c>
      <c r="DV193" s="162">
        <f t="shared" si="237"/>
        <v>198.8</v>
      </c>
      <c r="DW193" s="162">
        <f t="shared" si="237"/>
        <v>361.5</v>
      </c>
      <c r="DX193" s="162">
        <f t="shared" si="237"/>
        <v>171</v>
      </c>
      <c r="DY193" s="162">
        <f t="shared" si="237"/>
        <v>325</v>
      </c>
      <c r="DZ193" s="162">
        <f t="shared" si="237"/>
        <v>923.7</v>
      </c>
      <c r="EA193" s="162">
        <f t="shared" ref="EA193:FX193" si="238">(EA91)</f>
        <v>664.2</v>
      </c>
      <c r="EB193" s="162">
        <f t="shared" si="238"/>
        <v>587.4</v>
      </c>
      <c r="EC193" s="162">
        <f t="shared" si="238"/>
        <v>311</v>
      </c>
      <c r="ED193" s="162">
        <f t="shared" si="238"/>
        <v>1658.4</v>
      </c>
      <c r="EE193" s="162">
        <f t="shared" si="238"/>
        <v>189.4</v>
      </c>
      <c r="EF193" s="162">
        <f t="shared" si="238"/>
        <v>1483.3999999999999</v>
      </c>
      <c r="EG193" s="162">
        <f t="shared" si="238"/>
        <v>287.8</v>
      </c>
      <c r="EH193" s="162">
        <f t="shared" si="238"/>
        <v>237.6</v>
      </c>
      <c r="EI193" s="162">
        <f t="shared" si="238"/>
        <v>16743</v>
      </c>
      <c r="EJ193" s="162">
        <f t="shared" si="238"/>
        <v>9413.7999999999993</v>
      </c>
      <c r="EK193" s="162">
        <f t="shared" si="238"/>
        <v>691.2</v>
      </c>
      <c r="EL193" s="162">
        <f t="shared" si="238"/>
        <v>487.90000000000003</v>
      </c>
      <c r="EM193" s="162">
        <f t="shared" si="238"/>
        <v>438.40000000000003</v>
      </c>
      <c r="EN193" s="162">
        <f t="shared" si="238"/>
        <v>991.5</v>
      </c>
      <c r="EO193" s="162">
        <f t="shared" si="238"/>
        <v>406.79999999999995</v>
      </c>
      <c r="EP193" s="162">
        <f t="shared" si="238"/>
        <v>401.8</v>
      </c>
      <c r="EQ193" s="162">
        <f t="shared" si="238"/>
        <v>2712.7</v>
      </c>
      <c r="ER193" s="162">
        <f t="shared" si="238"/>
        <v>341.90000000000003</v>
      </c>
      <c r="ES193" s="162">
        <f t="shared" si="238"/>
        <v>123.1</v>
      </c>
      <c r="ET193" s="162">
        <f t="shared" si="238"/>
        <v>219.9</v>
      </c>
      <c r="EU193" s="162">
        <f t="shared" si="238"/>
        <v>642.09999999999991</v>
      </c>
      <c r="EV193" s="162">
        <f t="shared" si="238"/>
        <v>66.400000000000006</v>
      </c>
      <c r="EW193" s="162">
        <f t="shared" si="238"/>
        <v>900.2</v>
      </c>
      <c r="EX193" s="162">
        <f t="shared" si="238"/>
        <v>244.6</v>
      </c>
      <c r="EY193" s="162">
        <f t="shared" si="238"/>
        <v>248.39999999999998</v>
      </c>
      <c r="EZ193" s="162">
        <f t="shared" si="238"/>
        <v>127.7</v>
      </c>
      <c r="FA193" s="162">
        <f t="shared" si="238"/>
        <v>3393.8</v>
      </c>
      <c r="FB193" s="162">
        <f t="shared" si="238"/>
        <v>346.6</v>
      </c>
      <c r="FC193" s="162">
        <f t="shared" si="238"/>
        <v>2346.7999999999997</v>
      </c>
      <c r="FD193" s="162">
        <f t="shared" si="238"/>
        <v>354.9</v>
      </c>
      <c r="FE193" s="162">
        <f t="shared" si="238"/>
        <v>100.7</v>
      </c>
      <c r="FF193" s="162">
        <f t="shared" si="238"/>
        <v>231.70000000000002</v>
      </c>
      <c r="FG193" s="162">
        <f t="shared" si="238"/>
        <v>117.1</v>
      </c>
      <c r="FH193" s="162">
        <f t="shared" si="238"/>
        <v>94.3</v>
      </c>
      <c r="FI193" s="162">
        <f t="shared" si="238"/>
        <v>1862.7</v>
      </c>
      <c r="FJ193" s="162">
        <f t="shared" si="238"/>
        <v>1902.2</v>
      </c>
      <c r="FK193" s="162">
        <f t="shared" si="238"/>
        <v>2283.1999999999998</v>
      </c>
      <c r="FL193" s="162">
        <f t="shared" si="238"/>
        <v>5965.1</v>
      </c>
      <c r="FM193" s="162">
        <f t="shared" si="238"/>
        <v>3703.4</v>
      </c>
      <c r="FN193" s="162">
        <f t="shared" si="238"/>
        <v>21656.1</v>
      </c>
      <c r="FO193" s="162">
        <f t="shared" si="238"/>
        <v>1121.8</v>
      </c>
      <c r="FP193" s="162">
        <f t="shared" si="238"/>
        <v>2259.9</v>
      </c>
      <c r="FQ193" s="162">
        <f t="shared" si="238"/>
        <v>902.8</v>
      </c>
      <c r="FR193" s="162">
        <f t="shared" si="238"/>
        <v>166</v>
      </c>
      <c r="FS193" s="162">
        <f t="shared" si="238"/>
        <v>197.60000000000002</v>
      </c>
      <c r="FT193" s="163">
        <f t="shared" si="238"/>
        <v>80.599999999999994</v>
      </c>
      <c r="FU193" s="162">
        <f t="shared" si="238"/>
        <v>770.5</v>
      </c>
      <c r="FV193" s="162">
        <f t="shared" si="238"/>
        <v>669.7</v>
      </c>
      <c r="FW193" s="162">
        <f t="shared" si="238"/>
        <v>203.8</v>
      </c>
      <c r="FX193" s="162">
        <f t="shared" si="238"/>
        <v>64.699999999999989</v>
      </c>
      <c r="FY193" s="147"/>
      <c r="FZ193" s="147"/>
      <c r="GA193" s="147"/>
      <c r="GB193" s="179"/>
      <c r="GC193" s="179"/>
      <c r="GD193" s="218"/>
      <c r="GE193" s="218"/>
    </row>
    <row r="194" spans="1:187" x14ac:dyDescent="0.2">
      <c r="A194" s="192" t="s">
        <v>353</v>
      </c>
      <c r="B194" s="184" t="s">
        <v>988</v>
      </c>
      <c r="C194" s="162">
        <f t="shared" ref="C194:BN194" si="239">C33</f>
        <v>7894</v>
      </c>
      <c r="D194" s="162">
        <f t="shared" si="239"/>
        <v>7894</v>
      </c>
      <c r="E194" s="162">
        <f t="shared" si="239"/>
        <v>7894</v>
      </c>
      <c r="F194" s="162">
        <f t="shared" si="239"/>
        <v>7894</v>
      </c>
      <c r="G194" s="162">
        <f t="shared" si="239"/>
        <v>7894</v>
      </c>
      <c r="H194" s="162">
        <f t="shared" si="239"/>
        <v>7894</v>
      </c>
      <c r="I194" s="162">
        <f t="shared" si="239"/>
        <v>7894</v>
      </c>
      <c r="J194" s="162">
        <f t="shared" si="239"/>
        <v>7894</v>
      </c>
      <c r="K194" s="162">
        <f t="shared" si="239"/>
        <v>7894</v>
      </c>
      <c r="L194" s="162">
        <f t="shared" si="239"/>
        <v>7894</v>
      </c>
      <c r="M194" s="162">
        <f t="shared" si="239"/>
        <v>7894</v>
      </c>
      <c r="N194" s="162">
        <f t="shared" si="239"/>
        <v>7894</v>
      </c>
      <c r="O194" s="162">
        <f t="shared" si="239"/>
        <v>7894</v>
      </c>
      <c r="P194" s="162">
        <f t="shared" si="239"/>
        <v>7894</v>
      </c>
      <c r="Q194" s="162">
        <f t="shared" si="239"/>
        <v>7894</v>
      </c>
      <c r="R194" s="162">
        <f t="shared" si="239"/>
        <v>7894</v>
      </c>
      <c r="S194" s="162">
        <f t="shared" si="239"/>
        <v>7894</v>
      </c>
      <c r="T194" s="162">
        <f t="shared" si="239"/>
        <v>7894</v>
      </c>
      <c r="U194" s="162">
        <f t="shared" si="239"/>
        <v>7894</v>
      </c>
      <c r="V194" s="162">
        <f t="shared" si="239"/>
        <v>7894</v>
      </c>
      <c r="W194" s="162">
        <f t="shared" si="239"/>
        <v>7894</v>
      </c>
      <c r="X194" s="162">
        <f t="shared" si="239"/>
        <v>7894</v>
      </c>
      <c r="Y194" s="162">
        <f t="shared" si="239"/>
        <v>7894</v>
      </c>
      <c r="Z194" s="162">
        <f t="shared" si="239"/>
        <v>7894</v>
      </c>
      <c r="AA194" s="162">
        <f t="shared" si="239"/>
        <v>7894</v>
      </c>
      <c r="AB194" s="162">
        <f t="shared" si="239"/>
        <v>7894</v>
      </c>
      <c r="AC194" s="162">
        <f t="shared" si="239"/>
        <v>7894</v>
      </c>
      <c r="AD194" s="162">
        <f t="shared" si="239"/>
        <v>7894</v>
      </c>
      <c r="AE194" s="162">
        <f t="shared" si="239"/>
        <v>7894</v>
      </c>
      <c r="AF194" s="162">
        <f t="shared" si="239"/>
        <v>7894</v>
      </c>
      <c r="AG194" s="162">
        <f t="shared" si="239"/>
        <v>7894</v>
      </c>
      <c r="AH194" s="162">
        <f t="shared" si="239"/>
        <v>7894</v>
      </c>
      <c r="AI194" s="162">
        <f t="shared" si="239"/>
        <v>7894</v>
      </c>
      <c r="AJ194" s="162">
        <f t="shared" si="239"/>
        <v>7894</v>
      </c>
      <c r="AK194" s="162">
        <f t="shared" si="239"/>
        <v>7894</v>
      </c>
      <c r="AL194" s="162">
        <f t="shared" si="239"/>
        <v>7894</v>
      </c>
      <c r="AM194" s="162">
        <f t="shared" si="239"/>
        <v>7894</v>
      </c>
      <c r="AN194" s="162">
        <f t="shared" si="239"/>
        <v>7894</v>
      </c>
      <c r="AO194" s="162">
        <f t="shared" si="239"/>
        <v>7894</v>
      </c>
      <c r="AP194" s="162">
        <f t="shared" si="239"/>
        <v>7894</v>
      </c>
      <c r="AQ194" s="162">
        <f t="shared" si="239"/>
        <v>7894</v>
      </c>
      <c r="AR194" s="162">
        <f t="shared" si="239"/>
        <v>7894</v>
      </c>
      <c r="AS194" s="162">
        <f t="shared" si="239"/>
        <v>7894</v>
      </c>
      <c r="AT194" s="162">
        <f t="shared" si="239"/>
        <v>7894</v>
      </c>
      <c r="AU194" s="162">
        <f t="shared" si="239"/>
        <v>7894</v>
      </c>
      <c r="AV194" s="162">
        <f t="shared" si="239"/>
        <v>7894</v>
      </c>
      <c r="AW194" s="162">
        <f t="shared" si="239"/>
        <v>7894</v>
      </c>
      <c r="AX194" s="162">
        <f t="shared" si="239"/>
        <v>7894</v>
      </c>
      <c r="AY194" s="162">
        <f t="shared" si="239"/>
        <v>7894</v>
      </c>
      <c r="AZ194" s="162">
        <f t="shared" si="239"/>
        <v>7894</v>
      </c>
      <c r="BA194" s="162">
        <f t="shared" si="239"/>
        <v>7894</v>
      </c>
      <c r="BB194" s="162">
        <f t="shared" si="239"/>
        <v>7894</v>
      </c>
      <c r="BC194" s="162">
        <f t="shared" si="239"/>
        <v>7894</v>
      </c>
      <c r="BD194" s="162">
        <f t="shared" si="239"/>
        <v>7894</v>
      </c>
      <c r="BE194" s="162">
        <f t="shared" si="239"/>
        <v>7894</v>
      </c>
      <c r="BF194" s="162">
        <f t="shared" si="239"/>
        <v>7894</v>
      </c>
      <c r="BG194" s="162">
        <f t="shared" si="239"/>
        <v>7894</v>
      </c>
      <c r="BH194" s="162">
        <f t="shared" si="239"/>
        <v>7894</v>
      </c>
      <c r="BI194" s="162">
        <f t="shared" si="239"/>
        <v>7894</v>
      </c>
      <c r="BJ194" s="162">
        <f t="shared" si="239"/>
        <v>7894</v>
      </c>
      <c r="BK194" s="162">
        <f t="shared" si="239"/>
        <v>7894</v>
      </c>
      <c r="BL194" s="162">
        <f t="shared" si="239"/>
        <v>7894</v>
      </c>
      <c r="BM194" s="162">
        <f t="shared" si="239"/>
        <v>7894</v>
      </c>
      <c r="BN194" s="162">
        <f t="shared" si="239"/>
        <v>7894</v>
      </c>
      <c r="BO194" s="162">
        <f t="shared" ref="BO194:DZ194" si="240">BO33</f>
        <v>7894</v>
      </c>
      <c r="BP194" s="162">
        <f t="shared" si="240"/>
        <v>7894</v>
      </c>
      <c r="BQ194" s="162">
        <f t="shared" si="240"/>
        <v>7894</v>
      </c>
      <c r="BR194" s="162">
        <f t="shared" si="240"/>
        <v>7894</v>
      </c>
      <c r="BS194" s="162">
        <f t="shared" si="240"/>
        <v>7894</v>
      </c>
      <c r="BT194" s="162">
        <f t="shared" si="240"/>
        <v>7894</v>
      </c>
      <c r="BU194" s="162">
        <f t="shared" si="240"/>
        <v>7894</v>
      </c>
      <c r="BV194" s="162">
        <f t="shared" si="240"/>
        <v>7894</v>
      </c>
      <c r="BW194" s="162">
        <f t="shared" si="240"/>
        <v>7894</v>
      </c>
      <c r="BX194" s="162">
        <f t="shared" si="240"/>
        <v>7894</v>
      </c>
      <c r="BY194" s="162">
        <f t="shared" si="240"/>
        <v>7894</v>
      </c>
      <c r="BZ194" s="162">
        <f t="shared" si="240"/>
        <v>7894</v>
      </c>
      <c r="CA194" s="162">
        <f t="shared" si="240"/>
        <v>7894</v>
      </c>
      <c r="CB194" s="162">
        <f t="shared" si="240"/>
        <v>7894</v>
      </c>
      <c r="CC194" s="162">
        <f t="shared" si="240"/>
        <v>7894</v>
      </c>
      <c r="CD194" s="162">
        <f t="shared" si="240"/>
        <v>7894</v>
      </c>
      <c r="CE194" s="162">
        <f t="shared" si="240"/>
        <v>7894</v>
      </c>
      <c r="CF194" s="162">
        <f t="shared" si="240"/>
        <v>7894</v>
      </c>
      <c r="CG194" s="162">
        <f t="shared" si="240"/>
        <v>7894</v>
      </c>
      <c r="CH194" s="162">
        <f t="shared" si="240"/>
        <v>7894</v>
      </c>
      <c r="CI194" s="162">
        <f t="shared" si="240"/>
        <v>7894</v>
      </c>
      <c r="CJ194" s="162">
        <f t="shared" si="240"/>
        <v>7894</v>
      </c>
      <c r="CK194" s="162">
        <f t="shared" si="240"/>
        <v>7894</v>
      </c>
      <c r="CL194" s="162">
        <f t="shared" si="240"/>
        <v>7894</v>
      </c>
      <c r="CM194" s="162">
        <f t="shared" si="240"/>
        <v>7894</v>
      </c>
      <c r="CN194" s="162">
        <f t="shared" si="240"/>
        <v>7894</v>
      </c>
      <c r="CO194" s="162">
        <f t="shared" si="240"/>
        <v>7894</v>
      </c>
      <c r="CP194" s="162">
        <f t="shared" si="240"/>
        <v>7894</v>
      </c>
      <c r="CQ194" s="162">
        <f t="shared" si="240"/>
        <v>7894</v>
      </c>
      <c r="CR194" s="162">
        <f t="shared" si="240"/>
        <v>7894</v>
      </c>
      <c r="CS194" s="162">
        <f t="shared" si="240"/>
        <v>7894</v>
      </c>
      <c r="CT194" s="162">
        <f t="shared" si="240"/>
        <v>7894</v>
      </c>
      <c r="CU194" s="162">
        <f t="shared" si="240"/>
        <v>7894</v>
      </c>
      <c r="CV194" s="162">
        <f t="shared" si="240"/>
        <v>7894</v>
      </c>
      <c r="CW194" s="162">
        <f t="shared" si="240"/>
        <v>7894</v>
      </c>
      <c r="CX194" s="162">
        <f t="shared" si="240"/>
        <v>7894</v>
      </c>
      <c r="CY194" s="162">
        <f t="shared" si="240"/>
        <v>7894</v>
      </c>
      <c r="CZ194" s="162">
        <f t="shared" si="240"/>
        <v>7894</v>
      </c>
      <c r="DA194" s="162">
        <f t="shared" si="240"/>
        <v>7894</v>
      </c>
      <c r="DB194" s="162">
        <f t="shared" si="240"/>
        <v>7894</v>
      </c>
      <c r="DC194" s="162">
        <f t="shared" si="240"/>
        <v>7894</v>
      </c>
      <c r="DD194" s="162">
        <f t="shared" si="240"/>
        <v>7894</v>
      </c>
      <c r="DE194" s="162">
        <f t="shared" si="240"/>
        <v>7894</v>
      </c>
      <c r="DF194" s="162">
        <f t="shared" si="240"/>
        <v>7894</v>
      </c>
      <c r="DG194" s="162">
        <f t="shared" si="240"/>
        <v>7894</v>
      </c>
      <c r="DH194" s="162">
        <f t="shared" si="240"/>
        <v>7894</v>
      </c>
      <c r="DI194" s="162">
        <f t="shared" si="240"/>
        <v>7894</v>
      </c>
      <c r="DJ194" s="162">
        <f t="shared" si="240"/>
        <v>7894</v>
      </c>
      <c r="DK194" s="162">
        <f t="shared" si="240"/>
        <v>7894</v>
      </c>
      <c r="DL194" s="162">
        <f t="shared" si="240"/>
        <v>7894</v>
      </c>
      <c r="DM194" s="162">
        <f t="shared" si="240"/>
        <v>7894</v>
      </c>
      <c r="DN194" s="162">
        <f t="shared" si="240"/>
        <v>7894</v>
      </c>
      <c r="DO194" s="162">
        <f t="shared" si="240"/>
        <v>7894</v>
      </c>
      <c r="DP194" s="162">
        <f t="shared" si="240"/>
        <v>7894</v>
      </c>
      <c r="DQ194" s="162">
        <f t="shared" si="240"/>
        <v>7894</v>
      </c>
      <c r="DR194" s="162">
        <f t="shared" si="240"/>
        <v>7894</v>
      </c>
      <c r="DS194" s="162">
        <f t="shared" si="240"/>
        <v>7894</v>
      </c>
      <c r="DT194" s="162">
        <f t="shared" si="240"/>
        <v>7894</v>
      </c>
      <c r="DU194" s="162">
        <f t="shared" si="240"/>
        <v>7894</v>
      </c>
      <c r="DV194" s="162">
        <f t="shared" si="240"/>
        <v>7894</v>
      </c>
      <c r="DW194" s="162">
        <f t="shared" si="240"/>
        <v>7894</v>
      </c>
      <c r="DX194" s="162">
        <f t="shared" si="240"/>
        <v>7894</v>
      </c>
      <c r="DY194" s="162">
        <f t="shared" si="240"/>
        <v>7894</v>
      </c>
      <c r="DZ194" s="162">
        <f t="shared" si="240"/>
        <v>7894</v>
      </c>
      <c r="EA194" s="162">
        <f t="shared" ref="EA194:FX194" si="241">EA33</f>
        <v>7894</v>
      </c>
      <c r="EB194" s="162">
        <f t="shared" si="241"/>
        <v>7894</v>
      </c>
      <c r="EC194" s="162">
        <f t="shared" si="241"/>
        <v>7894</v>
      </c>
      <c r="ED194" s="162">
        <f t="shared" si="241"/>
        <v>7894</v>
      </c>
      <c r="EE194" s="162">
        <f t="shared" si="241"/>
        <v>7894</v>
      </c>
      <c r="EF194" s="162">
        <f t="shared" si="241"/>
        <v>7894</v>
      </c>
      <c r="EG194" s="162">
        <f t="shared" si="241"/>
        <v>7894</v>
      </c>
      <c r="EH194" s="162">
        <f t="shared" si="241"/>
        <v>7894</v>
      </c>
      <c r="EI194" s="162">
        <f t="shared" si="241"/>
        <v>7894</v>
      </c>
      <c r="EJ194" s="162">
        <f t="shared" si="241"/>
        <v>7894</v>
      </c>
      <c r="EK194" s="162">
        <f t="shared" si="241"/>
        <v>7894</v>
      </c>
      <c r="EL194" s="162">
        <f t="shared" si="241"/>
        <v>7894</v>
      </c>
      <c r="EM194" s="162">
        <f t="shared" si="241"/>
        <v>7894</v>
      </c>
      <c r="EN194" s="162">
        <f t="shared" si="241"/>
        <v>7894</v>
      </c>
      <c r="EO194" s="162">
        <f t="shared" si="241"/>
        <v>7894</v>
      </c>
      <c r="EP194" s="162">
        <f t="shared" si="241"/>
        <v>7894</v>
      </c>
      <c r="EQ194" s="162">
        <f t="shared" si="241"/>
        <v>7894</v>
      </c>
      <c r="ER194" s="162">
        <f t="shared" si="241"/>
        <v>7894</v>
      </c>
      <c r="ES194" s="162">
        <f t="shared" si="241"/>
        <v>7894</v>
      </c>
      <c r="ET194" s="162">
        <f t="shared" si="241"/>
        <v>7894</v>
      </c>
      <c r="EU194" s="162">
        <f t="shared" si="241"/>
        <v>7894</v>
      </c>
      <c r="EV194" s="162">
        <f t="shared" si="241"/>
        <v>7894</v>
      </c>
      <c r="EW194" s="162">
        <f t="shared" si="241"/>
        <v>7894</v>
      </c>
      <c r="EX194" s="162">
        <f t="shared" si="241"/>
        <v>7894</v>
      </c>
      <c r="EY194" s="162">
        <f t="shared" si="241"/>
        <v>7894</v>
      </c>
      <c r="EZ194" s="162">
        <f t="shared" si="241"/>
        <v>7894</v>
      </c>
      <c r="FA194" s="162">
        <f t="shared" si="241"/>
        <v>7894</v>
      </c>
      <c r="FB194" s="162">
        <f t="shared" si="241"/>
        <v>7894</v>
      </c>
      <c r="FC194" s="162">
        <f t="shared" si="241"/>
        <v>7894</v>
      </c>
      <c r="FD194" s="162">
        <f t="shared" si="241"/>
        <v>7894</v>
      </c>
      <c r="FE194" s="162">
        <f t="shared" si="241"/>
        <v>7894</v>
      </c>
      <c r="FF194" s="162">
        <f t="shared" si="241"/>
        <v>7894</v>
      </c>
      <c r="FG194" s="162">
        <f t="shared" si="241"/>
        <v>7894</v>
      </c>
      <c r="FH194" s="162">
        <f t="shared" si="241"/>
        <v>7894</v>
      </c>
      <c r="FI194" s="162">
        <f t="shared" si="241"/>
        <v>7894</v>
      </c>
      <c r="FJ194" s="162">
        <f t="shared" si="241"/>
        <v>7894</v>
      </c>
      <c r="FK194" s="162">
        <f t="shared" si="241"/>
        <v>7894</v>
      </c>
      <c r="FL194" s="162">
        <f t="shared" si="241"/>
        <v>7894</v>
      </c>
      <c r="FM194" s="162">
        <f t="shared" si="241"/>
        <v>7894</v>
      </c>
      <c r="FN194" s="162">
        <f t="shared" si="241"/>
        <v>7894</v>
      </c>
      <c r="FO194" s="162">
        <f t="shared" si="241"/>
        <v>7894</v>
      </c>
      <c r="FP194" s="162">
        <f t="shared" si="241"/>
        <v>7894</v>
      </c>
      <c r="FQ194" s="162">
        <f t="shared" si="241"/>
        <v>7894</v>
      </c>
      <c r="FR194" s="162">
        <f t="shared" si="241"/>
        <v>7894</v>
      </c>
      <c r="FS194" s="162">
        <f t="shared" si="241"/>
        <v>7894</v>
      </c>
      <c r="FT194" s="163">
        <f t="shared" si="241"/>
        <v>7894</v>
      </c>
      <c r="FU194" s="162">
        <f t="shared" si="241"/>
        <v>7894</v>
      </c>
      <c r="FV194" s="162">
        <f t="shared" si="241"/>
        <v>7894</v>
      </c>
      <c r="FW194" s="162">
        <f t="shared" si="241"/>
        <v>7894</v>
      </c>
      <c r="FX194" s="162">
        <f t="shared" si="241"/>
        <v>7894</v>
      </c>
      <c r="FY194" s="147"/>
      <c r="FZ194" s="147"/>
      <c r="GA194" s="147"/>
      <c r="GB194" s="147"/>
      <c r="GC194" s="147"/>
      <c r="GD194" s="186"/>
      <c r="GE194" s="186"/>
    </row>
    <row r="195" spans="1:187" x14ac:dyDescent="0.2">
      <c r="A195" s="192" t="s">
        <v>674</v>
      </c>
      <c r="B195" s="184" t="s">
        <v>722</v>
      </c>
      <c r="C195" s="162">
        <f t="shared" ref="C195:BN195" si="242">C94+C95+C92+C93</f>
        <v>2314</v>
      </c>
      <c r="D195" s="162">
        <f t="shared" si="242"/>
        <v>8.5</v>
      </c>
      <c r="E195" s="162">
        <f t="shared" si="242"/>
        <v>1</v>
      </c>
      <c r="F195" s="162">
        <f t="shared" si="242"/>
        <v>2</v>
      </c>
      <c r="G195" s="162">
        <f t="shared" si="242"/>
        <v>0</v>
      </c>
      <c r="H195" s="162">
        <f t="shared" si="242"/>
        <v>4</v>
      </c>
      <c r="I195" s="162">
        <f t="shared" si="242"/>
        <v>2</v>
      </c>
      <c r="J195" s="162">
        <f t="shared" si="242"/>
        <v>0</v>
      </c>
      <c r="K195" s="162">
        <f t="shared" si="242"/>
        <v>0</v>
      </c>
      <c r="L195" s="162">
        <f t="shared" si="242"/>
        <v>2</v>
      </c>
      <c r="M195" s="162">
        <f t="shared" si="242"/>
        <v>0</v>
      </c>
      <c r="N195" s="162">
        <f t="shared" si="242"/>
        <v>17</v>
      </c>
      <c r="O195" s="162">
        <f t="shared" si="242"/>
        <v>0</v>
      </c>
      <c r="P195" s="162">
        <f t="shared" si="242"/>
        <v>0</v>
      </c>
      <c r="Q195" s="162">
        <f t="shared" si="242"/>
        <v>132</v>
      </c>
      <c r="R195" s="162">
        <f t="shared" si="242"/>
        <v>2231.5</v>
      </c>
      <c r="S195" s="162">
        <f t="shared" si="242"/>
        <v>0</v>
      </c>
      <c r="T195" s="162">
        <f t="shared" si="242"/>
        <v>0</v>
      </c>
      <c r="U195" s="162">
        <f t="shared" si="242"/>
        <v>0</v>
      </c>
      <c r="V195" s="162">
        <f t="shared" si="242"/>
        <v>0</v>
      </c>
      <c r="W195" s="162">
        <f t="shared" si="242"/>
        <v>0</v>
      </c>
      <c r="X195" s="162">
        <f t="shared" si="242"/>
        <v>0</v>
      </c>
      <c r="Y195" s="162">
        <f t="shared" si="242"/>
        <v>1193</v>
      </c>
      <c r="Z195" s="162">
        <f t="shared" si="242"/>
        <v>0</v>
      </c>
      <c r="AA195" s="162">
        <f t="shared" si="242"/>
        <v>0</v>
      </c>
      <c r="AB195" s="162">
        <f t="shared" si="242"/>
        <v>83.5</v>
      </c>
      <c r="AC195" s="162">
        <f t="shared" si="242"/>
        <v>0</v>
      </c>
      <c r="AD195" s="162">
        <f t="shared" si="242"/>
        <v>0</v>
      </c>
      <c r="AE195" s="162">
        <f t="shared" si="242"/>
        <v>0</v>
      </c>
      <c r="AF195" s="162">
        <f t="shared" si="242"/>
        <v>0</v>
      </c>
      <c r="AG195" s="162">
        <f t="shared" si="242"/>
        <v>0</v>
      </c>
      <c r="AH195" s="162">
        <f t="shared" si="242"/>
        <v>0</v>
      </c>
      <c r="AI195" s="162">
        <f t="shared" si="242"/>
        <v>0</v>
      </c>
      <c r="AJ195" s="162">
        <f t="shared" si="242"/>
        <v>0</v>
      </c>
      <c r="AK195" s="162">
        <f t="shared" si="242"/>
        <v>0</v>
      </c>
      <c r="AL195" s="162">
        <f t="shared" si="242"/>
        <v>0</v>
      </c>
      <c r="AM195" s="162">
        <f t="shared" si="242"/>
        <v>0</v>
      </c>
      <c r="AN195" s="162">
        <f t="shared" si="242"/>
        <v>0</v>
      </c>
      <c r="AO195" s="162">
        <f t="shared" si="242"/>
        <v>0</v>
      </c>
      <c r="AP195" s="162">
        <f t="shared" si="242"/>
        <v>283.5</v>
      </c>
      <c r="AQ195" s="162">
        <f t="shared" si="242"/>
        <v>37.5</v>
      </c>
      <c r="AR195" s="162">
        <f t="shared" si="242"/>
        <v>2159.5</v>
      </c>
      <c r="AS195" s="162">
        <f t="shared" si="242"/>
        <v>0</v>
      </c>
      <c r="AT195" s="162">
        <f t="shared" si="242"/>
        <v>2</v>
      </c>
      <c r="AU195" s="162">
        <f t="shared" si="242"/>
        <v>0</v>
      </c>
      <c r="AV195" s="162">
        <f t="shared" si="242"/>
        <v>0</v>
      </c>
      <c r="AW195" s="162">
        <f t="shared" si="242"/>
        <v>0</v>
      </c>
      <c r="AX195" s="162">
        <f t="shared" si="242"/>
        <v>0</v>
      </c>
      <c r="AY195" s="162">
        <f t="shared" si="242"/>
        <v>0</v>
      </c>
      <c r="AZ195" s="162">
        <f t="shared" si="242"/>
        <v>0</v>
      </c>
      <c r="BA195" s="162">
        <f t="shared" si="242"/>
        <v>0</v>
      </c>
      <c r="BB195" s="162">
        <f t="shared" si="242"/>
        <v>0</v>
      </c>
      <c r="BC195" s="162">
        <f t="shared" si="242"/>
        <v>243.5</v>
      </c>
      <c r="BD195" s="162">
        <f t="shared" si="242"/>
        <v>0</v>
      </c>
      <c r="BE195" s="162">
        <f t="shared" si="242"/>
        <v>0</v>
      </c>
      <c r="BF195" s="162">
        <f t="shared" si="242"/>
        <v>708.5</v>
      </c>
      <c r="BG195" s="162">
        <f t="shared" si="242"/>
        <v>0</v>
      </c>
      <c r="BH195" s="162">
        <f t="shared" si="242"/>
        <v>25.5</v>
      </c>
      <c r="BI195" s="162">
        <f t="shared" si="242"/>
        <v>2</v>
      </c>
      <c r="BJ195" s="162">
        <f t="shared" si="242"/>
        <v>0</v>
      </c>
      <c r="BK195" s="162">
        <f t="shared" si="242"/>
        <v>6574.5</v>
      </c>
      <c r="BL195" s="162">
        <f t="shared" si="242"/>
        <v>9</v>
      </c>
      <c r="BM195" s="162">
        <f t="shared" si="242"/>
        <v>0</v>
      </c>
      <c r="BN195" s="162">
        <f t="shared" si="242"/>
        <v>0</v>
      </c>
      <c r="BO195" s="162">
        <f t="shared" ref="BO195:DZ195" si="243">BO94+BO95+BO92+BO93</f>
        <v>0</v>
      </c>
      <c r="BP195" s="162">
        <f t="shared" si="243"/>
        <v>0</v>
      </c>
      <c r="BQ195" s="162">
        <f t="shared" si="243"/>
        <v>0</v>
      </c>
      <c r="BR195" s="162">
        <f t="shared" si="243"/>
        <v>0</v>
      </c>
      <c r="BS195" s="162">
        <f t="shared" si="243"/>
        <v>0</v>
      </c>
      <c r="BT195" s="162">
        <f t="shared" si="243"/>
        <v>0</v>
      </c>
      <c r="BU195" s="162">
        <f t="shared" si="243"/>
        <v>0</v>
      </c>
      <c r="BV195" s="162">
        <f t="shared" si="243"/>
        <v>0</v>
      </c>
      <c r="BW195" s="162">
        <f t="shared" si="243"/>
        <v>0</v>
      </c>
      <c r="BX195" s="162">
        <f t="shared" si="243"/>
        <v>0</v>
      </c>
      <c r="BY195" s="162">
        <f t="shared" si="243"/>
        <v>0</v>
      </c>
      <c r="BZ195" s="162">
        <f t="shared" si="243"/>
        <v>0</v>
      </c>
      <c r="CA195" s="162">
        <f t="shared" si="243"/>
        <v>0</v>
      </c>
      <c r="CB195" s="162">
        <f t="shared" si="243"/>
        <v>259</v>
      </c>
      <c r="CC195" s="162">
        <f t="shared" si="243"/>
        <v>0</v>
      </c>
      <c r="CD195" s="162">
        <f t="shared" si="243"/>
        <v>0</v>
      </c>
      <c r="CE195" s="162">
        <f t="shared" si="243"/>
        <v>0</v>
      </c>
      <c r="CF195" s="162">
        <f t="shared" si="243"/>
        <v>0</v>
      </c>
      <c r="CG195" s="162">
        <f t="shared" si="243"/>
        <v>0</v>
      </c>
      <c r="CH195" s="162">
        <f t="shared" si="243"/>
        <v>0</v>
      </c>
      <c r="CI195" s="162">
        <f t="shared" si="243"/>
        <v>0</v>
      </c>
      <c r="CJ195" s="162">
        <f t="shared" si="243"/>
        <v>5</v>
      </c>
      <c r="CK195" s="162">
        <f t="shared" si="243"/>
        <v>526</v>
      </c>
      <c r="CL195" s="162">
        <f t="shared" si="243"/>
        <v>5</v>
      </c>
      <c r="CM195" s="162">
        <f t="shared" si="243"/>
        <v>4</v>
      </c>
      <c r="CN195" s="162">
        <f t="shared" si="243"/>
        <v>241.5</v>
      </c>
      <c r="CO195" s="162">
        <f t="shared" si="243"/>
        <v>15.5</v>
      </c>
      <c r="CP195" s="162">
        <f t="shared" si="243"/>
        <v>0</v>
      </c>
      <c r="CQ195" s="162">
        <f t="shared" si="243"/>
        <v>0</v>
      </c>
      <c r="CR195" s="162">
        <f t="shared" si="243"/>
        <v>0</v>
      </c>
      <c r="CS195" s="162">
        <f t="shared" si="243"/>
        <v>0</v>
      </c>
      <c r="CT195" s="162">
        <f t="shared" si="243"/>
        <v>0</v>
      </c>
      <c r="CU195" s="162">
        <f t="shared" si="243"/>
        <v>371.5</v>
      </c>
      <c r="CV195" s="162">
        <f t="shared" si="243"/>
        <v>0</v>
      </c>
      <c r="CW195" s="162">
        <f t="shared" si="243"/>
        <v>0</v>
      </c>
      <c r="CX195" s="162">
        <f t="shared" si="243"/>
        <v>0</v>
      </c>
      <c r="CY195" s="162">
        <f t="shared" si="243"/>
        <v>0</v>
      </c>
      <c r="CZ195" s="162">
        <f t="shared" si="243"/>
        <v>0</v>
      </c>
      <c r="DA195" s="162">
        <f t="shared" si="243"/>
        <v>0</v>
      </c>
      <c r="DB195" s="162">
        <f t="shared" si="243"/>
        <v>0</v>
      </c>
      <c r="DC195" s="162">
        <f t="shared" si="243"/>
        <v>0</v>
      </c>
      <c r="DD195" s="162">
        <f t="shared" si="243"/>
        <v>0</v>
      </c>
      <c r="DE195" s="162">
        <f t="shared" si="243"/>
        <v>0</v>
      </c>
      <c r="DF195" s="162">
        <f t="shared" si="243"/>
        <v>15.5</v>
      </c>
      <c r="DG195" s="162">
        <f t="shared" si="243"/>
        <v>0</v>
      </c>
      <c r="DH195" s="162">
        <f t="shared" si="243"/>
        <v>0</v>
      </c>
      <c r="DI195" s="162">
        <f t="shared" si="243"/>
        <v>4</v>
      </c>
      <c r="DJ195" s="162">
        <f t="shared" si="243"/>
        <v>3.5</v>
      </c>
      <c r="DK195" s="162">
        <f t="shared" si="243"/>
        <v>0</v>
      </c>
      <c r="DL195" s="162">
        <f t="shared" si="243"/>
        <v>0</v>
      </c>
      <c r="DM195" s="162">
        <f t="shared" si="243"/>
        <v>0</v>
      </c>
      <c r="DN195" s="162">
        <f t="shared" si="243"/>
        <v>0</v>
      </c>
      <c r="DO195" s="162">
        <f t="shared" si="243"/>
        <v>0</v>
      </c>
      <c r="DP195" s="162">
        <f t="shared" si="243"/>
        <v>0</v>
      </c>
      <c r="DQ195" s="162">
        <f t="shared" si="243"/>
        <v>0</v>
      </c>
      <c r="DR195" s="162">
        <f t="shared" si="243"/>
        <v>0</v>
      </c>
      <c r="DS195" s="162">
        <f t="shared" si="243"/>
        <v>0</v>
      </c>
      <c r="DT195" s="162">
        <f t="shared" si="243"/>
        <v>0</v>
      </c>
      <c r="DU195" s="162">
        <f t="shared" si="243"/>
        <v>0</v>
      </c>
      <c r="DV195" s="162">
        <f t="shared" si="243"/>
        <v>0</v>
      </c>
      <c r="DW195" s="162">
        <f t="shared" si="243"/>
        <v>0</v>
      </c>
      <c r="DX195" s="162">
        <f t="shared" si="243"/>
        <v>0</v>
      </c>
      <c r="DY195" s="162">
        <f t="shared" si="243"/>
        <v>0</v>
      </c>
      <c r="DZ195" s="162">
        <f t="shared" si="243"/>
        <v>0</v>
      </c>
      <c r="EA195" s="162">
        <f t="shared" ref="EA195:FX195" si="244">EA94+EA95+EA92+EA93</f>
        <v>0</v>
      </c>
      <c r="EB195" s="162">
        <f t="shared" si="244"/>
        <v>0</v>
      </c>
      <c r="EC195" s="162">
        <f t="shared" si="244"/>
        <v>0</v>
      </c>
      <c r="ED195" s="162">
        <f t="shared" si="244"/>
        <v>0</v>
      </c>
      <c r="EE195" s="162">
        <f t="shared" si="244"/>
        <v>4</v>
      </c>
      <c r="EF195" s="162">
        <f t="shared" si="244"/>
        <v>0</v>
      </c>
      <c r="EG195" s="162">
        <f t="shared" si="244"/>
        <v>0</v>
      </c>
      <c r="EH195" s="162">
        <f t="shared" si="244"/>
        <v>0</v>
      </c>
      <c r="EI195" s="162">
        <f t="shared" si="244"/>
        <v>3</v>
      </c>
      <c r="EJ195" s="162">
        <f t="shared" si="244"/>
        <v>17</v>
      </c>
      <c r="EK195" s="162">
        <f t="shared" si="244"/>
        <v>0</v>
      </c>
      <c r="EL195" s="162">
        <f t="shared" si="244"/>
        <v>0</v>
      </c>
      <c r="EM195" s="162">
        <f t="shared" si="244"/>
        <v>0.5</v>
      </c>
      <c r="EN195" s="162">
        <f t="shared" si="244"/>
        <v>122.5</v>
      </c>
      <c r="EO195" s="162">
        <f t="shared" si="244"/>
        <v>0</v>
      </c>
      <c r="EP195" s="162">
        <f t="shared" si="244"/>
        <v>0</v>
      </c>
      <c r="EQ195" s="162">
        <f t="shared" si="244"/>
        <v>0</v>
      </c>
      <c r="ER195" s="162">
        <f t="shared" si="244"/>
        <v>0</v>
      </c>
      <c r="ES195" s="162">
        <f t="shared" si="244"/>
        <v>0</v>
      </c>
      <c r="ET195" s="162">
        <f t="shared" si="244"/>
        <v>0</v>
      </c>
      <c r="EU195" s="162">
        <f t="shared" si="244"/>
        <v>5</v>
      </c>
      <c r="EV195" s="162">
        <f t="shared" si="244"/>
        <v>1</v>
      </c>
      <c r="EW195" s="162">
        <f t="shared" si="244"/>
        <v>0</v>
      </c>
      <c r="EX195" s="162">
        <f t="shared" si="244"/>
        <v>0</v>
      </c>
      <c r="EY195" s="162">
        <f t="shared" si="244"/>
        <v>250</v>
      </c>
      <c r="EZ195" s="162">
        <f t="shared" si="244"/>
        <v>0</v>
      </c>
      <c r="FA195" s="162">
        <f t="shared" si="244"/>
        <v>1</v>
      </c>
      <c r="FB195" s="162">
        <f t="shared" si="244"/>
        <v>0</v>
      </c>
      <c r="FC195" s="162">
        <f t="shared" si="244"/>
        <v>1</v>
      </c>
      <c r="FD195" s="162">
        <f t="shared" si="244"/>
        <v>0</v>
      </c>
      <c r="FE195" s="162">
        <f t="shared" si="244"/>
        <v>0</v>
      </c>
      <c r="FF195" s="162">
        <f t="shared" si="244"/>
        <v>0</v>
      </c>
      <c r="FG195" s="162">
        <f t="shared" si="244"/>
        <v>0</v>
      </c>
      <c r="FH195" s="162">
        <f t="shared" si="244"/>
        <v>0</v>
      </c>
      <c r="FI195" s="162">
        <f t="shared" si="244"/>
        <v>1</v>
      </c>
      <c r="FJ195" s="162">
        <f t="shared" si="244"/>
        <v>0</v>
      </c>
      <c r="FK195" s="162">
        <f t="shared" si="244"/>
        <v>0</v>
      </c>
      <c r="FL195" s="162">
        <f t="shared" si="244"/>
        <v>0</v>
      </c>
      <c r="FM195" s="162">
        <f t="shared" si="244"/>
        <v>0</v>
      </c>
      <c r="FN195" s="162">
        <f t="shared" si="244"/>
        <v>5</v>
      </c>
      <c r="FO195" s="162">
        <f t="shared" si="244"/>
        <v>0</v>
      </c>
      <c r="FP195" s="162">
        <f t="shared" si="244"/>
        <v>0</v>
      </c>
      <c r="FQ195" s="162">
        <f t="shared" si="244"/>
        <v>0</v>
      </c>
      <c r="FR195" s="162">
        <f t="shared" si="244"/>
        <v>0</v>
      </c>
      <c r="FS195" s="162">
        <f t="shared" si="244"/>
        <v>0</v>
      </c>
      <c r="FT195" s="163">
        <f t="shared" si="244"/>
        <v>0</v>
      </c>
      <c r="FU195" s="162">
        <f t="shared" si="244"/>
        <v>0</v>
      </c>
      <c r="FV195" s="162">
        <f t="shared" si="244"/>
        <v>0</v>
      </c>
      <c r="FW195" s="162">
        <f t="shared" si="244"/>
        <v>0</v>
      </c>
      <c r="FX195" s="162">
        <f t="shared" si="244"/>
        <v>0</v>
      </c>
      <c r="FY195" s="147"/>
      <c r="FZ195" s="147"/>
      <c r="GA195" s="147"/>
      <c r="GB195" s="147"/>
      <c r="GC195" s="147"/>
      <c r="GD195" s="186"/>
      <c r="GE195" s="186"/>
    </row>
    <row r="196" spans="1:187" x14ac:dyDescent="0.2">
      <c r="A196" s="192" t="s">
        <v>675</v>
      </c>
      <c r="B196" s="184" t="s">
        <v>354</v>
      </c>
      <c r="C196" s="147">
        <f>(C192*C193)+(C194*C195)</f>
        <v>68576722.006000012</v>
      </c>
      <c r="D196" s="147">
        <f t="shared" ref="D196:BO196" si="245">(D192*D193)+(D194*D195)</f>
        <v>342929957.64999998</v>
      </c>
      <c r="E196" s="147">
        <f t="shared" si="245"/>
        <v>65837235.60400001</v>
      </c>
      <c r="F196" s="147">
        <f t="shared" si="245"/>
        <v>145676971.53799999</v>
      </c>
      <c r="G196" s="147">
        <f t="shared" si="245"/>
        <v>8569219.3080000002</v>
      </c>
      <c r="H196" s="147">
        <f t="shared" si="245"/>
        <v>7826014.8340000007</v>
      </c>
      <c r="I196" s="147">
        <f t="shared" si="245"/>
        <v>85037104.640000001</v>
      </c>
      <c r="J196" s="147">
        <f t="shared" si="245"/>
        <v>19176430.338</v>
      </c>
      <c r="K196" s="147">
        <f t="shared" si="245"/>
        <v>2433154.3079999997</v>
      </c>
      <c r="L196" s="147">
        <f t="shared" si="245"/>
        <v>21595919.534000002</v>
      </c>
      <c r="M196" s="147">
        <f t="shared" si="245"/>
        <v>11112004.644000001</v>
      </c>
      <c r="N196" s="147">
        <f t="shared" si="245"/>
        <v>431353120.08200002</v>
      </c>
      <c r="O196" s="147">
        <f t="shared" si="245"/>
        <v>120297145.25400001</v>
      </c>
      <c r="P196" s="147">
        <f t="shared" si="245"/>
        <v>1478382.5939999998</v>
      </c>
      <c r="Q196" s="147">
        <f t="shared" si="245"/>
        <v>326535711.99000001</v>
      </c>
      <c r="R196" s="147">
        <f t="shared" si="245"/>
        <v>21592449.262000002</v>
      </c>
      <c r="S196" s="147">
        <f t="shared" si="245"/>
        <v>13250627.831999999</v>
      </c>
      <c r="T196" s="147">
        <f t="shared" si="245"/>
        <v>1168306.7760000001</v>
      </c>
      <c r="U196" s="147">
        <f t="shared" si="245"/>
        <v>409071</v>
      </c>
      <c r="V196" s="147">
        <f t="shared" si="245"/>
        <v>2459334.8520000004</v>
      </c>
      <c r="W196" s="147">
        <f t="shared" si="245"/>
        <v>409071</v>
      </c>
      <c r="X196" s="147">
        <f t="shared" si="245"/>
        <v>409071</v>
      </c>
      <c r="Y196" s="147">
        <f t="shared" si="245"/>
        <v>13453436.486</v>
      </c>
      <c r="Z196" s="147">
        <f t="shared" si="245"/>
        <v>2001175.3319999999</v>
      </c>
      <c r="AA196" s="147">
        <f t="shared" si="245"/>
        <v>245706859.866</v>
      </c>
      <c r="AB196" s="147">
        <f t="shared" si="245"/>
        <v>243962307.67000002</v>
      </c>
      <c r="AC196" s="147">
        <f t="shared" si="245"/>
        <v>7890979.5899999999</v>
      </c>
      <c r="AD196" s="147">
        <f t="shared" si="245"/>
        <v>10473853.884</v>
      </c>
      <c r="AE196" s="147">
        <f t="shared" si="245"/>
        <v>909773.90399999998</v>
      </c>
      <c r="AF196" s="147">
        <f t="shared" si="245"/>
        <v>1383478.122</v>
      </c>
      <c r="AG196" s="147">
        <f t="shared" si="245"/>
        <v>6539409.0060000001</v>
      </c>
      <c r="AH196" s="147">
        <f t="shared" si="245"/>
        <v>8464497.1319999993</v>
      </c>
      <c r="AI196" s="147">
        <f t="shared" si="245"/>
        <v>3007489.9920000001</v>
      </c>
      <c r="AJ196" s="147">
        <f t="shared" si="245"/>
        <v>1663282.686</v>
      </c>
      <c r="AK196" s="147">
        <f t="shared" si="245"/>
        <v>1777004.4239999999</v>
      </c>
      <c r="AL196" s="147">
        <f t="shared" si="245"/>
        <v>2290797.6</v>
      </c>
      <c r="AM196" s="147">
        <f t="shared" si="245"/>
        <v>3677548.29</v>
      </c>
      <c r="AN196" s="147">
        <f t="shared" si="245"/>
        <v>2955128.9040000001</v>
      </c>
      <c r="AO196" s="147">
        <f t="shared" si="245"/>
        <v>38495217.384000003</v>
      </c>
      <c r="AP196" s="147">
        <f t="shared" si="245"/>
        <v>712666645.84799993</v>
      </c>
      <c r="AQ196" s="147">
        <f t="shared" si="245"/>
        <v>2312745.0300000003</v>
      </c>
      <c r="AR196" s="147">
        <f t="shared" si="245"/>
        <v>527116086.61600006</v>
      </c>
      <c r="AS196" s="147">
        <f t="shared" si="245"/>
        <v>56406800.189999998</v>
      </c>
      <c r="AT196" s="147">
        <f t="shared" si="245"/>
        <v>19121039.983999997</v>
      </c>
      <c r="AU196" s="147">
        <f t="shared" si="245"/>
        <v>2155804.17</v>
      </c>
      <c r="AV196" s="147">
        <f t="shared" si="245"/>
        <v>2471606.9820000003</v>
      </c>
      <c r="AW196" s="147">
        <f t="shared" si="245"/>
        <v>1733642.898</v>
      </c>
      <c r="AX196" s="147">
        <f t="shared" si="245"/>
        <v>409071</v>
      </c>
      <c r="AY196" s="147">
        <f t="shared" si="245"/>
        <v>3880447.5060000001</v>
      </c>
      <c r="AZ196" s="147">
        <f t="shared" si="245"/>
        <v>93693621.840000004</v>
      </c>
      <c r="BA196" s="147">
        <f t="shared" si="245"/>
        <v>74027124.444000006</v>
      </c>
      <c r="BB196" s="147">
        <f t="shared" si="245"/>
        <v>64031883.630000003</v>
      </c>
      <c r="BC196" s="147">
        <f t="shared" si="245"/>
        <v>246448469.96000001</v>
      </c>
      <c r="BD196" s="147">
        <f t="shared" si="245"/>
        <v>40464485.177999996</v>
      </c>
      <c r="BE196" s="147">
        <f t="shared" si="245"/>
        <v>11498167.668</v>
      </c>
      <c r="BF196" s="147">
        <f t="shared" si="245"/>
        <v>198855220.382</v>
      </c>
      <c r="BG196" s="147">
        <f t="shared" si="245"/>
        <v>7989156.6299999999</v>
      </c>
      <c r="BH196" s="147">
        <f t="shared" si="245"/>
        <v>5201780.9040000001</v>
      </c>
      <c r="BI196" s="147">
        <f t="shared" si="245"/>
        <v>2103686.3839999996</v>
      </c>
      <c r="BJ196" s="147">
        <f t="shared" si="245"/>
        <v>51551945.562000006</v>
      </c>
      <c r="BK196" s="147">
        <f t="shared" si="245"/>
        <v>182204579.34</v>
      </c>
      <c r="BL196" s="147">
        <f t="shared" si="245"/>
        <v>1589517.5519999999</v>
      </c>
      <c r="BM196" s="147">
        <f t="shared" si="245"/>
        <v>2310433.0079999999</v>
      </c>
      <c r="BN196" s="147">
        <f t="shared" si="245"/>
        <v>30027447.684</v>
      </c>
      <c r="BO196" s="147">
        <f t="shared" si="245"/>
        <v>11090732.952</v>
      </c>
      <c r="BP196" s="147">
        <f t="shared" ref="BP196:EA196" si="246">(BP192*BP193)+(BP194*BP195)</f>
        <v>1635465.858</v>
      </c>
      <c r="BQ196" s="147">
        <f t="shared" si="246"/>
        <v>49547497.662</v>
      </c>
      <c r="BR196" s="147">
        <f t="shared" si="246"/>
        <v>38576213.442000002</v>
      </c>
      <c r="BS196" s="147">
        <f t="shared" si="246"/>
        <v>9027378.8280000016</v>
      </c>
      <c r="BT196" s="147">
        <f t="shared" si="246"/>
        <v>3599824.8</v>
      </c>
      <c r="BU196" s="147">
        <f t="shared" si="246"/>
        <v>3502465.9019999998</v>
      </c>
      <c r="BV196" s="147">
        <f t="shared" si="246"/>
        <v>10287317.507999999</v>
      </c>
      <c r="BW196" s="147">
        <f t="shared" si="246"/>
        <v>16029038.064000001</v>
      </c>
      <c r="BX196" s="147">
        <f t="shared" si="246"/>
        <v>757599.49199999997</v>
      </c>
      <c r="BY196" s="147">
        <f t="shared" si="246"/>
        <v>4302608.7779999999</v>
      </c>
      <c r="BZ196" s="147">
        <f t="shared" si="246"/>
        <v>1752460.1639999999</v>
      </c>
      <c r="CA196" s="147">
        <f t="shared" si="246"/>
        <v>1431748.5</v>
      </c>
      <c r="CB196" s="147">
        <f t="shared" si="246"/>
        <v>662590306.96600008</v>
      </c>
      <c r="CC196" s="147">
        <f t="shared" si="246"/>
        <v>1381841.838</v>
      </c>
      <c r="CD196" s="147">
        <f t="shared" si="246"/>
        <v>486794.49</v>
      </c>
      <c r="CE196" s="147">
        <f t="shared" si="246"/>
        <v>1366297.14</v>
      </c>
      <c r="CF196" s="147">
        <f t="shared" si="246"/>
        <v>821414.56799999997</v>
      </c>
      <c r="CG196" s="147">
        <f t="shared" si="246"/>
        <v>1656737.55</v>
      </c>
      <c r="CH196" s="147">
        <f t="shared" si="246"/>
        <v>908137.62</v>
      </c>
      <c r="CI196" s="147">
        <f t="shared" si="246"/>
        <v>5882440.9800000004</v>
      </c>
      <c r="CJ196" s="147">
        <f t="shared" si="246"/>
        <v>7960720.8440000005</v>
      </c>
      <c r="CK196" s="147">
        <f t="shared" si="246"/>
        <v>44867898.772</v>
      </c>
      <c r="CL196" s="147">
        <f t="shared" si="246"/>
        <v>10828308.554</v>
      </c>
      <c r="CM196" s="147">
        <f t="shared" si="246"/>
        <v>6736249.6900000004</v>
      </c>
      <c r="CN196" s="147">
        <f t="shared" si="246"/>
        <v>244424143.34999999</v>
      </c>
      <c r="CO196" s="147">
        <f t="shared" si="246"/>
        <v>124596117.164</v>
      </c>
      <c r="CP196" s="147">
        <f t="shared" si="246"/>
        <v>8769664.0980000012</v>
      </c>
      <c r="CQ196" s="147">
        <f t="shared" si="246"/>
        <v>8546311.3319999985</v>
      </c>
      <c r="CR196" s="147">
        <f t="shared" si="246"/>
        <v>1484927.73</v>
      </c>
      <c r="CS196" s="147">
        <f t="shared" si="246"/>
        <v>2890495.6860000002</v>
      </c>
      <c r="CT196" s="147">
        <f t="shared" si="246"/>
        <v>917955.32400000002</v>
      </c>
      <c r="CU196" s="147">
        <f t="shared" si="246"/>
        <v>3561772.1979999999</v>
      </c>
      <c r="CV196" s="147">
        <f t="shared" si="246"/>
        <v>422979.41400000005</v>
      </c>
      <c r="CW196" s="147">
        <f t="shared" si="246"/>
        <v>1358115.72</v>
      </c>
      <c r="CX196" s="147">
        <f t="shared" si="246"/>
        <v>3967988.7</v>
      </c>
      <c r="CY196" s="147">
        <f t="shared" si="246"/>
        <v>409071</v>
      </c>
      <c r="CZ196" s="147">
        <f t="shared" si="246"/>
        <v>17394517.061999999</v>
      </c>
      <c r="DA196" s="147">
        <f t="shared" si="246"/>
        <v>1502108.7120000001</v>
      </c>
      <c r="DB196" s="147">
        <f t="shared" si="246"/>
        <v>2505150.804</v>
      </c>
      <c r="DC196" s="147">
        <f t="shared" si="246"/>
        <v>1316390.4780000001</v>
      </c>
      <c r="DD196" s="147">
        <f t="shared" si="246"/>
        <v>1325390.04</v>
      </c>
      <c r="DE196" s="147">
        <f t="shared" si="246"/>
        <v>3626005.344</v>
      </c>
      <c r="DF196" s="147">
        <f t="shared" si="246"/>
        <v>179396904.60800001</v>
      </c>
      <c r="DG196" s="147">
        <f t="shared" si="246"/>
        <v>659422.45199999993</v>
      </c>
      <c r="DH196" s="147">
        <f t="shared" si="246"/>
        <v>16931448.690000001</v>
      </c>
      <c r="DI196" s="147">
        <f t="shared" si="246"/>
        <v>22133682.129999999</v>
      </c>
      <c r="DJ196" s="147">
        <f t="shared" si="246"/>
        <v>5692444.2080000006</v>
      </c>
      <c r="DK196" s="147">
        <f t="shared" si="246"/>
        <v>3783088.608</v>
      </c>
      <c r="DL196" s="147">
        <f t="shared" si="246"/>
        <v>48027389.826000005</v>
      </c>
      <c r="DM196" s="147">
        <f t="shared" si="246"/>
        <v>2291615.7420000001</v>
      </c>
      <c r="DN196" s="147">
        <f t="shared" si="246"/>
        <v>12038959.529999999</v>
      </c>
      <c r="DO196" s="147">
        <f t="shared" si="246"/>
        <v>25461397.182</v>
      </c>
      <c r="DP196" s="147">
        <f t="shared" si="246"/>
        <v>1750823.8800000001</v>
      </c>
      <c r="DQ196" s="147">
        <f t="shared" si="246"/>
        <v>4697771.3640000001</v>
      </c>
      <c r="DR196" s="147">
        <f t="shared" si="246"/>
        <v>11693703.606000001</v>
      </c>
      <c r="DS196" s="147">
        <f t="shared" si="246"/>
        <v>6541863.432</v>
      </c>
      <c r="DT196" s="147">
        <f t="shared" si="246"/>
        <v>1089765.1439999999</v>
      </c>
      <c r="DU196" s="147">
        <f t="shared" si="246"/>
        <v>3223479.48</v>
      </c>
      <c r="DV196" s="147">
        <f t="shared" si="246"/>
        <v>1626466.2960000001</v>
      </c>
      <c r="DW196" s="147">
        <f t="shared" si="246"/>
        <v>2957583.33</v>
      </c>
      <c r="DX196" s="147">
        <f t="shared" si="246"/>
        <v>1399022.82</v>
      </c>
      <c r="DY196" s="147">
        <f t="shared" si="246"/>
        <v>2658961.5</v>
      </c>
      <c r="DZ196" s="147">
        <f t="shared" si="246"/>
        <v>7557177.6540000001</v>
      </c>
      <c r="EA196" s="147">
        <f t="shared" si="246"/>
        <v>5434099.1640000008</v>
      </c>
      <c r="EB196" s="147">
        <f t="shared" ref="EB196:FX196" si="247">(EB192*EB193)+(EB194*EB195)</f>
        <v>4805766.108</v>
      </c>
      <c r="EC196" s="147">
        <f t="shared" si="247"/>
        <v>2544421.62</v>
      </c>
      <c r="ED196" s="147">
        <f t="shared" si="247"/>
        <v>13568066.928000001</v>
      </c>
      <c r="EE196" s="147">
        <f t="shared" si="247"/>
        <v>1581136.9480000001</v>
      </c>
      <c r="EF196" s="147">
        <f t="shared" si="247"/>
        <v>12136318.427999999</v>
      </c>
      <c r="EG196" s="147">
        <f t="shared" si="247"/>
        <v>2354612.676</v>
      </c>
      <c r="EH196" s="147">
        <f t="shared" si="247"/>
        <v>1943905.392</v>
      </c>
      <c r="EI196" s="147">
        <f t="shared" si="247"/>
        <v>137005197.06</v>
      </c>
      <c r="EJ196" s="147">
        <f t="shared" si="247"/>
        <v>77152449.596000001</v>
      </c>
      <c r="EK196" s="147">
        <f t="shared" si="247"/>
        <v>5654997.5040000007</v>
      </c>
      <c r="EL196" s="147">
        <f t="shared" si="247"/>
        <v>3991714.8180000004</v>
      </c>
      <c r="EM196" s="147">
        <f t="shared" si="247"/>
        <v>3590681.5280000004</v>
      </c>
      <c r="EN196" s="147">
        <f t="shared" si="247"/>
        <v>9078892.9299999997</v>
      </c>
      <c r="EO196" s="147">
        <f t="shared" si="247"/>
        <v>3328201.6559999995</v>
      </c>
      <c r="EP196" s="147">
        <f t="shared" si="247"/>
        <v>3287294.5560000003</v>
      </c>
      <c r="EQ196" s="147">
        <f t="shared" si="247"/>
        <v>22193738.033999998</v>
      </c>
      <c r="ER196" s="147">
        <f t="shared" si="247"/>
        <v>2797227.4980000001</v>
      </c>
      <c r="ES196" s="147">
        <f t="shared" si="247"/>
        <v>1007132.8019999999</v>
      </c>
      <c r="ET196" s="147">
        <f t="shared" si="247"/>
        <v>1799094.2580000001</v>
      </c>
      <c r="EU196" s="147">
        <f t="shared" si="247"/>
        <v>5292759.7819999997</v>
      </c>
      <c r="EV196" s="147">
        <f t="shared" si="247"/>
        <v>551140.28800000006</v>
      </c>
      <c r="EW196" s="147">
        <f t="shared" si="247"/>
        <v>7364914.284</v>
      </c>
      <c r="EX196" s="147">
        <f t="shared" si="247"/>
        <v>2001175.3319999999</v>
      </c>
      <c r="EY196" s="147">
        <f t="shared" si="247"/>
        <v>4005764.7280000001</v>
      </c>
      <c r="EZ196" s="147">
        <f t="shared" si="247"/>
        <v>1044767.334</v>
      </c>
      <c r="FA196" s="147">
        <f t="shared" si="247"/>
        <v>27773997.196000002</v>
      </c>
      <c r="FB196" s="147">
        <f t="shared" si="247"/>
        <v>2835680.1720000003</v>
      </c>
      <c r="FC196" s="147">
        <f t="shared" si="247"/>
        <v>19208050.455999997</v>
      </c>
      <c r="FD196" s="147">
        <f t="shared" si="247"/>
        <v>2903585.9579999996</v>
      </c>
      <c r="FE196" s="147">
        <f t="shared" si="247"/>
        <v>823868.99400000006</v>
      </c>
      <c r="FF196" s="147">
        <f t="shared" si="247"/>
        <v>1895635.0140000002</v>
      </c>
      <c r="FG196" s="147">
        <f t="shared" si="247"/>
        <v>958044.28200000001</v>
      </c>
      <c r="FH196" s="147">
        <f t="shared" si="247"/>
        <v>771507.90599999996</v>
      </c>
      <c r="FI196" s="147">
        <f t="shared" si="247"/>
        <v>15247425.034</v>
      </c>
      <c r="FJ196" s="147">
        <f t="shared" si="247"/>
        <v>15562697.124</v>
      </c>
      <c r="FK196" s="147">
        <f t="shared" si="247"/>
        <v>18679818.143999998</v>
      </c>
      <c r="FL196" s="147">
        <f t="shared" si="247"/>
        <v>48802988.442000002</v>
      </c>
      <c r="FM196" s="147">
        <f t="shared" si="247"/>
        <v>30299070.828000002</v>
      </c>
      <c r="FN196" s="147">
        <f t="shared" si="247"/>
        <v>177217119.662</v>
      </c>
      <c r="FO196" s="147">
        <f t="shared" si="247"/>
        <v>9177916.9560000002</v>
      </c>
      <c r="FP196" s="147">
        <f t="shared" si="247"/>
        <v>18489191.058000002</v>
      </c>
      <c r="FQ196" s="147">
        <f t="shared" si="247"/>
        <v>7386185.9759999998</v>
      </c>
      <c r="FR196" s="147">
        <f t="shared" si="247"/>
        <v>1358115.72</v>
      </c>
      <c r="FS196" s="147">
        <f t="shared" si="247"/>
        <v>1616648.5920000002</v>
      </c>
      <c r="FT196" s="181">
        <f t="shared" si="247"/>
        <v>659422.45199999993</v>
      </c>
      <c r="FU196" s="147">
        <f t="shared" si="247"/>
        <v>6303784.1100000003</v>
      </c>
      <c r="FV196" s="147">
        <f t="shared" si="247"/>
        <v>5479096.9740000004</v>
      </c>
      <c r="FW196" s="147">
        <f t="shared" si="247"/>
        <v>1667373.3960000002</v>
      </c>
      <c r="FX196" s="147">
        <f t="shared" si="247"/>
        <v>529337.87399999995</v>
      </c>
      <c r="FY196" s="147"/>
      <c r="FZ196" s="147">
        <f>SUM(C196:FX196)</f>
        <v>7071878286.8799982</v>
      </c>
      <c r="GA196" s="147"/>
      <c r="GB196" s="147"/>
      <c r="GC196" s="147"/>
      <c r="GD196" s="186"/>
      <c r="GE196" s="186"/>
    </row>
    <row r="197" spans="1:187" x14ac:dyDescent="0.2">
      <c r="A197" s="178"/>
      <c r="B197" s="184"/>
      <c r="C197" s="186"/>
      <c r="D197" s="186"/>
      <c r="E197" s="186"/>
      <c r="F197" s="186"/>
      <c r="G197" s="186"/>
      <c r="H197" s="186"/>
      <c r="I197" s="186"/>
      <c r="J197" s="186"/>
      <c r="K197" s="186"/>
      <c r="L197" s="186"/>
      <c r="M197" s="186"/>
      <c r="N197" s="186"/>
      <c r="O197" s="186"/>
      <c r="P197" s="186"/>
      <c r="Q197" s="186"/>
      <c r="R197" s="186"/>
      <c r="S197" s="186"/>
      <c r="T197" s="186"/>
      <c r="U197" s="186"/>
      <c r="V197" s="186"/>
      <c r="W197" s="187"/>
      <c r="X197" s="186"/>
      <c r="Y197" s="186"/>
      <c r="Z197" s="186"/>
      <c r="AA197" s="186"/>
      <c r="AB197" s="186"/>
      <c r="AC197" s="186"/>
      <c r="AD197" s="186"/>
      <c r="AE197" s="186"/>
      <c r="AF197" s="186"/>
      <c r="AG197" s="186"/>
      <c r="AH197" s="186"/>
      <c r="AI197" s="186"/>
      <c r="AJ197" s="186"/>
      <c r="AK197" s="186"/>
      <c r="AL197" s="186"/>
      <c r="AM197" s="186"/>
      <c r="AN197" s="186"/>
      <c r="AO197" s="186"/>
      <c r="AP197" s="186"/>
      <c r="AQ197" s="186"/>
      <c r="AR197" s="186"/>
      <c r="AS197" s="186"/>
      <c r="AT197" s="186"/>
      <c r="AU197" s="186"/>
      <c r="AV197" s="186"/>
      <c r="AW197" s="186"/>
      <c r="AX197" s="186"/>
      <c r="AY197" s="186"/>
      <c r="AZ197" s="186"/>
      <c r="BA197" s="186"/>
      <c r="BB197" s="186"/>
      <c r="BC197" s="186"/>
      <c r="BD197" s="186"/>
      <c r="BE197" s="186"/>
      <c r="BF197" s="186"/>
      <c r="BG197" s="186"/>
      <c r="BH197" s="186"/>
      <c r="BI197" s="186"/>
      <c r="BJ197" s="186"/>
      <c r="BK197" s="186"/>
      <c r="BL197" s="186"/>
      <c r="BM197" s="186"/>
      <c r="BN197" s="186"/>
      <c r="BO197" s="186"/>
      <c r="BP197" s="186"/>
      <c r="BQ197" s="186"/>
      <c r="BR197" s="186"/>
      <c r="BS197" s="186"/>
      <c r="BT197" s="186"/>
      <c r="BU197" s="186"/>
      <c r="BV197" s="186"/>
      <c r="BW197" s="186"/>
      <c r="BX197" s="186"/>
      <c r="BY197" s="186"/>
      <c r="BZ197" s="186"/>
      <c r="CA197" s="186"/>
      <c r="CB197" s="186"/>
      <c r="CC197" s="186"/>
      <c r="CD197" s="186"/>
      <c r="CE197" s="186"/>
      <c r="CF197" s="186"/>
      <c r="CG197" s="186"/>
      <c r="CH197" s="186"/>
      <c r="CI197" s="186"/>
      <c r="CJ197" s="186"/>
      <c r="CK197" s="186"/>
      <c r="CL197" s="186"/>
      <c r="CM197" s="186"/>
      <c r="CN197" s="186"/>
      <c r="CO197" s="186"/>
      <c r="CP197" s="186"/>
      <c r="CQ197" s="186"/>
      <c r="CR197" s="186"/>
      <c r="CS197" s="186"/>
      <c r="CT197" s="186"/>
      <c r="CU197" s="186"/>
      <c r="CV197" s="186"/>
      <c r="CW197" s="186"/>
      <c r="CX197" s="186"/>
      <c r="CY197" s="186"/>
      <c r="CZ197" s="186"/>
      <c r="DA197" s="186"/>
      <c r="DB197" s="186"/>
      <c r="DC197" s="186"/>
      <c r="DD197" s="186"/>
      <c r="DE197" s="186"/>
      <c r="DF197" s="186"/>
      <c r="DG197" s="186"/>
      <c r="DH197" s="186"/>
      <c r="DI197" s="186"/>
      <c r="DJ197" s="186"/>
      <c r="DK197" s="186"/>
      <c r="DL197" s="186"/>
      <c r="DM197" s="186"/>
      <c r="DN197" s="186"/>
      <c r="DO197" s="186"/>
      <c r="DP197" s="186"/>
      <c r="DQ197" s="186"/>
      <c r="DR197" s="186"/>
      <c r="DS197" s="186"/>
      <c r="DT197" s="186"/>
      <c r="DU197" s="186"/>
      <c r="DV197" s="186"/>
      <c r="DW197" s="186"/>
      <c r="DX197" s="186"/>
      <c r="DY197" s="186"/>
      <c r="DZ197" s="186"/>
      <c r="EA197" s="186"/>
      <c r="EB197" s="186"/>
      <c r="EC197" s="186"/>
      <c r="ED197" s="186"/>
      <c r="EE197" s="186"/>
      <c r="EF197" s="186"/>
      <c r="EG197" s="186"/>
      <c r="EH197" s="186"/>
      <c r="EI197" s="186"/>
      <c r="EJ197" s="186"/>
      <c r="EK197" s="186"/>
      <c r="EL197" s="186"/>
      <c r="EM197" s="186"/>
      <c r="EN197" s="186"/>
      <c r="EO197" s="186"/>
      <c r="EP197" s="186"/>
      <c r="EQ197" s="186"/>
      <c r="ER197" s="186"/>
      <c r="ES197" s="186"/>
      <c r="ET197" s="186"/>
      <c r="EU197" s="186"/>
      <c r="EV197" s="186"/>
      <c r="EW197" s="186"/>
      <c r="EX197" s="186"/>
      <c r="EY197" s="186"/>
      <c r="EZ197" s="186"/>
      <c r="FA197" s="186"/>
      <c r="FB197" s="186"/>
      <c r="FC197" s="186"/>
      <c r="FD197" s="186"/>
      <c r="FE197" s="186"/>
      <c r="FF197" s="186"/>
      <c r="FG197" s="186"/>
      <c r="FH197" s="186"/>
      <c r="FI197" s="186"/>
      <c r="FJ197" s="186"/>
      <c r="FK197" s="186"/>
      <c r="FL197" s="186"/>
      <c r="FM197" s="186"/>
      <c r="FN197" s="186"/>
      <c r="FO197" s="186"/>
      <c r="FP197" s="186"/>
      <c r="FQ197" s="186"/>
      <c r="FR197" s="186"/>
      <c r="FS197" s="186"/>
      <c r="FT197" s="187"/>
      <c r="FU197" s="186"/>
      <c r="FV197" s="186"/>
      <c r="FW197" s="186"/>
      <c r="FX197" s="186"/>
      <c r="FY197" s="147"/>
      <c r="FZ197" s="147"/>
      <c r="GA197" s="147"/>
      <c r="GB197" s="147"/>
      <c r="GC197" s="147"/>
      <c r="GD197" s="186"/>
      <c r="GE197" s="186"/>
    </row>
    <row r="198" spans="1:187" ht="15.75" x14ac:dyDescent="0.25">
      <c r="A198" s="192" t="s">
        <v>277</v>
      </c>
      <c r="B198" s="207" t="s">
        <v>355</v>
      </c>
      <c r="C198" s="147"/>
      <c r="D198" s="147"/>
      <c r="E198" s="147"/>
      <c r="F198" s="147"/>
      <c r="G198" s="147"/>
      <c r="H198" s="147"/>
      <c r="I198" s="147"/>
      <c r="J198" s="147"/>
      <c r="K198" s="147"/>
      <c r="L198" s="147"/>
      <c r="M198" s="147"/>
      <c r="N198" s="147"/>
      <c r="O198" s="147"/>
      <c r="P198" s="147"/>
      <c r="Q198" s="147"/>
      <c r="R198" s="147"/>
      <c r="S198" s="147"/>
      <c r="T198" s="147"/>
      <c r="U198" s="147"/>
      <c r="V198" s="147"/>
      <c r="W198" s="181"/>
      <c r="X198" s="147"/>
      <c r="Y198" s="147"/>
      <c r="Z198" s="147"/>
      <c r="AA198" s="147"/>
      <c r="AB198" s="147"/>
      <c r="AC198" s="147"/>
      <c r="AD198" s="147"/>
      <c r="AE198" s="147"/>
      <c r="AF198" s="147"/>
      <c r="AG198" s="147"/>
      <c r="AH198" s="147"/>
      <c r="AI198" s="147"/>
      <c r="AJ198" s="147"/>
      <c r="AK198" s="147"/>
      <c r="AL198" s="147"/>
      <c r="AM198" s="147"/>
      <c r="AN198" s="147"/>
      <c r="AO198" s="147"/>
      <c r="AP198" s="147"/>
      <c r="AQ198" s="147"/>
      <c r="AR198" s="147"/>
      <c r="AS198" s="147"/>
      <c r="AT198" s="147"/>
      <c r="AU198" s="147"/>
      <c r="AV198" s="147"/>
      <c r="AW198" s="147"/>
      <c r="AX198" s="147"/>
      <c r="AY198" s="147"/>
      <c r="AZ198" s="147"/>
      <c r="BA198" s="147"/>
      <c r="BB198" s="147"/>
      <c r="BC198" s="147"/>
      <c r="BD198" s="147"/>
      <c r="BE198" s="147"/>
      <c r="BF198" s="147"/>
      <c r="BG198" s="147"/>
      <c r="BH198" s="147"/>
      <c r="BI198" s="147"/>
      <c r="BJ198" s="147"/>
      <c r="BK198" s="147"/>
      <c r="BL198" s="147"/>
      <c r="BM198" s="147"/>
      <c r="BN198" s="147"/>
      <c r="BO198" s="147"/>
      <c r="BP198" s="147"/>
      <c r="BQ198" s="147"/>
      <c r="BR198" s="147"/>
      <c r="BS198" s="147"/>
      <c r="BT198" s="147"/>
      <c r="BU198" s="147"/>
      <c r="BV198" s="147"/>
      <c r="BW198" s="147"/>
      <c r="BX198" s="147"/>
      <c r="BY198" s="147"/>
      <c r="BZ198" s="147"/>
      <c r="CA198" s="147"/>
      <c r="CB198" s="147"/>
      <c r="CC198" s="147"/>
      <c r="CD198" s="147"/>
      <c r="CE198" s="147"/>
      <c r="CF198" s="147"/>
      <c r="CG198" s="147"/>
      <c r="CH198" s="147"/>
      <c r="CI198" s="147"/>
      <c r="CJ198" s="147"/>
      <c r="CK198" s="147"/>
      <c r="CL198" s="147"/>
      <c r="CM198" s="147"/>
      <c r="CN198" s="147"/>
      <c r="CO198" s="147"/>
      <c r="CP198" s="147"/>
      <c r="CQ198" s="147"/>
      <c r="CR198" s="147"/>
      <c r="CS198" s="147"/>
      <c r="CT198" s="147"/>
      <c r="CU198" s="147"/>
      <c r="CV198" s="147"/>
      <c r="CW198" s="147"/>
      <c r="CX198" s="147"/>
      <c r="CY198" s="147"/>
      <c r="CZ198" s="147"/>
      <c r="DA198" s="147"/>
      <c r="DB198" s="147"/>
      <c r="DC198" s="147"/>
      <c r="DD198" s="147"/>
      <c r="DE198" s="147"/>
      <c r="DF198" s="147"/>
      <c r="DG198" s="147"/>
      <c r="DH198" s="147"/>
      <c r="DI198" s="147"/>
      <c r="DJ198" s="147"/>
      <c r="DK198" s="147"/>
      <c r="DL198" s="147"/>
      <c r="DM198" s="147"/>
      <c r="DN198" s="147"/>
      <c r="DO198" s="147"/>
      <c r="DP198" s="147"/>
      <c r="DQ198" s="147"/>
      <c r="DR198" s="147"/>
      <c r="DS198" s="147"/>
      <c r="DT198" s="147"/>
      <c r="DU198" s="147"/>
      <c r="DV198" s="147"/>
      <c r="DW198" s="147"/>
      <c r="DX198" s="147"/>
      <c r="DY198" s="147"/>
      <c r="DZ198" s="147"/>
      <c r="EA198" s="147"/>
      <c r="EB198" s="147"/>
      <c r="EC198" s="147"/>
      <c r="ED198" s="147"/>
      <c r="EE198" s="147"/>
      <c r="EF198" s="147"/>
      <c r="EG198" s="147"/>
      <c r="EH198" s="147"/>
      <c r="EI198" s="147"/>
      <c r="EJ198" s="147"/>
      <c r="EK198" s="147"/>
      <c r="EL198" s="147"/>
      <c r="EM198" s="147"/>
      <c r="EN198" s="147"/>
      <c r="EO198" s="147"/>
      <c r="EP198" s="147"/>
      <c r="EQ198" s="147"/>
      <c r="ER198" s="147"/>
      <c r="ES198" s="147"/>
      <c r="ET198" s="147"/>
      <c r="EU198" s="147"/>
      <c r="EV198" s="147"/>
      <c r="EW198" s="147"/>
      <c r="EX198" s="147"/>
      <c r="EY198" s="147"/>
      <c r="EZ198" s="147"/>
      <c r="FA198" s="147"/>
      <c r="FB198" s="147"/>
      <c r="FC198" s="147"/>
      <c r="FD198" s="147"/>
      <c r="FE198" s="147"/>
      <c r="FF198" s="147"/>
      <c r="FG198" s="147"/>
      <c r="FH198" s="147"/>
      <c r="FI198" s="147"/>
      <c r="FJ198" s="147"/>
      <c r="FK198" s="147"/>
      <c r="FL198" s="147"/>
      <c r="FM198" s="147"/>
      <c r="FN198" s="147"/>
      <c r="FO198" s="147"/>
      <c r="FP198" s="147"/>
      <c r="FQ198" s="147"/>
      <c r="FR198" s="147"/>
      <c r="FS198" s="147"/>
      <c r="FT198" s="181"/>
      <c r="FU198" s="147"/>
      <c r="FV198" s="147"/>
      <c r="FW198" s="147"/>
      <c r="FX198" s="147"/>
      <c r="FY198" s="147"/>
      <c r="FZ198" s="147"/>
      <c r="GA198" s="147"/>
      <c r="GB198" s="147"/>
      <c r="GC198" s="147"/>
      <c r="GD198" s="186"/>
      <c r="GE198" s="186"/>
    </row>
    <row r="199" spans="1:187" x14ac:dyDescent="0.2">
      <c r="A199" s="192" t="s">
        <v>356</v>
      </c>
      <c r="B199" s="184" t="s">
        <v>357</v>
      </c>
      <c r="C199" s="147">
        <f t="shared" ref="C199:BN199" si="248">+C120</f>
        <v>49672747.979999997</v>
      </c>
      <c r="D199" s="147">
        <f t="shared" si="248"/>
        <v>339491852.75999999</v>
      </c>
      <c r="E199" s="147">
        <f t="shared" si="248"/>
        <v>64462535.759999998</v>
      </c>
      <c r="F199" s="147">
        <f t="shared" si="248"/>
        <v>142861785.34999999</v>
      </c>
      <c r="G199" s="147">
        <f t="shared" si="248"/>
        <v>9068519.0399999991</v>
      </c>
      <c r="H199" s="147">
        <f t="shared" si="248"/>
        <v>8305600.7699999996</v>
      </c>
      <c r="I199" s="147">
        <f t="shared" si="248"/>
        <v>83351016.200000003</v>
      </c>
      <c r="J199" s="147">
        <f t="shared" si="248"/>
        <v>17977234.890000001</v>
      </c>
      <c r="K199" s="147">
        <f t="shared" si="248"/>
        <v>3205246.14</v>
      </c>
      <c r="L199" s="147">
        <f t="shared" si="248"/>
        <v>21895353.809999999</v>
      </c>
      <c r="M199" s="147">
        <f t="shared" si="248"/>
        <v>11830348.859999999</v>
      </c>
      <c r="N199" s="147">
        <f t="shared" si="248"/>
        <v>439518764.75999999</v>
      </c>
      <c r="O199" s="147">
        <f t="shared" si="248"/>
        <v>119692670.72</v>
      </c>
      <c r="P199" s="147">
        <f t="shared" si="248"/>
        <v>2638123.9700000002</v>
      </c>
      <c r="Q199" s="147">
        <f t="shared" si="248"/>
        <v>326904692.91000003</v>
      </c>
      <c r="R199" s="147">
        <f t="shared" si="248"/>
        <v>3947536.05</v>
      </c>
      <c r="S199" s="147">
        <f t="shared" si="248"/>
        <v>13379564.99</v>
      </c>
      <c r="T199" s="147">
        <f t="shared" si="248"/>
        <v>2039559.06</v>
      </c>
      <c r="U199" s="147">
        <f t="shared" si="248"/>
        <v>829918.99</v>
      </c>
      <c r="V199" s="147">
        <f t="shared" si="248"/>
        <v>3155814.64</v>
      </c>
      <c r="W199" s="181">
        <f t="shared" si="248"/>
        <v>829918.99</v>
      </c>
      <c r="X199" s="147">
        <f t="shared" si="248"/>
        <v>829292.28</v>
      </c>
      <c r="Y199" s="147">
        <f t="shared" si="248"/>
        <v>3721089.82</v>
      </c>
      <c r="Z199" s="147">
        <f t="shared" si="248"/>
        <v>2778686.3</v>
      </c>
      <c r="AA199" s="147">
        <f t="shared" si="248"/>
        <v>245489544.75</v>
      </c>
      <c r="AB199" s="147">
        <f t="shared" si="248"/>
        <v>248519725.50999999</v>
      </c>
      <c r="AC199" s="147">
        <f t="shared" si="248"/>
        <v>8222281.5499999998</v>
      </c>
      <c r="AD199" s="147">
        <f t="shared" si="248"/>
        <v>10516714.92</v>
      </c>
      <c r="AE199" s="147">
        <f t="shared" si="248"/>
        <v>1658712.88</v>
      </c>
      <c r="AF199" s="147">
        <f t="shared" si="248"/>
        <v>2364890.39</v>
      </c>
      <c r="AG199" s="147">
        <f t="shared" si="248"/>
        <v>7206848.9699999997</v>
      </c>
      <c r="AH199" s="147">
        <f t="shared" si="248"/>
        <v>8296959.3600000003</v>
      </c>
      <c r="AI199" s="147">
        <f t="shared" si="248"/>
        <v>3626676.52</v>
      </c>
      <c r="AJ199" s="147">
        <f t="shared" si="248"/>
        <v>2642395.4300000002</v>
      </c>
      <c r="AK199" s="147">
        <f t="shared" si="248"/>
        <v>2695359.28</v>
      </c>
      <c r="AL199" s="147">
        <f t="shared" si="248"/>
        <v>3052776.54</v>
      </c>
      <c r="AM199" s="147">
        <f t="shared" si="248"/>
        <v>4028982.15</v>
      </c>
      <c r="AN199" s="147">
        <f t="shared" si="248"/>
        <v>3710585.36</v>
      </c>
      <c r="AO199" s="147">
        <f t="shared" si="248"/>
        <v>37123027.390000001</v>
      </c>
      <c r="AP199" s="147">
        <f t="shared" si="248"/>
        <v>714038060.54999995</v>
      </c>
      <c r="AQ199" s="147">
        <f t="shared" si="248"/>
        <v>2808777.85</v>
      </c>
      <c r="AR199" s="147">
        <f t="shared" si="248"/>
        <v>513040740.86000001</v>
      </c>
      <c r="AS199" s="147">
        <f t="shared" si="248"/>
        <v>59581446.299999997</v>
      </c>
      <c r="AT199" s="147">
        <f t="shared" si="248"/>
        <v>19509844.18</v>
      </c>
      <c r="AU199" s="147">
        <f t="shared" si="248"/>
        <v>3225205.49</v>
      </c>
      <c r="AV199" s="147">
        <f t="shared" si="248"/>
        <v>3452062</v>
      </c>
      <c r="AW199" s="147">
        <f t="shared" si="248"/>
        <v>2885886.66</v>
      </c>
      <c r="AX199" s="147">
        <f t="shared" si="248"/>
        <v>890709.68</v>
      </c>
      <c r="AY199" s="147">
        <f t="shared" si="248"/>
        <v>4472272.72</v>
      </c>
      <c r="AZ199" s="147">
        <f t="shared" si="248"/>
        <v>91319247.040000007</v>
      </c>
      <c r="BA199" s="147">
        <f t="shared" si="248"/>
        <v>70502184.859999999</v>
      </c>
      <c r="BB199" s="147">
        <f t="shared" si="248"/>
        <v>61439558.609999999</v>
      </c>
      <c r="BC199" s="147">
        <f t="shared" si="248"/>
        <v>238840270.16</v>
      </c>
      <c r="BD199" s="147">
        <f t="shared" si="248"/>
        <v>39397314.859999999</v>
      </c>
      <c r="BE199" s="147">
        <f t="shared" si="248"/>
        <v>11921989.02</v>
      </c>
      <c r="BF199" s="147">
        <f t="shared" si="248"/>
        <v>190034777.18000001</v>
      </c>
      <c r="BG199" s="147">
        <f t="shared" si="248"/>
        <v>8404128.4199999999</v>
      </c>
      <c r="BH199" s="147">
        <f t="shared" si="248"/>
        <v>5619675.2300000004</v>
      </c>
      <c r="BI199" s="147">
        <f t="shared" si="248"/>
        <v>3084296.95</v>
      </c>
      <c r="BJ199" s="147">
        <f t="shared" si="248"/>
        <v>50950187.68</v>
      </c>
      <c r="BK199" s="147">
        <f t="shared" si="248"/>
        <v>127224444.68000001</v>
      </c>
      <c r="BL199" s="147">
        <f t="shared" si="248"/>
        <v>2544711.46</v>
      </c>
      <c r="BM199" s="147">
        <f t="shared" si="248"/>
        <v>3214227.34</v>
      </c>
      <c r="BN199" s="147">
        <f t="shared" si="248"/>
        <v>28225279.620000001</v>
      </c>
      <c r="BO199" s="147">
        <f t="shared" ref="BO199:DZ199" si="249">+BO120</f>
        <v>10931335.779999999</v>
      </c>
      <c r="BP199" s="147">
        <f t="shared" si="249"/>
        <v>2639698.3199999998</v>
      </c>
      <c r="BQ199" s="147">
        <f t="shared" si="249"/>
        <v>51910133.530000001</v>
      </c>
      <c r="BR199" s="147">
        <f t="shared" si="249"/>
        <v>37532358.68</v>
      </c>
      <c r="BS199" s="147">
        <f t="shared" si="249"/>
        <v>9523909.1199999992</v>
      </c>
      <c r="BT199" s="147">
        <f t="shared" si="249"/>
        <v>4367816.1100000003</v>
      </c>
      <c r="BU199" s="147">
        <f t="shared" si="249"/>
        <v>4315994.79</v>
      </c>
      <c r="BV199" s="147">
        <f t="shared" si="249"/>
        <v>10595650.75</v>
      </c>
      <c r="BW199" s="147">
        <f t="shared" si="249"/>
        <v>16319883.58</v>
      </c>
      <c r="BX199" s="147">
        <f t="shared" si="249"/>
        <v>1590988.37</v>
      </c>
      <c r="BY199" s="147">
        <f t="shared" si="249"/>
        <v>4509171.72</v>
      </c>
      <c r="BZ199" s="147">
        <f t="shared" si="249"/>
        <v>2626631.9900000002</v>
      </c>
      <c r="CA199" s="147">
        <f t="shared" si="249"/>
        <v>2494401.11</v>
      </c>
      <c r="CB199" s="147">
        <f t="shared" si="249"/>
        <v>658483985.82000005</v>
      </c>
      <c r="CC199" s="147">
        <f t="shared" si="249"/>
        <v>2263984.34</v>
      </c>
      <c r="CD199" s="147">
        <f t="shared" si="249"/>
        <v>951606.09</v>
      </c>
      <c r="CE199" s="147">
        <f t="shared" si="249"/>
        <v>2267355.7799999998</v>
      </c>
      <c r="CF199" s="147">
        <f t="shared" si="249"/>
        <v>1491884.8</v>
      </c>
      <c r="CG199" s="147">
        <f t="shared" si="249"/>
        <v>2562079.92</v>
      </c>
      <c r="CH199" s="147">
        <f t="shared" si="249"/>
        <v>1668983.37</v>
      </c>
      <c r="CI199" s="147">
        <f t="shared" si="249"/>
        <v>5930142.7699999996</v>
      </c>
      <c r="CJ199" s="147">
        <f t="shared" si="249"/>
        <v>8301484.0499999998</v>
      </c>
      <c r="CK199" s="147">
        <f t="shared" si="249"/>
        <v>41094754.520000003</v>
      </c>
      <c r="CL199" s="147">
        <f t="shared" si="249"/>
        <v>11453715.17</v>
      </c>
      <c r="CM199" s="147">
        <f t="shared" si="249"/>
        <v>7405277.29</v>
      </c>
      <c r="CN199" s="147">
        <f t="shared" si="249"/>
        <v>233077391.96000001</v>
      </c>
      <c r="CO199" s="147">
        <f t="shared" si="249"/>
        <v>119379359.66</v>
      </c>
      <c r="CP199" s="147">
        <f t="shared" si="249"/>
        <v>9337334.6999999993</v>
      </c>
      <c r="CQ199" s="147">
        <f t="shared" si="249"/>
        <v>8709698.8699999992</v>
      </c>
      <c r="CR199" s="147">
        <f t="shared" si="249"/>
        <v>2465025.77</v>
      </c>
      <c r="CS199" s="147">
        <f t="shared" si="249"/>
        <v>3601691.65</v>
      </c>
      <c r="CT199" s="147">
        <f t="shared" si="249"/>
        <v>1680905.56</v>
      </c>
      <c r="CU199" s="147">
        <f t="shared" si="249"/>
        <v>639726.76</v>
      </c>
      <c r="CV199" s="147">
        <f t="shared" si="249"/>
        <v>816421.44</v>
      </c>
      <c r="CW199" s="147">
        <f t="shared" si="249"/>
        <v>2321690.11</v>
      </c>
      <c r="CX199" s="147">
        <f t="shared" si="249"/>
        <v>4370884.43</v>
      </c>
      <c r="CY199" s="147">
        <f t="shared" si="249"/>
        <v>834932.65</v>
      </c>
      <c r="CZ199" s="147">
        <f t="shared" si="249"/>
        <v>16824574.210000001</v>
      </c>
      <c r="DA199" s="147">
        <f t="shared" si="249"/>
        <v>2497942.14</v>
      </c>
      <c r="DB199" s="147">
        <f t="shared" si="249"/>
        <v>3365701.34</v>
      </c>
      <c r="DC199" s="147">
        <f t="shared" si="249"/>
        <v>2305949.75</v>
      </c>
      <c r="DD199" s="147">
        <f t="shared" si="249"/>
        <v>2306682.7799999998</v>
      </c>
      <c r="DE199" s="147">
        <f t="shared" si="249"/>
        <v>4108778.8</v>
      </c>
      <c r="DF199" s="147">
        <f t="shared" si="249"/>
        <v>166929218.28</v>
      </c>
      <c r="DG199" s="147">
        <f t="shared" si="249"/>
        <v>1350862.57</v>
      </c>
      <c r="DH199" s="147">
        <f t="shared" si="249"/>
        <v>16111260.99</v>
      </c>
      <c r="DI199" s="147">
        <f t="shared" si="249"/>
        <v>20868298.649999999</v>
      </c>
      <c r="DJ199" s="147">
        <f t="shared" si="249"/>
        <v>6092734.7000000002</v>
      </c>
      <c r="DK199" s="147">
        <f t="shared" si="249"/>
        <v>4198183.07</v>
      </c>
      <c r="DL199" s="147">
        <f t="shared" si="249"/>
        <v>47377386.100000001</v>
      </c>
      <c r="DM199" s="147">
        <f t="shared" si="249"/>
        <v>3664808.55</v>
      </c>
      <c r="DN199" s="147">
        <f t="shared" si="249"/>
        <v>12257244.300000001</v>
      </c>
      <c r="DO199" s="147">
        <f t="shared" si="249"/>
        <v>24764972.260000002</v>
      </c>
      <c r="DP199" s="147">
        <f t="shared" si="249"/>
        <v>2841117.41</v>
      </c>
      <c r="DQ199" s="147">
        <f t="shared" si="249"/>
        <v>5205725.3899999997</v>
      </c>
      <c r="DR199" s="147">
        <f t="shared" si="249"/>
        <v>11548693.76</v>
      </c>
      <c r="DS199" s="147">
        <f t="shared" si="249"/>
        <v>6789872.54</v>
      </c>
      <c r="DT199" s="147">
        <f t="shared" si="249"/>
        <v>2007600.29</v>
      </c>
      <c r="DU199" s="147">
        <f t="shared" si="249"/>
        <v>3826809.21</v>
      </c>
      <c r="DV199" s="147">
        <f t="shared" si="249"/>
        <v>2623288.5</v>
      </c>
      <c r="DW199" s="147">
        <f t="shared" si="249"/>
        <v>3677009.89</v>
      </c>
      <c r="DX199" s="147">
        <f t="shared" si="249"/>
        <v>2708815.22</v>
      </c>
      <c r="DY199" s="147">
        <f t="shared" si="249"/>
        <v>3835625.85</v>
      </c>
      <c r="DZ199" s="147">
        <f t="shared" si="249"/>
        <v>8273458.25</v>
      </c>
      <c r="EA199" s="147">
        <f t="shared" ref="EA199:FX199" si="250">+EA120</f>
        <v>6122218.2000000002</v>
      </c>
      <c r="EB199" s="147">
        <f t="shared" si="250"/>
        <v>5105205.03</v>
      </c>
      <c r="EC199" s="147">
        <f t="shared" si="250"/>
        <v>3207430.55</v>
      </c>
      <c r="ED199" s="147">
        <f t="shared" si="250"/>
        <v>18405000.440000001</v>
      </c>
      <c r="EE199" s="147">
        <f t="shared" si="250"/>
        <v>2437486.27</v>
      </c>
      <c r="EF199" s="147">
        <f t="shared" si="250"/>
        <v>11856403.68</v>
      </c>
      <c r="EG199" s="147">
        <f t="shared" si="250"/>
        <v>2973121.66</v>
      </c>
      <c r="EH199" s="147">
        <f t="shared" si="250"/>
        <v>2782278.28</v>
      </c>
      <c r="EI199" s="147">
        <f t="shared" si="250"/>
        <v>130497132.42</v>
      </c>
      <c r="EJ199" s="147">
        <f t="shared" si="250"/>
        <v>72680318.239999995</v>
      </c>
      <c r="EK199" s="147">
        <f t="shared" si="250"/>
        <v>5948112.5499999998</v>
      </c>
      <c r="EL199" s="147">
        <f t="shared" si="250"/>
        <v>4277880.7300000004</v>
      </c>
      <c r="EM199" s="147">
        <f t="shared" si="250"/>
        <v>4015094.67</v>
      </c>
      <c r="EN199" s="147">
        <f t="shared" si="250"/>
        <v>7996271.9100000001</v>
      </c>
      <c r="EO199" s="147">
        <f t="shared" si="250"/>
        <v>3859413.86</v>
      </c>
      <c r="EP199" s="147">
        <f t="shared" si="250"/>
        <v>4225377.17</v>
      </c>
      <c r="EQ199" s="147">
        <f t="shared" si="250"/>
        <v>22948922.32</v>
      </c>
      <c r="ER199" s="147">
        <f t="shared" si="250"/>
        <v>3860847.95</v>
      </c>
      <c r="ES199" s="147">
        <f t="shared" si="250"/>
        <v>1820303.92</v>
      </c>
      <c r="ET199" s="147">
        <f t="shared" si="250"/>
        <v>3053116.96</v>
      </c>
      <c r="EU199" s="147">
        <f t="shared" si="250"/>
        <v>5424504.4500000002</v>
      </c>
      <c r="EV199" s="147">
        <f t="shared" si="250"/>
        <v>1156437.01</v>
      </c>
      <c r="EW199" s="147">
        <f t="shared" si="250"/>
        <v>10132165.91</v>
      </c>
      <c r="EX199" s="147">
        <f t="shared" si="250"/>
        <v>3163599.14</v>
      </c>
      <c r="EY199" s="147">
        <f t="shared" si="250"/>
        <v>2187558.02</v>
      </c>
      <c r="EZ199" s="147">
        <f t="shared" si="250"/>
        <v>1902660.68</v>
      </c>
      <c r="FA199" s="147">
        <f t="shared" si="250"/>
        <v>29416068.77</v>
      </c>
      <c r="FB199" s="147">
        <f t="shared" si="250"/>
        <v>3617069.46</v>
      </c>
      <c r="FC199" s="147">
        <f t="shared" si="250"/>
        <v>18865007.34</v>
      </c>
      <c r="FD199" s="147">
        <f t="shared" si="250"/>
        <v>3670538.53</v>
      </c>
      <c r="FE199" s="147">
        <f t="shared" si="250"/>
        <v>1585423.8</v>
      </c>
      <c r="FF199" s="147">
        <f t="shared" si="250"/>
        <v>2875099.14</v>
      </c>
      <c r="FG199" s="147">
        <f t="shared" si="250"/>
        <v>1831831.41</v>
      </c>
      <c r="FH199" s="147">
        <f t="shared" si="250"/>
        <v>1491981.39</v>
      </c>
      <c r="FI199" s="147">
        <f t="shared" si="250"/>
        <v>15080008.890000001</v>
      </c>
      <c r="FJ199" s="147">
        <f t="shared" si="250"/>
        <v>15279478.91</v>
      </c>
      <c r="FK199" s="147">
        <f t="shared" si="250"/>
        <v>18237837.870000001</v>
      </c>
      <c r="FL199" s="147">
        <f t="shared" si="250"/>
        <v>46339563.399999999</v>
      </c>
      <c r="FM199" s="147">
        <f t="shared" si="250"/>
        <v>28912859.32</v>
      </c>
      <c r="FN199" s="147">
        <f t="shared" si="250"/>
        <v>169819969.41</v>
      </c>
      <c r="FO199" s="147">
        <f t="shared" si="250"/>
        <v>9397777.0299999993</v>
      </c>
      <c r="FP199" s="147">
        <f t="shared" si="250"/>
        <v>18356551.890000001</v>
      </c>
      <c r="FQ199" s="147">
        <f t="shared" si="250"/>
        <v>7717631.6200000001</v>
      </c>
      <c r="FR199" s="147">
        <f t="shared" si="250"/>
        <v>2378368.15</v>
      </c>
      <c r="FS199" s="147">
        <f t="shared" si="250"/>
        <v>2658094.36</v>
      </c>
      <c r="FT199" s="181">
        <f t="shared" si="250"/>
        <v>1341221.32</v>
      </c>
      <c r="FU199" s="147">
        <f t="shared" si="250"/>
        <v>6882224.9299999997</v>
      </c>
      <c r="FV199" s="147">
        <f t="shared" si="250"/>
        <v>5871148.6600000001</v>
      </c>
      <c r="FW199" s="147">
        <f t="shared" si="250"/>
        <v>2706931.39</v>
      </c>
      <c r="FX199" s="147">
        <f t="shared" si="250"/>
        <v>1144387.32</v>
      </c>
      <c r="FY199" s="162"/>
      <c r="FZ199" s="147">
        <f>SUM(C199:FX199)</f>
        <v>6954517497.8999987</v>
      </c>
      <c r="GA199" s="147"/>
      <c r="GB199" s="147"/>
      <c r="GC199" s="147"/>
      <c r="GD199" s="186"/>
      <c r="GE199" s="186"/>
    </row>
    <row r="200" spans="1:187" x14ac:dyDescent="0.2">
      <c r="A200" s="192" t="s">
        <v>358</v>
      </c>
      <c r="B200" s="184" t="s">
        <v>605</v>
      </c>
      <c r="C200" s="147">
        <f t="shared" ref="C200:BN200" si="251">+C155</f>
        <v>4540620.93</v>
      </c>
      <c r="D200" s="147">
        <f t="shared" si="251"/>
        <v>13862592.76</v>
      </c>
      <c r="E200" s="147">
        <f t="shared" si="251"/>
        <v>8009416.3899999997</v>
      </c>
      <c r="F200" s="147">
        <f t="shared" si="251"/>
        <v>5099722.5599999996</v>
      </c>
      <c r="G200" s="147">
        <f t="shared" si="251"/>
        <v>290912.96999999997</v>
      </c>
      <c r="H200" s="147">
        <f t="shared" si="251"/>
        <v>172615.61</v>
      </c>
      <c r="I200" s="147">
        <f t="shared" si="251"/>
        <v>10790824.92</v>
      </c>
      <c r="J200" s="147">
        <f t="shared" si="251"/>
        <v>1008699.28</v>
      </c>
      <c r="K200" s="147">
        <f t="shared" si="251"/>
        <v>172656.5</v>
      </c>
      <c r="L200" s="147">
        <f t="shared" si="251"/>
        <v>1729274.9</v>
      </c>
      <c r="M200" s="147">
        <f t="shared" si="251"/>
        <v>1751016.19</v>
      </c>
      <c r="N200" s="147">
        <f t="shared" si="251"/>
        <v>12561371.93</v>
      </c>
      <c r="O200" s="147">
        <f t="shared" si="251"/>
        <v>2167503.96</v>
      </c>
      <c r="P200" s="147">
        <f t="shared" si="251"/>
        <v>161178.13</v>
      </c>
      <c r="Q200" s="147">
        <f t="shared" si="251"/>
        <v>30106127.890000001</v>
      </c>
      <c r="R200" s="147">
        <f t="shared" si="251"/>
        <v>1123947.32</v>
      </c>
      <c r="S200" s="147">
        <f t="shared" si="251"/>
        <v>677249.36</v>
      </c>
      <c r="T200" s="147">
        <f t="shared" si="251"/>
        <v>105405.78</v>
      </c>
      <c r="U200" s="147">
        <f t="shared" si="251"/>
        <v>52185.31</v>
      </c>
      <c r="V200" s="147">
        <f t="shared" si="251"/>
        <v>201820.96</v>
      </c>
      <c r="W200" s="181">
        <f t="shared" si="251"/>
        <v>61945.15</v>
      </c>
      <c r="X200" s="147">
        <f t="shared" si="251"/>
        <v>27864.22</v>
      </c>
      <c r="Y200" s="147">
        <f t="shared" si="251"/>
        <v>2106180.59</v>
      </c>
      <c r="Z200" s="147">
        <f t="shared" si="251"/>
        <v>142728.6</v>
      </c>
      <c r="AA200" s="147">
        <f t="shared" si="251"/>
        <v>7427880.96</v>
      </c>
      <c r="AB200" s="147">
        <f t="shared" si="251"/>
        <v>4980004.87</v>
      </c>
      <c r="AC200" s="147">
        <f t="shared" si="251"/>
        <v>252167.02</v>
      </c>
      <c r="AD200" s="147">
        <f t="shared" si="251"/>
        <v>369177.59999999998</v>
      </c>
      <c r="AE200" s="147">
        <f t="shared" si="251"/>
        <v>75000.08</v>
      </c>
      <c r="AF200" s="147">
        <f t="shared" si="251"/>
        <v>114622.36</v>
      </c>
      <c r="AG200" s="147">
        <f t="shared" si="251"/>
        <v>191725.81</v>
      </c>
      <c r="AH200" s="147">
        <f t="shared" si="251"/>
        <v>539737.81999999995</v>
      </c>
      <c r="AI200" s="147">
        <f t="shared" si="251"/>
        <v>171783.71</v>
      </c>
      <c r="AJ200" s="147">
        <f t="shared" si="251"/>
        <v>163456.79</v>
      </c>
      <c r="AK200" s="147">
        <f t="shared" si="251"/>
        <v>230371.32</v>
      </c>
      <c r="AL200" s="147">
        <f t="shared" si="251"/>
        <v>280637.39</v>
      </c>
      <c r="AM200" s="147">
        <f t="shared" si="251"/>
        <v>245987.51</v>
      </c>
      <c r="AN200" s="147">
        <f t="shared" si="251"/>
        <v>181461.18</v>
      </c>
      <c r="AO200" s="147">
        <f t="shared" si="251"/>
        <v>2238688.89</v>
      </c>
      <c r="AP200" s="147">
        <f t="shared" si="251"/>
        <v>59792924.909999996</v>
      </c>
      <c r="AQ200" s="147">
        <f t="shared" si="251"/>
        <v>136051.96</v>
      </c>
      <c r="AR200" s="147">
        <f t="shared" si="251"/>
        <v>6209141.8799999999</v>
      </c>
      <c r="AS200" s="147">
        <f t="shared" si="251"/>
        <v>1993889.28</v>
      </c>
      <c r="AT200" s="147">
        <f t="shared" si="251"/>
        <v>325230.90999999997</v>
      </c>
      <c r="AU200" s="147">
        <f t="shared" si="251"/>
        <v>110893.21</v>
      </c>
      <c r="AV200" s="147">
        <f t="shared" si="251"/>
        <v>157005.4</v>
      </c>
      <c r="AW200" s="147">
        <f t="shared" si="251"/>
        <v>66352.240000000005</v>
      </c>
      <c r="AX200" s="147">
        <f t="shared" si="251"/>
        <v>22445.88</v>
      </c>
      <c r="AY200" s="147">
        <f t="shared" si="251"/>
        <v>210354.66</v>
      </c>
      <c r="AZ200" s="147">
        <f t="shared" si="251"/>
        <v>9097532.7899999991</v>
      </c>
      <c r="BA200" s="147">
        <f t="shared" si="251"/>
        <v>3053169.57</v>
      </c>
      <c r="BB200" s="147">
        <f t="shared" si="251"/>
        <v>2550528.66</v>
      </c>
      <c r="BC200" s="147">
        <f t="shared" si="251"/>
        <v>15385608.18</v>
      </c>
      <c r="BD200" s="147">
        <f t="shared" si="251"/>
        <v>625813.43000000005</v>
      </c>
      <c r="BE200" s="147">
        <f t="shared" si="251"/>
        <v>339692.71</v>
      </c>
      <c r="BF200" s="147">
        <f t="shared" si="251"/>
        <v>2450410.12</v>
      </c>
      <c r="BG200" s="147">
        <f t="shared" si="251"/>
        <v>535970.81000000006</v>
      </c>
      <c r="BH200" s="147">
        <f t="shared" si="251"/>
        <v>137365.75</v>
      </c>
      <c r="BI200" s="147">
        <f t="shared" si="251"/>
        <v>211163.15</v>
      </c>
      <c r="BJ200" s="147">
        <f t="shared" si="251"/>
        <v>406657.07</v>
      </c>
      <c r="BK200" s="147">
        <f t="shared" si="251"/>
        <v>5340119.66</v>
      </c>
      <c r="BL200" s="147">
        <f t="shared" si="251"/>
        <v>172755.20000000001</v>
      </c>
      <c r="BM200" s="147">
        <f t="shared" si="251"/>
        <v>161849.54999999999</v>
      </c>
      <c r="BN200" s="147">
        <f t="shared" si="251"/>
        <v>1734197.11</v>
      </c>
      <c r="BO200" s="147">
        <f t="shared" ref="BO200:DZ200" si="252">+BO155</f>
        <v>667831.72</v>
      </c>
      <c r="BP200" s="147">
        <f t="shared" si="252"/>
        <v>141188.87</v>
      </c>
      <c r="BQ200" s="147">
        <f t="shared" si="252"/>
        <v>1963672.38</v>
      </c>
      <c r="BR200" s="147">
        <f t="shared" si="252"/>
        <v>1655642.6</v>
      </c>
      <c r="BS200" s="147">
        <f t="shared" si="252"/>
        <v>615335.68000000005</v>
      </c>
      <c r="BT200" s="147">
        <f t="shared" si="252"/>
        <v>147592.48000000001</v>
      </c>
      <c r="BU200" s="147">
        <f t="shared" si="252"/>
        <v>169131.34</v>
      </c>
      <c r="BV200" s="147">
        <f t="shared" si="252"/>
        <v>264023.33</v>
      </c>
      <c r="BW200" s="147">
        <f t="shared" si="252"/>
        <v>383140.75</v>
      </c>
      <c r="BX200" s="147">
        <f t="shared" si="252"/>
        <v>28864.58</v>
      </c>
      <c r="BY200" s="147">
        <f t="shared" si="252"/>
        <v>626946.68999999994</v>
      </c>
      <c r="BZ200" s="147">
        <f t="shared" si="252"/>
        <v>154802.06</v>
      </c>
      <c r="CA200" s="147">
        <f t="shared" si="252"/>
        <v>92364.11</v>
      </c>
      <c r="CB200" s="147">
        <f t="shared" si="252"/>
        <v>20365696.989999998</v>
      </c>
      <c r="CC200" s="147">
        <f t="shared" si="252"/>
        <v>106483.67</v>
      </c>
      <c r="CD200" s="147">
        <f t="shared" si="252"/>
        <v>40879.08</v>
      </c>
      <c r="CE200" s="147">
        <f t="shared" si="252"/>
        <v>96939.64</v>
      </c>
      <c r="CF200" s="147">
        <f t="shared" si="252"/>
        <v>64727.59</v>
      </c>
      <c r="CG200" s="147">
        <f t="shared" si="252"/>
        <v>110074.54</v>
      </c>
      <c r="CH200" s="147">
        <f t="shared" si="252"/>
        <v>109160.53</v>
      </c>
      <c r="CI200" s="147">
        <f t="shared" si="252"/>
        <v>449616.67</v>
      </c>
      <c r="CJ200" s="147">
        <f t="shared" si="252"/>
        <v>414398.21</v>
      </c>
      <c r="CK200" s="147">
        <f t="shared" si="252"/>
        <v>1356359.76</v>
      </c>
      <c r="CL200" s="147">
        <f t="shared" si="252"/>
        <v>317059.53999999998</v>
      </c>
      <c r="CM200" s="147">
        <f t="shared" si="252"/>
        <v>597458.67000000004</v>
      </c>
      <c r="CN200" s="147">
        <f t="shared" si="252"/>
        <v>6852274.8200000003</v>
      </c>
      <c r="CO200" s="147">
        <f t="shared" si="252"/>
        <v>4470946.99</v>
      </c>
      <c r="CP200" s="147">
        <f t="shared" si="252"/>
        <v>378824.53</v>
      </c>
      <c r="CQ200" s="147">
        <f t="shared" si="252"/>
        <v>929428.25</v>
      </c>
      <c r="CR200" s="147">
        <f t="shared" si="252"/>
        <v>146679.22</v>
      </c>
      <c r="CS200" s="147">
        <f t="shared" si="252"/>
        <v>117929.15</v>
      </c>
      <c r="CT200" s="147">
        <f t="shared" si="252"/>
        <v>115056.64</v>
      </c>
      <c r="CU200" s="147">
        <f t="shared" si="252"/>
        <v>75070.149999999994</v>
      </c>
      <c r="CV200" s="147">
        <f t="shared" si="252"/>
        <v>27477.24</v>
      </c>
      <c r="CW200" s="147">
        <f t="shared" si="252"/>
        <v>78881.52</v>
      </c>
      <c r="CX200" s="147">
        <f t="shared" si="252"/>
        <v>221846.53</v>
      </c>
      <c r="CY200" s="147">
        <f t="shared" si="252"/>
        <v>42681.760000000002</v>
      </c>
      <c r="CZ200" s="147">
        <f t="shared" si="252"/>
        <v>846385.28</v>
      </c>
      <c r="DA200" s="147">
        <f t="shared" si="252"/>
        <v>74938.259999999995</v>
      </c>
      <c r="DB200" s="147">
        <f t="shared" si="252"/>
        <v>121613.72</v>
      </c>
      <c r="DC200" s="147">
        <f t="shared" si="252"/>
        <v>60708.53</v>
      </c>
      <c r="DD200" s="147">
        <f t="shared" si="252"/>
        <v>70909.14</v>
      </c>
      <c r="DE200" s="147">
        <f t="shared" si="252"/>
        <v>183226.32</v>
      </c>
      <c r="DF200" s="147">
        <f t="shared" si="252"/>
        <v>7669884.7300000004</v>
      </c>
      <c r="DG200" s="147">
        <f t="shared" si="252"/>
        <v>42235.41</v>
      </c>
      <c r="DH200" s="147">
        <f t="shared" si="252"/>
        <v>618915.31999999995</v>
      </c>
      <c r="DI200" s="147">
        <f t="shared" si="252"/>
        <v>1650359.14</v>
      </c>
      <c r="DJ200" s="147">
        <f t="shared" si="252"/>
        <v>242653.45</v>
      </c>
      <c r="DK200" s="147">
        <f t="shared" si="252"/>
        <v>248125.15</v>
      </c>
      <c r="DL200" s="147">
        <f t="shared" si="252"/>
        <v>2569607.6</v>
      </c>
      <c r="DM200" s="147">
        <f t="shared" si="252"/>
        <v>225776.28</v>
      </c>
      <c r="DN200" s="147">
        <f t="shared" si="252"/>
        <v>771585.16</v>
      </c>
      <c r="DO200" s="147">
        <f t="shared" si="252"/>
        <v>2218586.77</v>
      </c>
      <c r="DP200" s="147">
        <f t="shared" si="252"/>
        <v>87623.25</v>
      </c>
      <c r="DQ200" s="147">
        <f t="shared" si="252"/>
        <v>170804.36</v>
      </c>
      <c r="DR200" s="147">
        <f t="shared" si="252"/>
        <v>1320382.6100000001</v>
      </c>
      <c r="DS200" s="147">
        <f t="shared" si="252"/>
        <v>799499.6</v>
      </c>
      <c r="DT200" s="147">
        <f t="shared" si="252"/>
        <v>146138.82999999999</v>
      </c>
      <c r="DU200" s="147">
        <f t="shared" si="252"/>
        <v>216554.67</v>
      </c>
      <c r="DV200" s="147">
        <f t="shared" si="252"/>
        <v>114010.12</v>
      </c>
      <c r="DW200" s="147">
        <f t="shared" si="252"/>
        <v>143418.64000000001</v>
      </c>
      <c r="DX200" s="147">
        <f t="shared" si="252"/>
        <v>81169.41</v>
      </c>
      <c r="DY200" s="147">
        <f t="shared" si="252"/>
        <v>106358.95</v>
      </c>
      <c r="DZ200" s="147">
        <f t="shared" si="252"/>
        <v>210987.96</v>
      </c>
      <c r="EA200" s="147">
        <f t="shared" ref="EA200:FU200" si="253">+EA155</f>
        <v>256464.35</v>
      </c>
      <c r="EB200" s="147">
        <f t="shared" si="253"/>
        <v>227781.49</v>
      </c>
      <c r="EC200" s="147">
        <f t="shared" si="253"/>
        <v>85889.01</v>
      </c>
      <c r="ED200" s="147">
        <f t="shared" si="253"/>
        <v>76576.52</v>
      </c>
      <c r="EE200" s="147">
        <f t="shared" si="253"/>
        <v>157986.17000000001</v>
      </c>
      <c r="EF200" s="147">
        <f t="shared" si="253"/>
        <v>948016.59</v>
      </c>
      <c r="EG200" s="147">
        <f t="shared" si="253"/>
        <v>194626.87</v>
      </c>
      <c r="EH200" s="147">
        <f t="shared" si="253"/>
        <v>112977.36</v>
      </c>
      <c r="EI200" s="147">
        <f t="shared" si="253"/>
        <v>17816342.550000001</v>
      </c>
      <c r="EJ200" s="147">
        <f t="shared" si="253"/>
        <v>3545196.12</v>
      </c>
      <c r="EK200" s="147">
        <f t="shared" si="253"/>
        <v>223364.02</v>
      </c>
      <c r="EL200" s="147">
        <f t="shared" si="253"/>
        <v>151720.53</v>
      </c>
      <c r="EM200" s="147">
        <f t="shared" si="253"/>
        <v>240466.07</v>
      </c>
      <c r="EN200" s="147">
        <f t="shared" si="253"/>
        <v>721821</v>
      </c>
      <c r="EO200" s="147">
        <f t="shared" si="253"/>
        <v>129899.45</v>
      </c>
      <c r="EP200" s="147">
        <f t="shared" si="253"/>
        <v>126572.02</v>
      </c>
      <c r="EQ200" s="147">
        <f t="shared" si="253"/>
        <v>356631.68</v>
      </c>
      <c r="ER200" s="147">
        <f t="shared" si="253"/>
        <v>182664.75</v>
      </c>
      <c r="ES200" s="147">
        <f t="shared" si="253"/>
        <v>144973.68</v>
      </c>
      <c r="ET200" s="147">
        <f t="shared" si="253"/>
        <v>249914.08</v>
      </c>
      <c r="EU200" s="147">
        <f t="shared" si="253"/>
        <v>1060756.31</v>
      </c>
      <c r="EV200" s="147">
        <f t="shared" si="253"/>
        <v>60817.440000000002</v>
      </c>
      <c r="EW200" s="147">
        <f t="shared" si="253"/>
        <v>200572.31</v>
      </c>
      <c r="EX200" s="147">
        <f t="shared" si="253"/>
        <v>115627.87</v>
      </c>
      <c r="EY200" s="147">
        <f t="shared" si="253"/>
        <v>392922.05</v>
      </c>
      <c r="EZ200" s="147">
        <f t="shared" si="253"/>
        <v>81351.039999999994</v>
      </c>
      <c r="FA200" s="147">
        <f t="shared" si="253"/>
        <v>805045.81</v>
      </c>
      <c r="FB200" s="147">
        <f t="shared" si="253"/>
        <v>235433.03</v>
      </c>
      <c r="FC200" s="147">
        <f t="shared" si="253"/>
        <v>533345.62</v>
      </c>
      <c r="FD200" s="147">
        <f t="shared" si="253"/>
        <v>206145.88</v>
      </c>
      <c r="FE200" s="147">
        <f t="shared" si="253"/>
        <v>83695.259999999995</v>
      </c>
      <c r="FF200" s="147">
        <f t="shared" si="253"/>
        <v>143692.91</v>
      </c>
      <c r="FG200" s="147">
        <f t="shared" si="253"/>
        <v>54438.71</v>
      </c>
      <c r="FH200" s="147">
        <f t="shared" si="253"/>
        <v>101764.84</v>
      </c>
      <c r="FI200" s="147">
        <f t="shared" si="253"/>
        <v>737640.01</v>
      </c>
      <c r="FJ200" s="147">
        <f t="shared" si="253"/>
        <v>485711.04</v>
      </c>
      <c r="FK200" s="147">
        <f t="shared" si="253"/>
        <v>640305.31000000006</v>
      </c>
      <c r="FL200" s="147">
        <f t="shared" si="253"/>
        <v>591023.44999999995</v>
      </c>
      <c r="FM200" s="147">
        <f t="shared" si="253"/>
        <v>704982.23</v>
      </c>
      <c r="FN200" s="147">
        <f t="shared" si="253"/>
        <v>13752942.300000001</v>
      </c>
      <c r="FO200" s="147">
        <f t="shared" si="253"/>
        <v>317470.28000000003</v>
      </c>
      <c r="FP200" s="147">
        <f t="shared" si="253"/>
        <v>1555861.34</v>
      </c>
      <c r="FQ200" s="147">
        <f t="shared" si="253"/>
        <v>306311.67</v>
      </c>
      <c r="FR200" s="147">
        <f t="shared" si="253"/>
        <v>96968.65</v>
      </c>
      <c r="FS200" s="147">
        <f t="shared" si="253"/>
        <v>49556.78</v>
      </c>
      <c r="FT200" s="181">
        <f t="shared" si="253"/>
        <v>60704.41</v>
      </c>
      <c r="FU200" s="147">
        <f t="shared" si="253"/>
        <v>507363.96</v>
      </c>
      <c r="FV200" s="147">
        <f>+FV155</f>
        <v>310513.81</v>
      </c>
      <c r="FW200" s="147">
        <f>+FW155</f>
        <v>128306.95</v>
      </c>
      <c r="FX200" s="147">
        <f>+FX155</f>
        <v>23347.62</v>
      </c>
      <c r="FY200" s="162"/>
      <c r="FZ200" s="147">
        <f>SUM(C200:FX200)</f>
        <v>341317139.7499997</v>
      </c>
      <c r="GA200" s="147"/>
      <c r="GB200" s="147"/>
      <c r="GC200" s="147"/>
      <c r="GD200" s="186"/>
      <c r="GE200" s="186"/>
    </row>
    <row r="201" spans="1:187" x14ac:dyDescent="0.2">
      <c r="A201" s="192" t="s">
        <v>359</v>
      </c>
      <c r="B201" s="184" t="s">
        <v>360</v>
      </c>
      <c r="C201" s="147">
        <f t="shared" ref="C201:BN201" si="254">+C199+C200</f>
        <v>54213368.909999996</v>
      </c>
      <c r="D201" s="147">
        <f t="shared" si="254"/>
        <v>353354445.51999998</v>
      </c>
      <c r="E201" s="147">
        <f t="shared" si="254"/>
        <v>72471952.149999991</v>
      </c>
      <c r="F201" s="147">
        <f t="shared" si="254"/>
        <v>147961507.91</v>
      </c>
      <c r="G201" s="147">
        <f t="shared" si="254"/>
        <v>9359432.0099999998</v>
      </c>
      <c r="H201" s="147">
        <f t="shared" si="254"/>
        <v>8478216.379999999</v>
      </c>
      <c r="I201" s="147">
        <f t="shared" si="254"/>
        <v>94141841.120000005</v>
      </c>
      <c r="J201" s="147">
        <f t="shared" si="254"/>
        <v>18985934.170000002</v>
      </c>
      <c r="K201" s="147">
        <f t="shared" si="254"/>
        <v>3377902.64</v>
      </c>
      <c r="L201" s="147">
        <f t="shared" si="254"/>
        <v>23624628.709999997</v>
      </c>
      <c r="M201" s="147">
        <f t="shared" si="254"/>
        <v>13581365.049999999</v>
      </c>
      <c r="N201" s="147">
        <f t="shared" si="254"/>
        <v>452080136.69</v>
      </c>
      <c r="O201" s="147">
        <f t="shared" si="254"/>
        <v>121860174.67999999</v>
      </c>
      <c r="P201" s="147">
        <f t="shared" si="254"/>
        <v>2799302.1</v>
      </c>
      <c r="Q201" s="147">
        <f t="shared" si="254"/>
        <v>357010820.80000001</v>
      </c>
      <c r="R201" s="147">
        <f t="shared" si="254"/>
        <v>5071483.37</v>
      </c>
      <c r="S201" s="147">
        <f t="shared" si="254"/>
        <v>14056814.35</v>
      </c>
      <c r="T201" s="147">
        <f t="shared" si="254"/>
        <v>2144964.84</v>
      </c>
      <c r="U201" s="147">
        <f t="shared" si="254"/>
        <v>882104.3</v>
      </c>
      <c r="V201" s="147">
        <f t="shared" si="254"/>
        <v>3357635.6</v>
      </c>
      <c r="W201" s="181">
        <f t="shared" si="254"/>
        <v>891864.14</v>
      </c>
      <c r="X201" s="147">
        <f t="shared" si="254"/>
        <v>857156.5</v>
      </c>
      <c r="Y201" s="147">
        <f t="shared" si="254"/>
        <v>5827270.4100000001</v>
      </c>
      <c r="Z201" s="147">
        <f t="shared" si="254"/>
        <v>2921414.9</v>
      </c>
      <c r="AA201" s="147">
        <f t="shared" si="254"/>
        <v>252917425.71000001</v>
      </c>
      <c r="AB201" s="147">
        <f t="shared" si="254"/>
        <v>253499730.38</v>
      </c>
      <c r="AC201" s="147">
        <f t="shared" si="254"/>
        <v>8474448.5700000003</v>
      </c>
      <c r="AD201" s="147">
        <f t="shared" si="254"/>
        <v>10885892.52</v>
      </c>
      <c r="AE201" s="147">
        <f t="shared" si="254"/>
        <v>1733712.96</v>
      </c>
      <c r="AF201" s="147">
        <f t="shared" si="254"/>
        <v>2479512.75</v>
      </c>
      <c r="AG201" s="147">
        <f t="shared" si="254"/>
        <v>7398574.7799999993</v>
      </c>
      <c r="AH201" s="147">
        <f t="shared" si="254"/>
        <v>8836697.1799999997</v>
      </c>
      <c r="AI201" s="147">
        <f t="shared" si="254"/>
        <v>3798460.23</v>
      </c>
      <c r="AJ201" s="147">
        <f t="shared" si="254"/>
        <v>2805852.22</v>
      </c>
      <c r="AK201" s="147">
        <f t="shared" si="254"/>
        <v>2925730.5999999996</v>
      </c>
      <c r="AL201" s="147">
        <f t="shared" si="254"/>
        <v>3333413.93</v>
      </c>
      <c r="AM201" s="147">
        <f t="shared" si="254"/>
        <v>4274969.66</v>
      </c>
      <c r="AN201" s="147">
        <f t="shared" si="254"/>
        <v>3892046.54</v>
      </c>
      <c r="AO201" s="147">
        <f t="shared" si="254"/>
        <v>39361716.280000001</v>
      </c>
      <c r="AP201" s="147">
        <f t="shared" si="254"/>
        <v>773830985.45999992</v>
      </c>
      <c r="AQ201" s="147">
        <f t="shared" si="254"/>
        <v>2944829.81</v>
      </c>
      <c r="AR201" s="147">
        <f t="shared" si="254"/>
        <v>519249882.74000001</v>
      </c>
      <c r="AS201" s="147">
        <f t="shared" si="254"/>
        <v>61575335.579999998</v>
      </c>
      <c r="AT201" s="147">
        <f t="shared" si="254"/>
        <v>19835075.09</v>
      </c>
      <c r="AU201" s="147">
        <f t="shared" si="254"/>
        <v>3336098.7</v>
      </c>
      <c r="AV201" s="147">
        <f t="shared" si="254"/>
        <v>3609067.4</v>
      </c>
      <c r="AW201" s="147">
        <f t="shared" si="254"/>
        <v>2952238.9000000004</v>
      </c>
      <c r="AX201" s="147">
        <f t="shared" si="254"/>
        <v>913155.56</v>
      </c>
      <c r="AY201" s="147">
        <f t="shared" si="254"/>
        <v>4682627.38</v>
      </c>
      <c r="AZ201" s="147">
        <f t="shared" si="254"/>
        <v>100416779.83000001</v>
      </c>
      <c r="BA201" s="147">
        <f t="shared" si="254"/>
        <v>73555354.429999992</v>
      </c>
      <c r="BB201" s="147">
        <f t="shared" si="254"/>
        <v>63990087.269999996</v>
      </c>
      <c r="BC201" s="147">
        <f t="shared" si="254"/>
        <v>254225878.34</v>
      </c>
      <c r="BD201" s="147">
        <f t="shared" si="254"/>
        <v>40023128.289999999</v>
      </c>
      <c r="BE201" s="147">
        <f t="shared" si="254"/>
        <v>12261681.73</v>
      </c>
      <c r="BF201" s="147">
        <f t="shared" si="254"/>
        <v>192485187.30000001</v>
      </c>
      <c r="BG201" s="147">
        <f t="shared" si="254"/>
        <v>8940099.2300000004</v>
      </c>
      <c r="BH201" s="147">
        <f t="shared" si="254"/>
        <v>5757040.9800000004</v>
      </c>
      <c r="BI201" s="147">
        <f t="shared" si="254"/>
        <v>3295460.1</v>
      </c>
      <c r="BJ201" s="147">
        <f t="shared" si="254"/>
        <v>51356844.75</v>
      </c>
      <c r="BK201" s="147">
        <f t="shared" si="254"/>
        <v>132564564.34</v>
      </c>
      <c r="BL201" s="147">
        <f t="shared" si="254"/>
        <v>2717466.66</v>
      </c>
      <c r="BM201" s="147">
        <f t="shared" si="254"/>
        <v>3376076.8899999997</v>
      </c>
      <c r="BN201" s="147">
        <f t="shared" si="254"/>
        <v>29959476.73</v>
      </c>
      <c r="BO201" s="147">
        <f t="shared" ref="BO201:DZ201" si="255">+BO199+BO200</f>
        <v>11599167.5</v>
      </c>
      <c r="BP201" s="147">
        <f t="shared" si="255"/>
        <v>2780887.19</v>
      </c>
      <c r="BQ201" s="147">
        <f t="shared" si="255"/>
        <v>53873805.910000004</v>
      </c>
      <c r="BR201" s="147">
        <f t="shared" si="255"/>
        <v>39188001.280000001</v>
      </c>
      <c r="BS201" s="147">
        <f t="shared" si="255"/>
        <v>10139244.799999999</v>
      </c>
      <c r="BT201" s="147">
        <f t="shared" si="255"/>
        <v>4515408.5900000008</v>
      </c>
      <c r="BU201" s="147">
        <f t="shared" si="255"/>
        <v>4485126.13</v>
      </c>
      <c r="BV201" s="147">
        <f t="shared" si="255"/>
        <v>10859674.08</v>
      </c>
      <c r="BW201" s="147">
        <f t="shared" si="255"/>
        <v>16703024.33</v>
      </c>
      <c r="BX201" s="147">
        <f t="shared" si="255"/>
        <v>1619852.9500000002</v>
      </c>
      <c r="BY201" s="147">
        <f t="shared" si="255"/>
        <v>5136118.41</v>
      </c>
      <c r="BZ201" s="147">
        <f t="shared" si="255"/>
        <v>2781434.0500000003</v>
      </c>
      <c r="CA201" s="147">
        <f t="shared" si="255"/>
        <v>2586765.2199999997</v>
      </c>
      <c r="CB201" s="147">
        <f t="shared" si="255"/>
        <v>678849682.81000006</v>
      </c>
      <c r="CC201" s="147">
        <f t="shared" si="255"/>
        <v>2370468.0099999998</v>
      </c>
      <c r="CD201" s="147">
        <f t="shared" si="255"/>
        <v>992485.16999999993</v>
      </c>
      <c r="CE201" s="147">
        <f t="shared" si="255"/>
        <v>2364295.42</v>
      </c>
      <c r="CF201" s="147">
        <f t="shared" si="255"/>
        <v>1556612.3900000001</v>
      </c>
      <c r="CG201" s="147">
        <f t="shared" si="255"/>
        <v>2672154.46</v>
      </c>
      <c r="CH201" s="147">
        <f t="shared" si="255"/>
        <v>1778143.9000000001</v>
      </c>
      <c r="CI201" s="147">
        <f t="shared" si="255"/>
        <v>6379759.4399999995</v>
      </c>
      <c r="CJ201" s="147">
        <f t="shared" si="255"/>
        <v>8715882.2599999998</v>
      </c>
      <c r="CK201" s="147">
        <f t="shared" si="255"/>
        <v>42451114.280000001</v>
      </c>
      <c r="CL201" s="147">
        <f t="shared" si="255"/>
        <v>11770774.709999999</v>
      </c>
      <c r="CM201" s="147">
        <f t="shared" si="255"/>
        <v>8002735.96</v>
      </c>
      <c r="CN201" s="147">
        <f t="shared" si="255"/>
        <v>239929666.78</v>
      </c>
      <c r="CO201" s="147">
        <f t="shared" si="255"/>
        <v>123850306.64999999</v>
      </c>
      <c r="CP201" s="147">
        <f t="shared" si="255"/>
        <v>9716159.2299999986</v>
      </c>
      <c r="CQ201" s="147">
        <f t="shared" si="255"/>
        <v>9639127.1199999992</v>
      </c>
      <c r="CR201" s="147">
        <f t="shared" si="255"/>
        <v>2611704.9900000002</v>
      </c>
      <c r="CS201" s="147">
        <f t="shared" si="255"/>
        <v>3719620.8</v>
      </c>
      <c r="CT201" s="147">
        <f t="shared" si="255"/>
        <v>1795962.2</v>
      </c>
      <c r="CU201" s="147">
        <f t="shared" si="255"/>
        <v>714796.91</v>
      </c>
      <c r="CV201" s="147">
        <f t="shared" si="255"/>
        <v>843898.67999999993</v>
      </c>
      <c r="CW201" s="147">
        <f t="shared" si="255"/>
        <v>2400571.63</v>
      </c>
      <c r="CX201" s="147">
        <f t="shared" si="255"/>
        <v>4592730.96</v>
      </c>
      <c r="CY201" s="147">
        <f t="shared" si="255"/>
        <v>877614.41</v>
      </c>
      <c r="CZ201" s="147">
        <f t="shared" si="255"/>
        <v>17670959.490000002</v>
      </c>
      <c r="DA201" s="147">
        <f t="shared" si="255"/>
        <v>2572880.4</v>
      </c>
      <c r="DB201" s="147">
        <f t="shared" si="255"/>
        <v>3487315.06</v>
      </c>
      <c r="DC201" s="147">
        <f t="shared" si="255"/>
        <v>2366658.2799999998</v>
      </c>
      <c r="DD201" s="147">
        <f t="shared" si="255"/>
        <v>2377591.92</v>
      </c>
      <c r="DE201" s="147">
        <f t="shared" si="255"/>
        <v>4292005.12</v>
      </c>
      <c r="DF201" s="147">
        <f t="shared" si="255"/>
        <v>174599103.00999999</v>
      </c>
      <c r="DG201" s="147">
        <f t="shared" si="255"/>
        <v>1393097.98</v>
      </c>
      <c r="DH201" s="147">
        <f t="shared" si="255"/>
        <v>16730176.310000001</v>
      </c>
      <c r="DI201" s="147">
        <f t="shared" si="255"/>
        <v>22518657.789999999</v>
      </c>
      <c r="DJ201" s="147">
        <f t="shared" si="255"/>
        <v>6335388.1500000004</v>
      </c>
      <c r="DK201" s="147">
        <f t="shared" si="255"/>
        <v>4446308.2200000007</v>
      </c>
      <c r="DL201" s="147">
        <f t="shared" si="255"/>
        <v>49946993.700000003</v>
      </c>
      <c r="DM201" s="147">
        <f t="shared" si="255"/>
        <v>3890584.8299999996</v>
      </c>
      <c r="DN201" s="147">
        <f t="shared" si="255"/>
        <v>13028829.460000001</v>
      </c>
      <c r="DO201" s="147">
        <f t="shared" si="255"/>
        <v>26983559.030000001</v>
      </c>
      <c r="DP201" s="147">
        <f t="shared" si="255"/>
        <v>2928740.66</v>
      </c>
      <c r="DQ201" s="147">
        <f t="shared" si="255"/>
        <v>5376529.75</v>
      </c>
      <c r="DR201" s="147">
        <f t="shared" si="255"/>
        <v>12869076.369999999</v>
      </c>
      <c r="DS201" s="147">
        <f t="shared" si="255"/>
        <v>7589372.1399999997</v>
      </c>
      <c r="DT201" s="147">
        <f t="shared" si="255"/>
        <v>2153739.12</v>
      </c>
      <c r="DU201" s="147">
        <f t="shared" si="255"/>
        <v>4043363.88</v>
      </c>
      <c r="DV201" s="147">
        <f t="shared" si="255"/>
        <v>2737298.62</v>
      </c>
      <c r="DW201" s="147">
        <f t="shared" si="255"/>
        <v>3820428.5300000003</v>
      </c>
      <c r="DX201" s="147">
        <f t="shared" si="255"/>
        <v>2789984.6300000004</v>
      </c>
      <c r="DY201" s="147">
        <f t="shared" si="255"/>
        <v>3941984.8000000003</v>
      </c>
      <c r="DZ201" s="147">
        <f t="shared" si="255"/>
        <v>8484446.2100000009</v>
      </c>
      <c r="EA201" s="147">
        <f t="shared" ref="EA201:FU201" si="256">+EA199+EA200</f>
        <v>6378682.5499999998</v>
      </c>
      <c r="EB201" s="147">
        <f t="shared" si="256"/>
        <v>5332986.5200000005</v>
      </c>
      <c r="EC201" s="147">
        <f t="shared" si="256"/>
        <v>3293319.5599999996</v>
      </c>
      <c r="ED201" s="147">
        <f t="shared" si="256"/>
        <v>18481576.960000001</v>
      </c>
      <c r="EE201" s="147">
        <f t="shared" si="256"/>
        <v>2595472.44</v>
      </c>
      <c r="EF201" s="147">
        <f t="shared" si="256"/>
        <v>12804420.27</v>
      </c>
      <c r="EG201" s="147">
        <f t="shared" si="256"/>
        <v>3167748.5300000003</v>
      </c>
      <c r="EH201" s="147">
        <f t="shared" si="256"/>
        <v>2895255.6399999997</v>
      </c>
      <c r="EI201" s="147">
        <f t="shared" si="256"/>
        <v>148313474.97</v>
      </c>
      <c r="EJ201" s="147">
        <f t="shared" si="256"/>
        <v>76225514.359999999</v>
      </c>
      <c r="EK201" s="147">
        <f t="shared" si="256"/>
        <v>6171476.5699999994</v>
      </c>
      <c r="EL201" s="147">
        <f t="shared" si="256"/>
        <v>4429601.2600000007</v>
      </c>
      <c r="EM201" s="147">
        <f t="shared" si="256"/>
        <v>4255560.74</v>
      </c>
      <c r="EN201" s="147">
        <f t="shared" si="256"/>
        <v>8718092.9100000001</v>
      </c>
      <c r="EO201" s="147">
        <f t="shared" si="256"/>
        <v>3989313.31</v>
      </c>
      <c r="EP201" s="147">
        <f t="shared" si="256"/>
        <v>4351949.1899999995</v>
      </c>
      <c r="EQ201" s="147">
        <f t="shared" si="256"/>
        <v>23305554</v>
      </c>
      <c r="ER201" s="147">
        <f t="shared" si="256"/>
        <v>4043512.7</v>
      </c>
      <c r="ES201" s="147">
        <f t="shared" si="256"/>
        <v>1965277.5999999999</v>
      </c>
      <c r="ET201" s="147">
        <f t="shared" si="256"/>
        <v>3303031.04</v>
      </c>
      <c r="EU201" s="147">
        <f t="shared" si="256"/>
        <v>6485260.7599999998</v>
      </c>
      <c r="EV201" s="147">
        <f t="shared" si="256"/>
        <v>1217254.45</v>
      </c>
      <c r="EW201" s="147">
        <f t="shared" si="256"/>
        <v>10332738.220000001</v>
      </c>
      <c r="EX201" s="147">
        <f t="shared" si="256"/>
        <v>3279227.0100000002</v>
      </c>
      <c r="EY201" s="147">
        <f t="shared" si="256"/>
        <v>2580480.0699999998</v>
      </c>
      <c r="EZ201" s="147">
        <f t="shared" si="256"/>
        <v>1984011.72</v>
      </c>
      <c r="FA201" s="147">
        <f t="shared" si="256"/>
        <v>30221114.579999998</v>
      </c>
      <c r="FB201" s="147">
        <f t="shared" si="256"/>
        <v>3852502.4899999998</v>
      </c>
      <c r="FC201" s="147">
        <f t="shared" si="256"/>
        <v>19398352.960000001</v>
      </c>
      <c r="FD201" s="147">
        <f t="shared" si="256"/>
        <v>3876684.4099999997</v>
      </c>
      <c r="FE201" s="147">
        <f t="shared" si="256"/>
        <v>1669119.06</v>
      </c>
      <c r="FF201" s="147">
        <f t="shared" si="256"/>
        <v>3018792.0500000003</v>
      </c>
      <c r="FG201" s="147">
        <f t="shared" si="256"/>
        <v>1886270.1199999999</v>
      </c>
      <c r="FH201" s="147">
        <f t="shared" si="256"/>
        <v>1593746.23</v>
      </c>
      <c r="FI201" s="147">
        <f t="shared" si="256"/>
        <v>15817648.9</v>
      </c>
      <c r="FJ201" s="147">
        <f t="shared" si="256"/>
        <v>15765189.949999999</v>
      </c>
      <c r="FK201" s="147">
        <f t="shared" si="256"/>
        <v>18878143.18</v>
      </c>
      <c r="FL201" s="147">
        <f t="shared" si="256"/>
        <v>46930586.850000001</v>
      </c>
      <c r="FM201" s="147">
        <f t="shared" si="256"/>
        <v>29617841.550000001</v>
      </c>
      <c r="FN201" s="147">
        <f t="shared" si="256"/>
        <v>183572911.71000001</v>
      </c>
      <c r="FO201" s="147">
        <f t="shared" si="256"/>
        <v>9715247.3099999987</v>
      </c>
      <c r="FP201" s="147">
        <f t="shared" si="256"/>
        <v>19912413.23</v>
      </c>
      <c r="FQ201" s="147">
        <f t="shared" si="256"/>
        <v>8023943.29</v>
      </c>
      <c r="FR201" s="147">
        <f t="shared" si="256"/>
        <v>2475336.7999999998</v>
      </c>
      <c r="FS201" s="147">
        <f t="shared" si="256"/>
        <v>2707651.1399999997</v>
      </c>
      <c r="FT201" s="181">
        <f t="shared" si="256"/>
        <v>1401925.73</v>
      </c>
      <c r="FU201" s="147">
        <f t="shared" si="256"/>
        <v>7389588.8899999997</v>
      </c>
      <c r="FV201" s="147">
        <f>+FV199+FV200</f>
        <v>6181662.4699999997</v>
      </c>
      <c r="FW201" s="147">
        <f>+FW199+FW200</f>
        <v>2835238.3400000003</v>
      </c>
      <c r="FX201" s="147">
        <f>+FX199+FX200</f>
        <v>1167734.9400000002</v>
      </c>
      <c r="FY201" s="162"/>
      <c r="FZ201" s="147">
        <f>SUM(C201:FX201)</f>
        <v>7295834637.6499987</v>
      </c>
      <c r="GA201" s="147">
        <v>7053071486</v>
      </c>
      <c r="GB201" s="147">
        <f>FZ201-GA201</f>
        <v>242763151.64999866</v>
      </c>
      <c r="GC201" s="147"/>
      <c r="GD201" s="186"/>
      <c r="GE201" s="186"/>
    </row>
    <row r="202" spans="1:187" x14ac:dyDescent="0.2">
      <c r="A202" s="192" t="s">
        <v>361</v>
      </c>
      <c r="B202" s="184" t="s">
        <v>577</v>
      </c>
      <c r="C202" s="147">
        <f>C166</f>
        <v>18266716</v>
      </c>
      <c r="D202" s="147">
        <f t="shared" ref="D202:BO202" si="257">D166</f>
        <v>67099</v>
      </c>
      <c r="E202" s="147">
        <f t="shared" si="257"/>
        <v>7894</v>
      </c>
      <c r="F202" s="147">
        <f t="shared" si="257"/>
        <v>15788</v>
      </c>
      <c r="G202" s="147">
        <f t="shared" si="257"/>
        <v>0</v>
      </c>
      <c r="H202" s="147">
        <f t="shared" si="257"/>
        <v>31576</v>
      </c>
      <c r="I202" s="147">
        <f t="shared" si="257"/>
        <v>15788</v>
      </c>
      <c r="J202" s="147">
        <f t="shared" si="257"/>
        <v>0</v>
      </c>
      <c r="K202" s="147">
        <f t="shared" si="257"/>
        <v>0</v>
      </c>
      <c r="L202" s="147">
        <f t="shared" si="257"/>
        <v>15788</v>
      </c>
      <c r="M202" s="147">
        <f t="shared" si="257"/>
        <v>0</v>
      </c>
      <c r="N202" s="147">
        <f t="shared" si="257"/>
        <v>134198</v>
      </c>
      <c r="O202" s="147">
        <f t="shared" si="257"/>
        <v>0</v>
      </c>
      <c r="P202" s="147">
        <f t="shared" si="257"/>
        <v>0</v>
      </c>
      <c r="Q202" s="147">
        <f t="shared" si="257"/>
        <v>1042008</v>
      </c>
      <c r="R202" s="147">
        <f t="shared" si="257"/>
        <v>17615461</v>
      </c>
      <c r="S202" s="147">
        <f t="shared" si="257"/>
        <v>0</v>
      </c>
      <c r="T202" s="147">
        <f t="shared" si="257"/>
        <v>0</v>
      </c>
      <c r="U202" s="147">
        <f t="shared" si="257"/>
        <v>0</v>
      </c>
      <c r="V202" s="147">
        <f t="shared" si="257"/>
        <v>0</v>
      </c>
      <c r="W202" s="147">
        <f t="shared" si="257"/>
        <v>0</v>
      </c>
      <c r="X202" s="147">
        <f t="shared" si="257"/>
        <v>0</v>
      </c>
      <c r="Y202" s="147">
        <f t="shared" si="257"/>
        <v>9417542</v>
      </c>
      <c r="Z202" s="147">
        <f t="shared" si="257"/>
        <v>0</v>
      </c>
      <c r="AA202" s="147">
        <f t="shared" si="257"/>
        <v>0</v>
      </c>
      <c r="AB202" s="147">
        <f t="shared" si="257"/>
        <v>659149</v>
      </c>
      <c r="AC202" s="147">
        <f t="shared" si="257"/>
        <v>0</v>
      </c>
      <c r="AD202" s="147">
        <f t="shared" si="257"/>
        <v>0</v>
      </c>
      <c r="AE202" s="147">
        <f t="shared" si="257"/>
        <v>0</v>
      </c>
      <c r="AF202" s="147">
        <f t="shared" si="257"/>
        <v>0</v>
      </c>
      <c r="AG202" s="147">
        <f t="shared" si="257"/>
        <v>0</v>
      </c>
      <c r="AH202" s="147">
        <f t="shared" si="257"/>
        <v>0</v>
      </c>
      <c r="AI202" s="147">
        <f t="shared" si="257"/>
        <v>0</v>
      </c>
      <c r="AJ202" s="147">
        <f t="shared" si="257"/>
        <v>0</v>
      </c>
      <c r="AK202" s="147">
        <f t="shared" si="257"/>
        <v>0</v>
      </c>
      <c r="AL202" s="147">
        <f t="shared" si="257"/>
        <v>0</v>
      </c>
      <c r="AM202" s="147">
        <f t="shared" si="257"/>
        <v>0</v>
      </c>
      <c r="AN202" s="147">
        <f t="shared" si="257"/>
        <v>0</v>
      </c>
      <c r="AO202" s="147">
        <f t="shared" si="257"/>
        <v>0</v>
      </c>
      <c r="AP202" s="147">
        <f t="shared" si="257"/>
        <v>2237949</v>
      </c>
      <c r="AQ202" s="147">
        <f t="shared" si="257"/>
        <v>296025</v>
      </c>
      <c r="AR202" s="147">
        <f t="shared" si="257"/>
        <v>17047093</v>
      </c>
      <c r="AS202" s="147">
        <f t="shared" si="257"/>
        <v>0</v>
      </c>
      <c r="AT202" s="147">
        <f t="shared" si="257"/>
        <v>15788</v>
      </c>
      <c r="AU202" s="147">
        <f t="shared" si="257"/>
        <v>0</v>
      </c>
      <c r="AV202" s="147">
        <f t="shared" si="257"/>
        <v>0</v>
      </c>
      <c r="AW202" s="147">
        <f t="shared" si="257"/>
        <v>0</v>
      </c>
      <c r="AX202" s="147">
        <f t="shared" si="257"/>
        <v>0</v>
      </c>
      <c r="AY202" s="147">
        <f t="shared" si="257"/>
        <v>0</v>
      </c>
      <c r="AZ202" s="147">
        <f t="shared" si="257"/>
        <v>0</v>
      </c>
      <c r="BA202" s="147">
        <f t="shared" si="257"/>
        <v>0</v>
      </c>
      <c r="BB202" s="147">
        <f t="shared" si="257"/>
        <v>0</v>
      </c>
      <c r="BC202" s="147">
        <f t="shared" si="257"/>
        <v>1922189</v>
      </c>
      <c r="BD202" s="147">
        <f t="shared" si="257"/>
        <v>0</v>
      </c>
      <c r="BE202" s="147">
        <f t="shared" si="257"/>
        <v>0</v>
      </c>
      <c r="BF202" s="147">
        <f t="shared" si="257"/>
        <v>5592899</v>
      </c>
      <c r="BG202" s="147">
        <f t="shared" si="257"/>
        <v>0</v>
      </c>
      <c r="BH202" s="147">
        <f t="shared" si="257"/>
        <v>201297</v>
      </c>
      <c r="BI202" s="147">
        <f t="shared" si="257"/>
        <v>15788</v>
      </c>
      <c r="BJ202" s="147">
        <f t="shared" si="257"/>
        <v>0</v>
      </c>
      <c r="BK202" s="147">
        <f t="shared" si="257"/>
        <v>51899103</v>
      </c>
      <c r="BL202" s="147">
        <f t="shared" si="257"/>
        <v>71046</v>
      </c>
      <c r="BM202" s="147">
        <f t="shared" si="257"/>
        <v>0</v>
      </c>
      <c r="BN202" s="147">
        <f t="shared" si="257"/>
        <v>0</v>
      </c>
      <c r="BO202" s="147">
        <f t="shared" si="257"/>
        <v>0</v>
      </c>
      <c r="BP202" s="147">
        <f t="shared" ref="BP202:EA202" si="258">BP166</f>
        <v>0</v>
      </c>
      <c r="BQ202" s="147">
        <f t="shared" si="258"/>
        <v>0</v>
      </c>
      <c r="BR202" s="147">
        <f t="shared" si="258"/>
        <v>0</v>
      </c>
      <c r="BS202" s="147">
        <f t="shared" si="258"/>
        <v>0</v>
      </c>
      <c r="BT202" s="147">
        <f t="shared" si="258"/>
        <v>0</v>
      </c>
      <c r="BU202" s="147">
        <f t="shared" si="258"/>
        <v>0</v>
      </c>
      <c r="BV202" s="147">
        <f t="shared" si="258"/>
        <v>0</v>
      </c>
      <c r="BW202" s="147">
        <f t="shared" si="258"/>
        <v>0</v>
      </c>
      <c r="BX202" s="147">
        <f t="shared" si="258"/>
        <v>0</v>
      </c>
      <c r="BY202" s="147">
        <f t="shared" si="258"/>
        <v>0</v>
      </c>
      <c r="BZ202" s="147">
        <f t="shared" si="258"/>
        <v>0</v>
      </c>
      <c r="CA202" s="147">
        <f t="shared" si="258"/>
        <v>0</v>
      </c>
      <c r="CB202" s="147">
        <f t="shared" si="258"/>
        <v>2044546</v>
      </c>
      <c r="CC202" s="147">
        <f t="shared" si="258"/>
        <v>0</v>
      </c>
      <c r="CD202" s="147">
        <f t="shared" si="258"/>
        <v>0</v>
      </c>
      <c r="CE202" s="147">
        <f t="shared" si="258"/>
        <v>0</v>
      </c>
      <c r="CF202" s="147">
        <f t="shared" si="258"/>
        <v>0</v>
      </c>
      <c r="CG202" s="147">
        <f t="shared" si="258"/>
        <v>0</v>
      </c>
      <c r="CH202" s="147">
        <f t="shared" si="258"/>
        <v>0</v>
      </c>
      <c r="CI202" s="147">
        <f t="shared" si="258"/>
        <v>0</v>
      </c>
      <c r="CJ202" s="147">
        <f t="shared" si="258"/>
        <v>39470</v>
      </c>
      <c r="CK202" s="147">
        <f t="shared" si="258"/>
        <v>4152244</v>
      </c>
      <c r="CL202" s="147">
        <f t="shared" si="258"/>
        <v>39470</v>
      </c>
      <c r="CM202" s="147">
        <f t="shared" si="258"/>
        <v>31576</v>
      </c>
      <c r="CN202" s="147">
        <f t="shared" si="258"/>
        <v>1906401</v>
      </c>
      <c r="CO202" s="147">
        <f t="shared" si="258"/>
        <v>122357</v>
      </c>
      <c r="CP202" s="147">
        <f t="shared" si="258"/>
        <v>0</v>
      </c>
      <c r="CQ202" s="147">
        <f t="shared" si="258"/>
        <v>0</v>
      </c>
      <c r="CR202" s="147">
        <f t="shared" si="258"/>
        <v>0</v>
      </c>
      <c r="CS202" s="147">
        <f t="shared" si="258"/>
        <v>0</v>
      </c>
      <c r="CT202" s="147">
        <f t="shared" si="258"/>
        <v>0</v>
      </c>
      <c r="CU202" s="147">
        <f t="shared" si="258"/>
        <v>2932621</v>
      </c>
      <c r="CV202" s="147">
        <f t="shared" si="258"/>
        <v>0</v>
      </c>
      <c r="CW202" s="147">
        <f t="shared" si="258"/>
        <v>0</v>
      </c>
      <c r="CX202" s="147">
        <f t="shared" si="258"/>
        <v>0</v>
      </c>
      <c r="CY202" s="147">
        <f t="shared" si="258"/>
        <v>0</v>
      </c>
      <c r="CZ202" s="147">
        <f t="shared" si="258"/>
        <v>0</v>
      </c>
      <c r="DA202" s="147">
        <f t="shared" si="258"/>
        <v>0</v>
      </c>
      <c r="DB202" s="147">
        <f t="shared" si="258"/>
        <v>0</v>
      </c>
      <c r="DC202" s="147">
        <f t="shared" si="258"/>
        <v>0</v>
      </c>
      <c r="DD202" s="147">
        <f t="shared" si="258"/>
        <v>0</v>
      </c>
      <c r="DE202" s="147">
        <f t="shared" si="258"/>
        <v>0</v>
      </c>
      <c r="DF202" s="147">
        <f t="shared" si="258"/>
        <v>122357</v>
      </c>
      <c r="DG202" s="147">
        <f t="shared" si="258"/>
        <v>0</v>
      </c>
      <c r="DH202" s="147">
        <f t="shared" si="258"/>
        <v>0</v>
      </c>
      <c r="DI202" s="147">
        <f t="shared" si="258"/>
        <v>31576</v>
      </c>
      <c r="DJ202" s="147">
        <f t="shared" si="258"/>
        <v>27629</v>
      </c>
      <c r="DK202" s="147">
        <f t="shared" si="258"/>
        <v>0</v>
      </c>
      <c r="DL202" s="147">
        <f t="shared" si="258"/>
        <v>0</v>
      </c>
      <c r="DM202" s="147">
        <f t="shared" si="258"/>
        <v>0</v>
      </c>
      <c r="DN202" s="147">
        <f t="shared" si="258"/>
        <v>0</v>
      </c>
      <c r="DO202" s="147">
        <f t="shared" si="258"/>
        <v>0</v>
      </c>
      <c r="DP202" s="147">
        <f t="shared" si="258"/>
        <v>0</v>
      </c>
      <c r="DQ202" s="147">
        <f t="shared" si="258"/>
        <v>0</v>
      </c>
      <c r="DR202" s="147">
        <f t="shared" si="258"/>
        <v>0</v>
      </c>
      <c r="DS202" s="147">
        <f t="shared" si="258"/>
        <v>0</v>
      </c>
      <c r="DT202" s="147">
        <f t="shared" si="258"/>
        <v>0</v>
      </c>
      <c r="DU202" s="147">
        <f t="shared" si="258"/>
        <v>0</v>
      </c>
      <c r="DV202" s="147">
        <f t="shared" si="258"/>
        <v>0</v>
      </c>
      <c r="DW202" s="147">
        <f t="shared" si="258"/>
        <v>0</v>
      </c>
      <c r="DX202" s="147">
        <f t="shared" si="258"/>
        <v>0</v>
      </c>
      <c r="DY202" s="147">
        <f t="shared" si="258"/>
        <v>0</v>
      </c>
      <c r="DZ202" s="147">
        <f t="shared" si="258"/>
        <v>0</v>
      </c>
      <c r="EA202" s="147">
        <f t="shared" si="258"/>
        <v>0</v>
      </c>
      <c r="EB202" s="147">
        <f t="shared" ref="EB202:FX202" si="259">EB166</f>
        <v>0</v>
      </c>
      <c r="EC202" s="147">
        <f t="shared" si="259"/>
        <v>0</v>
      </c>
      <c r="ED202" s="147">
        <f t="shared" si="259"/>
        <v>0</v>
      </c>
      <c r="EE202" s="147">
        <f t="shared" si="259"/>
        <v>31576</v>
      </c>
      <c r="EF202" s="147">
        <f t="shared" si="259"/>
        <v>0</v>
      </c>
      <c r="EG202" s="147">
        <f t="shared" si="259"/>
        <v>0</v>
      </c>
      <c r="EH202" s="147">
        <f t="shared" si="259"/>
        <v>0</v>
      </c>
      <c r="EI202" s="147">
        <f t="shared" si="259"/>
        <v>23682</v>
      </c>
      <c r="EJ202" s="147">
        <f t="shared" si="259"/>
        <v>134198</v>
      </c>
      <c r="EK202" s="147">
        <f t="shared" si="259"/>
        <v>0</v>
      </c>
      <c r="EL202" s="147">
        <f t="shared" si="259"/>
        <v>0</v>
      </c>
      <c r="EM202" s="147">
        <f t="shared" si="259"/>
        <v>3947</v>
      </c>
      <c r="EN202" s="147">
        <f t="shared" si="259"/>
        <v>967015</v>
      </c>
      <c r="EO202" s="147">
        <f t="shared" si="259"/>
        <v>0</v>
      </c>
      <c r="EP202" s="147">
        <f t="shared" si="259"/>
        <v>0</v>
      </c>
      <c r="EQ202" s="147">
        <f t="shared" si="259"/>
        <v>0</v>
      </c>
      <c r="ER202" s="147">
        <f t="shared" si="259"/>
        <v>0</v>
      </c>
      <c r="ES202" s="147">
        <f t="shared" si="259"/>
        <v>0</v>
      </c>
      <c r="ET202" s="147">
        <f t="shared" si="259"/>
        <v>0</v>
      </c>
      <c r="EU202" s="147">
        <f t="shared" si="259"/>
        <v>39470</v>
      </c>
      <c r="EV202" s="147">
        <f t="shared" si="259"/>
        <v>7894</v>
      </c>
      <c r="EW202" s="147">
        <f t="shared" si="259"/>
        <v>0</v>
      </c>
      <c r="EX202" s="147">
        <f t="shared" si="259"/>
        <v>0</v>
      </c>
      <c r="EY202" s="147">
        <f t="shared" si="259"/>
        <v>1973500</v>
      </c>
      <c r="EZ202" s="147">
        <f t="shared" si="259"/>
        <v>0</v>
      </c>
      <c r="FA202" s="147">
        <f t="shared" si="259"/>
        <v>7894</v>
      </c>
      <c r="FB202" s="147">
        <f t="shared" si="259"/>
        <v>0</v>
      </c>
      <c r="FC202" s="147">
        <f t="shared" si="259"/>
        <v>7894</v>
      </c>
      <c r="FD202" s="147">
        <f t="shared" si="259"/>
        <v>0</v>
      </c>
      <c r="FE202" s="147">
        <f t="shared" si="259"/>
        <v>0</v>
      </c>
      <c r="FF202" s="147">
        <f t="shared" si="259"/>
        <v>0</v>
      </c>
      <c r="FG202" s="147">
        <f t="shared" si="259"/>
        <v>0</v>
      </c>
      <c r="FH202" s="147">
        <f t="shared" si="259"/>
        <v>0</v>
      </c>
      <c r="FI202" s="147">
        <f t="shared" si="259"/>
        <v>7894</v>
      </c>
      <c r="FJ202" s="147">
        <f t="shared" si="259"/>
        <v>0</v>
      </c>
      <c r="FK202" s="147">
        <f t="shared" si="259"/>
        <v>0</v>
      </c>
      <c r="FL202" s="147">
        <f t="shared" si="259"/>
        <v>0</v>
      </c>
      <c r="FM202" s="147">
        <f t="shared" si="259"/>
        <v>0</v>
      </c>
      <c r="FN202" s="147">
        <f t="shared" si="259"/>
        <v>39470</v>
      </c>
      <c r="FO202" s="147">
        <f t="shared" si="259"/>
        <v>0</v>
      </c>
      <c r="FP202" s="147">
        <f t="shared" si="259"/>
        <v>0</v>
      </c>
      <c r="FQ202" s="147">
        <f t="shared" si="259"/>
        <v>0</v>
      </c>
      <c r="FR202" s="147">
        <f t="shared" si="259"/>
        <v>0</v>
      </c>
      <c r="FS202" s="147">
        <f t="shared" si="259"/>
        <v>0</v>
      </c>
      <c r="FT202" s="181">
        <f t="shared" si="259"/>
        <v>0</v>
      </c>
      <c r="FU202" s="147">
        <f t="shared" si="259"/>
        <v>0</v>
      </c>
      <c r="FV202" s="147">
        <f t="shared" si="259"/>
        <v>0</v>
      </c>
      <c r="FW202" s="147">
        <f t="shared" si="259"/>
        <v>0</v>
      </c>
      <c r="FX202" s="147">
        <f t="shared" si="259"/>
        <v>0</v>
      </c>
      <c r="FY202" s="147"/>
      <c r="FZ202" s="147">
        <f>SUM(C202:FX202)</f>
        <v>141282865</v>
      </c>
      <c r="GA202" s="147"/>
      <c r="GB202" s="147"/>
      <c r="GC202" s="147"/>
      <c r="GD202" s="186"/>
      <c r="GE202" s="186"/>
    </row>
    <row r="203" spans="1:187" x14ac:dyDescent="0.2">
      <c r="A203" s="192" t="s">
        <v>362</v>
      </c>
      <c r="B203" s="184" t="s">
        <v>570</v>
      </c>
      <c r="C203" s="147">
        <f>C201+C202</f>
        <v>72480084.909999996</v>
      </c>
      <c r="D203" s="147">
        <f t="shared" ref="D203:BO203" si="260">D201+D202</f>
        <v>353421544.51999998</v>
      </c>
      <c r="E203" s="147">
        <f t="shared" si="260"/>
        <v>72479846.149999991</v>
      </c>
      <c r="F203" s="147">
        <f t="shared" si="260"/>
        <v>147977295.91</v>
      </c>
      <c r="G203" s="147">
        <f t="shared" si="260"/>
        <v>9359432.0099999998</v>
      </c>
      <c r="H203" s="147">
        <f t="shared" si="260"/>
        <v>8509792.379999999</v>
      </c>
      <c r="I203" s="147">
        <f t="shared" si="260"/>
        <v>94157629.120000005</v>
      </c>
      <c r="J203" s="147">
        <f t="shared" si="260"/>
        <v>18985934.170000002</v>
      </c>
      <c r="K203" s="147">
        <f t="shared" si="260"/>
        <v>3377902.64</v>
      </c>
      <c r="L203" s="147">
        <f t="shared" si="260"/>
        <v>23640416.709999997</v>
      </c>
      <c r="M203" s="147">
        <f t="shared" si="260"/>
        <v>13581365.049999999</v>
      </c>
      <c r="N203" s="147">
        <f t="shared" si="260"/>
        <v>452214334.69</v>
      </c>
      <c r="O203" s="147">
        <f t="shared" si="260"/>
        <v>121860174.67999999</v>
      </c>
      <c r="P203" s="147">
        <f t="shared" si="260"/>
        <v>2799302.1</v>
      </c>
      <c r="Q203" s="147">
        <f t="shared" si="260"/>
        <v>358052828.80000001</v>
      </c>
      <c r="R203" s="147">
        <f t="shared" si="260"/>
        <v>22686944.370000001</v>
      </c>
      <c r="S203" s="147">
        <f t="shared" si="260"/>
        <v>14056814.35</v>
      </c>
      <c r="T203" s="147">
        <f t="shared" si="260"/>
        <v>2144964.84</v>
      </c>
      <c r="U203" s="147">
        <f t="shared" si="260"/>
        <v>882104.3</v>
      </c>
      <c r="V203" s="147">
        <f t="shared" si="260"/>
        <v>3357635.6</v>
      </c>
      <c r="W203" s="181">
        <f t="shared" si="260"/>
        <v>891864.14</v>
      </c>
      <c r="X203" s="147">
        <f t="shared" si="260"/>
        <v>857156.5</v>
      </c>
      <c r="Y203" s="147">
        <f t="shared" si="260"/>
        <v>15244812.41</v>
      </c>
      <c r="Z203" s="147">
        <f t="shared" si="260"/>
        <v>2921414.9</v>
      </c>
      <c r="AA203" s="147">
        <f t="shared" si="260"/>
        <v>252917425.71000001</v>
      </c>
      <c r="AB203" s="147">
        <f t="shared" si="260"/>
        <v>254158879.38</v>
      </c>
      <c r="AC203" s="147">
        <f t="shared" si="260"/>
        <v>8474448.5700000003</v>
      </c>
      <c r="AD203" s="147">
        <f t="shared" si="260"/>
        <v>10885892.52</v>
      </c>
      <c r="AE203" s="147">
        <f t="shared" si="260"/>
        <v>1733712.96</v>
      </c>
      <c r="AF203" s="147">
        <f t="shared" si="260"/>
        <v>2479512.75</v>
      </c>
      <c r="AG203" s="147">
        <f t="shared" si="260"/>
        <v>7398574.7799999993</v>
      </c>
      <c r="AH203" s="147">
        <f t="shared" si="260"/>
        <v>8836697.1799999997</v>
      </c>
      <c r="AI203" s="147">
        <f t="shared" si="260"/>
        <v>3798460.23</v>
      </c>
      <c r="AJ203" s="147">
        <f t="shared" si="260"/>
        <v>2805852.22</v>
      </c>
      <c r="AK203" s="147">
        <f t="shared" si="260"/>
        <v>2925730.5999999996</v>
      </c>
      <c r="AL203" s="147">
        <f t="shared" si="260"/>
        <v>3333413.93</v>
      </c>
      <c r="AM203" s="147">
        <f t="shared" si="260"/>
        <v>4274969.66</v>
      </c>
      <c r="AN203" s="147">
        <f t="shared" si="260"/>
        <v>3892046.54</v>
      </c>
      <c r="AO203" s="147">
        <f t="shared" si="260"/>
        <v>39361716.280000001</v>
      </c>
      <c r="AP203" s="147">
        <f t="shared" si="260"/>
        <v>776068934.45999992</v>
      </c>
      <c r="AQ203" s="147">
        <f t="shared" si="260"/>
        <v>3240854.81</v>
      </c>
      <c r="AR203" s="147">
        <f t="shared" si="260"/>
        <v>536296975.74000001</v>
      </c>
      <c r="AS203" s="147">
        <f t="shared" si="260"/>
        <v>61575335.579999998</v>
      </c>
      <c r="AT203" s="147">
        <f t="shared" si="260"/>
        <v>19850863.09</v>
      </c>
      <c r="AU203" s="147">
        <f t="shared" si="260"/>
        <v>3336098.7</v>
      </c>
      <c r="AV203" s="147">
        <f t="shared" si="260"/>
        <v>3609067.4</v>
      </c>
      <c r="AW203" s="147">
        <f t="shared" si="260"/>
        <v>2952238.9000000004</v>
      </c>
      <c r="AX203" s="147">
        <f t="shared" si="260"/>
        <v>913155.56</v>
      </c>
      <c r="AY203" s="147">
        <f t="shared" si="260"/>
        <v>4682627.38</v>
      </c>
      <c r="AZ203" s="147">
        <f t="shared" si="260"/>
        <v>100416779.83000001</v>
      </c>
      <c r="BA203" s="147">
        <f t="shared" si="260"/>
        <v>73555354.429999992</v>
      </c>
      <c r="BB203" s="147">
        <f t="shared" si="260"/>
        <v>63990087.269999996</v>
      </c>
      <c r="BC203" s="147">
        <f t="shared" si="260"/>
        <v>256148067.34</v>
      </c>
      <c r="BD203" s="147">
        <f t="shared" si="260"/>
        <v>40023128.289999999</v>
      </c>
      <c r="BE203" s="147">
        <f t="shared" si="260"/>
        <v>12261681.73</v>
      </c>
      <c r="BF203" s="147">
        <f t="shared" si="260"/>
        <v>198078086.30000001</v>
      </c>
      <c r="BG203" s="147">
        <f t="shared" si="260"/>
        <v>8940099.2300000004</v>
      </c>
      <c r="BH203" s="147">
        <f t="shared" si="260"/>
        <v>5958337.9800000004</v>
      </c>
      <c r="BI203" s="147">
        <f t="shared" si="260"/>
        <v>3311248.1</v>
      </c>
      <c r="BJ203" s="147">
        <f t="shared" si="260"/>
        <v>51356844.75</v>
      </c>
      <c r="BK203" s="147">
        <f t="shared" si="260"/>
        <v>184463667.34</v>
      </c>
      <c r="BL203" s="147">
        <f t="shared" si="260"/>
        <v>2788512.66</v>
      </c>
      <c r="BM203" s="147">
        <f t="shared" si="260"/>
        <v>3376076.8899999997</v>
      </c>
      <c r="BN203" s="147">
        <f t="shared" si="260"/>
        <v>29959476.73</v>
      </c>
      <c r="BO203" s="147">
        <f t="shared" si="260"/>
        <v>11599167.5</v>
      </c>
      <c r="BP203" s="147">
        <f t="shared" ref="BP203:EA203" si="261">BP201+BP202</f>
        <v>2780887.19</v>
      </c>
      <c r="BQ203" s="147">
        <f t="shared" si="261"/>
        <v>53873805.910000004</v>
      </c>
      <c r="BR203" s="147">
        <f t="shared" si="261"/>
        <v>39188001.280000001</v>
      </c>
      <c r="BS203" s="147">
        <f t="shared" si="261"/>
        <v>10139244.799999999</v>
      </c>
      <c r="BT203" s="147">
        <f t="shared" si="261"/>
        <v>4515408.5900000008</v>
      </c>
      <c r="BU203" s="147">
        <f t="shared" si="261"/>
        <v>4485126.13</v>
      </c>
      <c r="BV203" s="147">
        <f t="shared" si="261"/>
        <v>10859674.08</v>
      </c>
      <c r="BW203" s="147">
        <f t="shared" si="261"/>
        <v>16703024.33</v>
      </c>
      <c r="BX203" s="147">
        <f t="shared" si="261"/>
        <v>1619852.9500000002</v>
      </c>
      <c r="BY203" s="147">
        <f t="shared" si="261"/>
        <v>5136118.41</v>
      </c>
      <c r="BZ203" s="147">
        <f t="shared" si="261"/>
        <v>2781434.0500000003</v>
      </c>
      <c r="CA203" s="147">
        <f t="shared" si="261"/>
        <v>2586765.2199999997</v>
      </c>
      <c r="CB203" s="147">
        <f t="shared" si="261"/>
        <v>680894228.81000006</v>
      </c>
      <c r="CC203" s="147">
        <f t="shared" si="261"/>
        <v>2370468.0099999998</v>
      </c>
      <c r="CD203" s="147">
        <f t="shared" si="261"/>
        <v>992485.16999999993</v>
      </c>
      <c r="CE203" s="147">
        <f t="shared" si="261"/>
        <v>2364295.42</v>
      </c>
      <c r="CF203" s="147">
        <f t="shared" si="261"/>
        <v>1556612.3900000001</v>
      </c>
      <c r="CG203" s="147">
        <f t="shared" si="261"/>
        <v>2672154.46</v>
      </c>
      <c r="CH203" s="147">
        <f t="shared" si="261"/>
        <v>1778143.9000000001</v>
      </c>
      <c r="CI203" s="147">
        <f t="shared" si="261"/>
        <v>6379759.4399999995</v>
      </c>
      <c r="CJ203" s="147">
        <f t="shared" si="261"/>
        <v>8755352.2599999998</v>
      </c>
      <c r="CK203" s="147">
        <f t="shared" si="261"/>
        <v>46603358.280000001</v>
      </c>
      <c r="CL203" s="147">
        <f t="shared" si="261"/>
        <v>11810244.709999999</v>
      </c>
      <c r="CM203" s="147">
        <f t="shared" si="261"/>
        <v>8034311.96</v>
      </c>
      <c r="CN203" s="147">
        <f t="shared" si="261"/>
        <v>241836067.78</v>
      </c>
      <c r="CO203" s="147">
        <f t="shared" si="261"/>
        <v>123972663.64999999</v>
      </c>
      <c r="CP203" s="147">
        <f t="shared" si="261"/>
        <v>9716159.2299999986</v>
      </c>
      <c r="CQ203" s="147">
        <f t="shared" si="261"/>
        <v>9639127.1199999992</v>
      </c>
      <c r="CR203" s="147">
        <f t="shared" si="261"/>
        <v>2611704.9900000002</v>
      </c>
      <c r="CS203" s="147">
        <f t="shared" si="261"/>
        <v>3719620.8</v>
      </c>
      <c r="CT203" s="147">
        <f t="shared" si="261"/>
        <v>1795962.2</v>
      </c>
      <c r="CU203" s="147">
        <f t="shared" si="261"/>
        <v>3647417.91</v>
      </c>
      <c r="CV203" s="147">
        <f t="shared" si="261"/>
        <v>843898.67999999993</v>
      </c>
      <c r="CW203" s="147">
        <f t="shared" si="261"/>
        <v>2400571.63</v>
      </c>
      <c r="CX203" s="147">
        <f t="shared" si="261"/>
        <v>4592730.96</v>
      </c>
      <c r="CY203" s="147">
        <f t="shared" si="261"/>
        <v>877614.41</v>
      </c>
      <c r="CZ203" s="147">
        <f t="shared" si="261"/>
        <v>17670959.490000002</v>
      </c>
      <c r="DA203" s="147">
        <f t="shared" si="261"/>
        <v>2572880.4</v>
      </c>
      <c r="DB203" s="147">
        <f t="shared" si="261"/>
        <v>3487315.06</v>
      </c>
      <c r="DC203" s="147">
        <f t="shared" si="261"/>
        <v>2366658.2799999998</v>
      </c>
      <c r="DD203" s="147">
        <f t="shared" si="261"/>
        <v>2377591.92</v>
      </c>
      <c r="DE203" s="147">
        <f t="shared" si="261"/>
        <v>4292005.12</v>
      </c>
      <c r="DF203" s="147">
        <f t="shared" si="261"/>
        <v>174721460.00999999</v>
      </c>
      <c r="DG203" s="147">
        <f t="shared" si="261"/>
        <v>1393097.98</v>
      </c>
      <c r="DH203" s="147">
        <f t="shared" si="261"/>
        <v>16730176.310000001</v>
      </c>
      <c r="DI203" s="147">
        <f t="shared" si="261"/>
        <v>22550233.789999999</v>
      </c>
      <c r="DJ203" s="147">
        <f t="shared" si="261"/>
        <v>6363017.1500000004</v>
      </c>
      <c r="DK203" s="147">
        <f t="shared" si="261"/>
        <v>4446308.2200000007</v>
      </c>
      <c r="DL203" s="147">
        <f t="shared" si="261"/>
        <v>49946993.700000003</v>
      </c>
      <c r="DM203" s="147">
        <f t="shared" si="261"/>
        <v>3890584.8299999996</v>
      </c>
      <c r="DN203" s="147">
        <f t="shared" si="261"/>
        <v>13028829.460000001</v>
      </c>
      <c r="DO203" s="147">
        <f t="shared" si="261"/>
        <v>26983559.030000001</v>
      </c>
      <c r="DP203" s="147">
        <f t="shared" si="261"/>
        <v>2928740.66</v>
      </c>
      <c r="DQ203" s="147">
        <f t="shared" si="261"/>
        <v>5376529.75</v>
      </c>
      <c r="DR203" s="147">
        <f t="shared" si="261"/>
        <v>12869076.369999999</v>
      </c>
      <c r="DS203" s="147">
        <f t="shared" si="261"/>
        <v>7589372.1399999997</v>
      </c>
      <c r="DT203" s="147">
        <f t="shared" si="261"/>
        <v>2153739.12</v>
      </c>
      <c r="DU203" s="147">
        <f t="shared" si="261"/>
        <v>4043363.88</v>
      </c>
      <c r="DV203" s="147">
        <f t="shared" si="261"/>
        <v>2737298.62</v>
      </c>
      <c r="DW203" s="147">
        <f t="shared" si="261"/>
        <v>3820428.5300000003</v>
      </c>
      <c r="DX203" s="147">
        <f t="shared" si="261"/>
        <v>2789984.6300000004</v>
      </c>
      <c r="DY203" s="147">
        <f t="shared" si="261"/>
        <v>3941984.8000000003</v>
      </c>
      <c r="DZ203" s="147">
        <f t="shared" si="261"/>
        <v>8484446.2100000009</v>
      </c>
      <c r="EA203" s="147">
        <f t="shared" si="261"/>
        <v>6378682.5499999998</v>
      </c>
      <c r="EB203" s="147">
        <f t="shared" ref="EB203:FX203" si="262">EB201+EB202</f>
        <v>5332986.5200000005</v>
      </c>
      <c r="EC203" s="147">
        <f t="shared" si="262"/>
        <v>3293319.5599999996</v>
      </c>
      <c r="ED203" s="147">
        <f t="shared" si="262"/>
        <v>18481576.960000001</v>
      </c>
      <c r="EE203" s="147">
        <f t="shared" si="262"/>
        <v>2627048.44</v>
      </c>
      <c r="EF203" s="147">
        <f t="shared" si="262"/>
        <v>12804420.27</v>
      </c>
      <c r="EG203" s="147">
        <f t="shared" si="262"/>
        <v>3167748.5300000003</v>
      </c>
      <c r="EH203" s="147">
        <f t="shared" si="262"/>
        <v>2895255.6399999997</v>
      </c>
      <c r="EI203" s="147">
        <f t="shared" si="262"/>
        <v>148337156.97</v>
      </c>
      <c r="EJ203" s="147">
        <f t="shared" si="262"/>
        <v>76359712.359999999</v>
      </c>
      <c r="EK203" s="147">
        <f t="shared" si="262"/>
        <v>6171476.5699999994</v>
      </c>
      <c r="EL203" s="147">
        <f t="shared" si="262"/>
        <v>4429601.2600000007</v>
      </c>
      <c r="EM203" s="147">
        <f t="shared" si="262"/>
        <v>4259507.74</v>
      </c>
      <c r="EN203" s="147">
        <f t="shared" si="262"/>
        <v>9685107.9100000001</v>
      </c>
      <c r="EO203" s="147">
        <f t="shared" si="262"/>
        <v>3989313.31</v>
      </c>
      <c r="EP203" s="147">
        <f t="shared" si="262"/>
        <v>4351949.1899999995</v>
      </c>
      <c r="EQ203" s="147">
        <f t="shared" si="262"/>
        <v>23305554</v>
      </c>
      <c r="ER203" s="147">
        <f t="shared" si="262"/>
        <v>4043512.7</v>
      </c>
      <c r="ES203" s="147">
        <f t="shared" si="262"/>
        <v>1965277.5999999999</v>
      </c>
      <c r="ET203" s="147">
        <f t="shared" si="262"/>
        <v>3303031.04</v>
      </c>
      <c r="EU203" s="147">
        <f t="shared" si="262"/>
        <v>6524730.7599999998</v>
      </c>
      <c r="EV203" s="147">
        <f t="shared" si="262"/>
        <v>1225148.45</v>
      </c>
      <c r="EW203" s="147">
        <f t="shared" si="262"/>
        <v>10332738.220000001</v>
      </c>
      <c r="EX203" s="147">
        <f t="shared" si="262"/>
        <v>3279227.0100000002</v>
      </c>
      <c r="EY203" s="147">
        <f t="shared" si="262"/>
        <v>4553980.07</v>
      </c>
      <c r="EZ203" s="147">
        <f t="shared" si="262"/>
        <v>1984011.72</v>
      </c>
      <c r="FA203" s="147">
        <f t="shared" si="262"/>
        <v>30229008.579999998</v>
      </c>
      <c r="FB203" s="147">
        <f t="shared" si="262"/>
        <v>3852502.4899999998</v>
      </c>
      <c r="FC203" s="147">
        <f t="shared" si="262"/>
        <v>19406246.960000001</v>
      </c>
      <c r="FD203" s="147">
        <f t="shared" si="262"/>
        <v>3876684.4099999997</v>
      </c>
      <c r="FE203" s="147">
        <f t="shared" si="262"/>
        <v>1669119.06</v>
      </c>
      <c r="FF203" s="147">
        <f t="shared" si="262"/>
        <v>3018792.0500000003</v>
      </c>
      <c r="FG203" s="147">
        <f t="shared" si="262"/>
        <v>1886270.1199999999</v>
      </c>
      <c r="FH203" s="147">
        <f t="shared" si="262"/>
        <v>1593746.23</v>
      </c>
      <c r="FI203" s="147">
        <f t="shared" si="262"/>
        <v>15825542.9</v>
      </c>
      <c r="FJ203" s="147">
        <f t="shared" si="262"/>
        <v>15765189.949999999</v>
      </c>
      <c r="FK203" s="147">
        <f t="shared" si="262"/>
        <v>18878143.18</v>
      </c>
      <c r="FL203" s="147">
        <f t="shared" si="262"/>
        <v>46930586.850000001</v>
      </c>
      <c r="FM203" s="147">
        <f t="shared" si="262"/>
        <v>29617841.550000001</v>
      </c>
      <c r="FN203" s="147">
        <f t="shared" si="262"/>
        <v>183612381.71000001</v>
      </c>
      <c r="FO203" s="147">
        <f t="shared" si="262"/>
        <v>9715247.3099999987</v>
      </c>
      <c r="FP203" s="147">
        <f t="shared" si="262"/>
        <v>19912413.23</v>
      </c>
      <c r="FQ203" s="147">
        <f t="shared" si="262"/>
        <v>8023943.29</v>
      </c>
      <c r="FR203" s="147">
        <f t="shared" si="262"/>
        <v>2475336.7999999998</v>
      </c>
      <c r="FS203" s="147">
        <f t="shared" si="262"/>
        <v>2707651.1399999997</v>
      </c>
      <c r="FT203" s="181">
        <f t="shared" si="262"/>
        <v>1401925.73</v>
      </c>
      <c r="FU203" s="147">
        <f t="shared" si="262"/>
        <v>7389588.8899999997</v>
      </c>
      <c r="FV203" s="147">
        <f t="shared" si="262"/>
        <v>6181662.4699999997</v>
      </c>
      <c r="FW203" s="147">
        <f t="shared" si="262"/>
        <v>2835238.3400000003</v>
      </c>
      <c r="FX203" s="147">
        <f t="shared" si="262"/>
        <v>1167734.9400000002</v>
      </c>
      <c r="FY203" s="186"/>
      <c r="FZ203" s="147"/>
      <c r="GA203" s="147"/>
      <c r="GB203" s="147"/>
      <c r="GC203" s="147"/>
      <c r="GD203" s="186"/>
      <c r="GE203" s="186"/>
    </row>
    <row r="204" spans="1:187" x14ac:dyDescent="0.2">
      <c r="A204" s="192" t="s">
        <v>366</v>
      </c>
      <c r="B204" s="184" t="s">
        <v>606</v>
      </c>
      <c r="C204" s="147">
        <f>C196</f>
        <v>68576722.006000012</v>
      </c>
      <c r="D204" s="147">
        <f t="shared" ref="D204:BO204" si="263">D196</f>
        <v>342929957.64999998</v>
      </c>
      <c r="E204" s="147">
        <f t="shared" si="263"/>
        <v>65837235.60400001</v>
      </c>
      <c r="F204" s="147">
        <f t="shared" si="263"/>
        <v>145676971.53799999</v>
      </c>
      <c r="G204" s="147">
        <f t="shared" si="263"/>
        <v>8569219.3080000002</v>
      </c>
      <c r="H204" s="147">
        <f t="shared" si="263"/>
        <v>7826014.8340000007</v>
      </c>
      <c r="I204" s="147">
        <f t="shared" si="263"/>
        <v>85037104.640000001</v>
      </c>
      <c r="J204" s="147">
        <f t="shared" si="263"/>
        <v>19176430.338</v>
      </c>
      <c r="K204" s="147">
        <f t="shared" si="263"/>
        <v>2433154.3079999997</v>
      </c>
      <c r="L204" s="147">
        <f t="shared" si="263"/>
        <v>21595919.534000002</v>
      </c>
      <c r="M204" s="147">
        <f t="shared" si="263"/>
        <v>11112004.644000001</v>
      </c>
      <c r="N204" s="147">
        <f t="shared" si="263"/>
        <v>431353120.08200002</v>
      </c>
      <c r="O204" s="147">
        <f t="shared" si="263"/>
        <v>120297145.25400001</v>
      </c>
      <c r="P204" s="147">
        <f t="shared" si="263"/>
        <v>1478382.5939999998</v>
      </c>
      <c r="Q204" s="147">
        <f t="shared" si="263"/>
        <v>326535711.99000001</v>
      </c>
      <c r="R204" s="147">
        <f t="shared" si="263"/>
        <v>21592449.262000002</v>
      </c>
      <c r="S204" s="147">
        <f t="shared" si="263"/>
        <v>13250627.831999999</v>
      </c>
      <c r="T204" s="147">
        <f t="shared" si="263"/>
        <v>1168306.7760000001</v>
      </c>
      <c r="U204" s="147">
        <f t="shared" si="263"/>
        <v>409071</v>
      </c>
      <c r="V204" s="147">
        <f t="shared" si="263"/>
        <v>2459334.8520000004</v>
      </c>
      <c r="W204" s="181">
        <f t="shared" si="263"/>
        <v>409071</v>
      </c>
      <c r="X204" s="147">
        <f t="shared" si="263"/>
        <v>409071</v>
      </c>
      <c r="Y204" s="147">
        <f t="shared" si="263"/>
        <v>13453436.486</v>
      </c>
      <c r="Z204" s="147">
        <f t="shared" si="263"/>
        <v>2001175.3319999999</v>
      </c>
      <c r="AA204" s="147">
        <f t="shared" si="263"/>
        <v>245706859.866</v>
      </c>
      <c r="AB204" s="147">
        <f t="shared" si="263"/>
        <v>243962307.67000002</v>
      </c>
      <c r="AC204" s="147">
        <f t="shared" si="263"/>
        <v>7890979.5899999999</v>
      </c>
      <c r="AD204" s="147">
        <f t="shared" si="263"/>
        <v>10473853.884</v>
      </c>
      <c r="AE204" s="147">
        <f t="shared" si="263"/>
        <v>909773.90399999998</v>
      </c>
      <c r="AF204" s="147">
        <f t="shared" si="263"/>
        <v>1383478.122</v>
      </c>
      <c r="AG204" s="147">
        <f t="shared" si="263"/>
        <v>6539409.0060000001</v>
      </c>
      <c r="AH204" s="147">
        <f t="shared" si="263"/>
        <v>8464497.1319999993</v>
      </c>
      <c r="AI204" s="147">
        <f t="shared" si="263"/>
        <v>3007489.9920000001</v>
      </c>
      <c r="AJ204" s="147">
        <f t="shared" si="263"/>
        <v>1663282.686</v>
      </c>
      <c r="AK204" s="147">
        <f t="shared" si="263"/>
        <v>1777004.4239999999</v>
      </c>
      <c r="AL204" s="147">
        <f t="shared" si="263"/>
        <v>2290797.6</v>
      </c>
      <c r="AM204" s="147">
        <f t="shared" si="263"/>
        <v>3677548.29</v>
      </c>
      <c r="AN204" s="147">
        <f t="shared" si="263"/>
        <v>2955128.9040000001</v>
      </c>
      <c r="AO204" s="147">
        <f t="shared" si="263"/>
        <v>38495217.384000003</v>
      </c>
      <c r="AP204" s="147">
        <f t="shared" si="263"/>
        <v>712666645.84799993</v>
      </c>
      <c r="AQ204" s="147">
        <f t="shared" si="263"/>
        <v>2312745.0300000003</v>
      </c>
      <c r="AR204" s="147">
        <f t="shared" si="263"/>
        <v>527116086.61600006</v>
      </c>
      <c r="AS204" s="147">
        <f t="shared" si="263"/>
        <v>56406800.189999998</v>
      </c>
      <c r="AT204" s="147">
        <f t="shared" si="263"/>
        <v>19121039.983999997</v>
      </c>
      <c r="AU204" s="147">
        <f t="shared" si="263"/>
        <v>2155804.17</v>
      </c>
      <c r="AV204" s="147">
        <f t="shared" si="263"/>
        <v>2471606.9820000003</v>
      </c>
      <c r="AW204" s="147">
        <f t="shared" si="263"/>
        <v>1733642.898</v>
      </c>
      <c r="AX204" s="147">
        <f t="shared" si="263"/>
        <v>409071</v>
      </c>
      <c r="AY204" s="147">
        <f t="shared" si="263"/>
        <v>3880447.5060000001</v>
      </c>
      <c r="AZ204" s="147">
        <f t="shared" si="263"/>
        <v>93693621.840000004</v>
      </c>
      <c r="BA204" s="147">
        <f t="shared" si="263"/>
        <v>74027124.444000006</v>
      </c>
      <c r="BB204" s="147">
        <f t="shared" si="263"/>
        <v>64031883.630000003</v>
      </c>
      <c r="BC204" s="147">
        <f t="shared" si="263"/>
        <v>246448469.96000001</v>
      </c>
      <c r="BD204" s="147">
        <f t="shared" si="263"/>
        <v>40464485.177999996</v>
      </c>
      <c r="BE204" s="147">
        <f t="shared" si="263"/>
        <v>11498167.668</v>
      </c>
      <c r="BF204" s="147">
        <f t="shared" si="263"/>
        <v>198855220.382</v>
      </c>
      <c r="BG204" s="147">
        <f t="shared" si="263"/>
        <v>7989156.6299999999</v>
      </c>
      <c r="BH204" s="147">
        <f t="shared" si="263"/>
        <v>5201780.9040000001</v>
      </c>
      <c r="BI204" s="147">
        <f t="shared" si="263"/>
        <v>2103686.3839999996</v>
      </c>
      <c r="BJ204" s="147">
        <f t="shared" si="263"/>
        <v>51551945.562000006</v>
      </c>
      <c r="BK204" s="147">
        <f t="shared" si="263"/>
        <v>182204579.34</v>
      </c>
      <c r="BL204" s="147">
        <f t="shared" si="263"/>
        <v>1589517.5519999999</v>
      </c>
      <c r="BM204" s="147">
        <f t="shared" si="263"/>
        <v>2310433.0079999999</v>
      </c>
      <c r="BN204" s="147">
        <f t="shared" si="263"/>
        <v>30027447.684</v>
      </c>
      <c r="BO204" s="147">
        <f t="shared" si="263"/>
        <v>11090732.952</v>
      </c>
      <c r="BP204" s="147">
        <f t="shared" ref="BP204:EA204" si="264">BP196</f>
        <v>1635465.858</v>
      </c>
      <c r="BQ204" s="147">
        <f t="shared" si="264"/>
        <v>49547497.662</v>
      </c>
      <c r="BR204" s="147">
        <f t="shared" si="264"/>
        <v>38576213.442000002</v>
      </c>
      <c r="BS204" s="147">
        <f t="shared" si="264"/>
        <v>9027378.8280000016</v>
      </c>
      <c r="BT204" s="147">
        <f t="shared" si="264"/>
        <v>3599824.8</v>
      </c>
      <c r="BU204" s="147">
        <f t="shared" si="264"/>
        <v>3502465.9019999998</v>
      </c>
      <c r="BV204" s="147">
        <f t="shared" si="264"/>
        <v>10287317.507999999</v>
      </c>
      <c r="BW204" s="147">
        <f t="shared" si="264"/>
        <v>16029038.064000001</v>
      </c>
      <c r="BX204" s="147">
        <f t="shared" si="264"/>
        <v>757599.49199999997</v>
      </c>
      <c r="BY204" s="147">
        <f t="shared" si="264"/>
        <v>4302608.7779999999</v>
      </c>
      <c r="BZ204" s="147">
        <f t="shared" si="264"/>
        <v>1752460.1639999999</v>
      </c>
      <c r="CA204" s="147">
        <f t="shared" si="264"/>
        <v>1431748.5</v>
      </c>
      <c r="CB204" s="147">
        <f t="shared" si="264"/>
        <v>662590306.96600008</v>
      </c>
      <c r="CC204" s="147">
        <f t="shared" si="264"/>
        <v>1381841.838</v>
      </c>
      <c r="CD204" s="147">
        <f t="shared" si="264"/>
        <v>486794.49</v>
      </c>
      <c r="CE204" s="147">
        <f t="shared" si="264"/>
        <v>1366297.14</v>
      </c>
      <c r="CF204" s="147">
        <f t="shared" si="264"/>
        <v>821414.56799999997</v>
      </c>
      <c r="CG204" s="147">
        <f t="shared" si="264"/>
        <v>1656737.55</v>
      </c>
      <c r="CH204" s="147">
        <f t="shared" si="264"/>
        <v>908137.62</v>
      </c>
      <c r="CI204" s="147">
        <f t="shared" si="264"/>
        <v>5882440.9800000004</v>
      </c>
      <c r="CJ204" s="147">
        <f t="shared" si="264"/>
        <v>7960720.8440000005</v>
      </c>
      <c r="CK204" s="147">
        <f t="shared" si="264"/>
        <v>44867898.772</v>
      </c>
      <c r="CL204" s="147">
        <f t="shared" si="264"/>
        <v>10828308.554</v>
      </c>
      <c r="CM204" s="147">
        <f t="shared" si="264"/>
        <v>6736249.6900000004</v>
      </c>
      <c r="CN204" s="147">
        <f t="shared" si="264"/>
        <v>244424143.34999999</v>
      </c>
      <c r="CO204" s="147">
        <f t="shared" si="264"/>
        <v>124596117.164</v>
      </c>
      <c r="CP204" s="147">
        <f t="shared" si="264"/>
        <v>8769664.0980000012</v>
      </c>
      <c r="CQ204" s="147">
        <f t="shared" si="264"/>
        <v>8546311.3319999985</v>
      </c>
      <c r="CR204" s="147">
        <f t="shared" si="264"/>
        <v>1484927.73</v>
      </c>
      <c r="CS204" s="147">
        <f t="shared" si="264"/>
        <v>2890495.6860000002</v>
      </c>
      <c r="CT204" s="147">
        <f t="shared" si="264"/>
        <v>917955.32400000002</v>
      </c>
      <c r="CU204" s="147">
        <f t="shared" si="264"/>
        <v>3561772.1979999999</v>
      </c>
      <c r="CV204" s="147">
        <f t="shared" si="264"/>
        <v>422979.41400000005</v>
      </c>
      <c r="CW204" s="147">
        <f t="shared" si="264"/>
        <v>1358115.72</v>
      </c>
      <c r="CX204" s="147">
        <f t="shared" si="264"/>
        <v>3967988.7</v>
      </c>
      <c r="CY204" s="147">
        <f t="shared" si="264"/>
        <v>409071</v>
      </c>
      <c r="CZ204" s="147">
        <f t="shared" si="264"/>
        <v>17394517.061999999</v>
      </c>
      <c r="DA204" s="147">
        <f t="shared" si="264"/>
        <v>1502108.7120000001</v>
      </c>
      <c r="DB204" s="147">
        <f t="shared" si="264"/>
        <v>2505150.804</v>
      </c>
      <c r="DC204" s="147">
        <f t="shared" si="264"/>
        <v>1316390.4780000001</v>
      </c>
      <c r="DD204" s="147">
        <f t="shared" si="264"/>
        <v>1325390.04</v>
      </c>
      <c r="DE204" s="147">
        <f t="shared" si="264"/>
        <v>3626005.344</v>
      </c>
      <c r="DF204" s="147">
        <f t="shared" si="264"/>
        <v>179396904.60800001</v>
      </c>
      <c r="DG204" s="147">
        <f t="shared" si="264"/>
        <v>659422.45199999993</v>
      </c>
      <c r="DH204" s="147">
        <f t="shared" si="264"/>
        <v>16931448.690000001</v>
      </c>
      <c r="DI204" s="147">
        <f t="shared" si="264"/>
        <v>22133682.129999999</v>
      </c>
      <c r="DJ204" s="147">
        <f t="shared" si="264"/>
        <v>5692444.2080000006</v>
      </c>
      <c r="DK204" s="147">
        <f t="shared" si="264"/>
        <v>3783088.608</v>
      </c>
      <c r="DL204" s="147">
        <f t="shared" si="264"/>
        <v>48027389.826000005</v>
      </c>
      <c r="DM204" s="147">
        <f t="shared" si="264"/>
        <v>2291615.7420000001</v>
      </c>
      <c r="DN204" s="147">
        <f t="shared" si="264"/>
        <v>12038959.529999999</v>
      </c>
      <c r="DO204" s="147">
        <f t="shared" si="264"/>
        <v>25461397.182</v>
      </c>
      <c r="DP204" s="147">
        <f t="shared" si="264"/>
        <v>1750823.8800000001</v>
      </c>
      <c r="DQ204" s="147">
        <f t="shared" si="264"/>
        <v>4697771.3640000001</v>
      </c>
      <c r="DR204" s="147">
        <f t="shared" si="264"/>
        <v>11693703.606000001</v>
      </c>
      <c r="DS204" s="147">
        <f t="shared" si="264"/>
        <v>6541863.432</v>
      </c>
      <c r="DT204" s="147">
        <f t="shared" si="264"/>
        <v>1089765.1439999999</v>
      </c>
      <c r="DU204" s="147">
        <f t="shared" si="264"/>
        <v>3223479.48</v>
      </c>
      <c r="DV204" s="147">
        <f t="shared" si="264"/>
        <v>1626466.2960000001</v>
      </c>
      <c r="DW204" s="147">
        <f t="shared" si="264"/>
        <v>2957583.33</v>
      </c>
      <c r="DX204" s="147">
        <f t="shared" si="264"/>
        <v>1399022.82</v>
      </c>
      <c r="DY204" s="147">
        <f t="shared" si="264"/>
        <v>2658961.5</v>
      </c>
      <c r="DZ204" s="147">
        <f t="shared" si="264"/>
        <v>7557177.6540000001</v>
      </c>
      <c r="EA204" s="147">
        <f t="shared" si="264"/>
        <v>5434099.1640000008</v>
      </c>
      <c r="EB204" s="147">
        <f t="shared" ref="EB204:FX204" si="265">EB196</f>
        <v>4805766.108</v>
      </c>
      <c r="EC204" s="147">
        <f t="shared" si="265"/>
        <v>2544421.62</v>
      </c>
      <c r="ED204" s="147">
        <f t="shared" si="265"/>
        <v>13568066.928000001</v>
      </c>
      <c r="EE204" s="147">
        <f t="shared" si="265"/>
        <v>1581136.9480000001</v>
      </c>
      <c r="EF204" s="147">
        <f t="shared" si="265"/>
        <v>12136318.427999999</v>
      </c>
      <c r="EG204" s="147">
        <f t="shared" si="265"/>
        <v>2354612.676</v>
      </c>
      <c r="EH204" s="147">
        <f t="shared" si="265"/>
        <v>1943905.392</v>
      </c>
      <c r="EI204" s="147">
        <f t="shared" si="265"/>
        <v>137005197.06</v>
      </c>
      <c r="EJ204" s="147">
        <f t="shared" si="265"/>
        <v>77152449.596000001</v>
      </c>
      <c r="EK204" s="147">
        <f t="shared" si="265"/>
        <v>5654997.5040000007</v>
      </c>
      <c r="EL204" s="147">
        <f t="shared" si="265"/>
        <v>3991714.8180000004</v>
      </c>
      <c r="EM204" s="147">
        <f t="shared" si="265"/>
        <v>3590681.5280000004</v>
      </c>
      <c r="EN204" s="147">
        <f t="shared" si="265"/>
        <v>9078892.9299999997</v>
      </c>
      <c r="EO204" s="147">
        <f t="shared" si="265"/>
        <v>3328201.6559999995</v>
      </c>
      <c r="EP204" s="147">
        <f t="shared" si="265"/>
        <v>3287294.5560000003</v>
      </c>
      <c r="EQ204" s="147">
        <f t="shared" si="265"/>
        <v>22193738.033999998</v>
      </c>
      <c r="ER204" s="147">
        <f t="shared" si="265"/>
        <v>2797227.4980000001</v>
      </c>
      <c r="ES204" s="147">
        <f t="shared" si="265"/>
        <v>1007132.8019999999</v>
      </c>
      <c r="ET204" s="147">
        <f t="shared" si="265"/>
        <v>1799094.2580000001</v>
      </c>
      <c r="EU204" s="147">
        <f t="shared" si="265"/>
        <v>5292759.7819999997</v>
      </c>
      <c r="EV204" s="147">
        <f t="shared" si="265"/>
        <v>551140.28800000006</v>
      </c>
      <c r="EW204" s="147">
        <f t="shared" si="265"/>
        <v>7364914.284</v>
      </c>
      <c r="EX204" s="147">
        <f t="shared" si="265"/>
        <v>2001175.3319999999</v>
      </c>
      <c r="EY204" s="147">
        <f t="shared" si="265"/>
        <v>4005764.7280000001</v>
      </c>
      <c r="EZ204" s="147">
        <f t="shared" si="265"/>
        <v>1044767.334</v>
      </c>
      <c r="FA204" s="147">
        <f t="shared" si="265"/>
        <v>27773997.196000002</v>
      </c>
      <c r="FB204" s="147">
        <f t="shared" si="265"/>
        <v>2835680.1720000003</v>
      </c>
      <c r="FC204" s="147">
        <f t="shared" si="265"/>
        <v>19208050.455999997</v>
      </c>
      <c r="FD204" s="147">
        <f t="shared" si="265"/>
        <v>2903585.9579999996</v>
      </c>
      <c r="FE204" s="147">
        <f t="shared" si="265"/>
        <v>823868.99400000006</v>
      </c>
      <c r="FF204" s="147">
        <f t="shared" si="265"/>
        <v>1895635.0140000002</v>
      </c>
      <c r="FG204" s="147">
        <f t="shared" si="265"/>
        <v>958044.28200000001</v>
      </c>
      <c r="FH204" s="147">
        <f t="shared" si="265"/>
        <v>771507.90599999996</v>
      </c>
      <c r="FI204" s="147">
        <f t="shared" si="265"/>
        <v>15247425.034</v>
      </c>
      <c r="FJ204" s="147">
        <f t="shared" si="265"/>
        <v>15562697.124</v>
      </c>
      <c r="FK204" s="147">
        <f t="shared" si="265"/>
        <v>18679818.143999998</v>
      </c>
      <c r="FL204" s="147">
        <f t="shared" si="265"/>
        <v>48802988.442000002</v>
      </c>
      <c r="FM204" s="147">
        <f t="shared" si="265"/>
        <v>30299070.828000002</v>
      </c>
      <c r="FN204" s="147">
        <f t="shared" si="265"/>
        <v>177217119.662</v>
      </c>
      <c r="FO204" s="147">
        <f t="shared" si="265"/>
        <v>9177916.9560000002</v>
      </c>
      <c r="FP204" s="147">
        <f t="shared" si="265"/>
        <v>18489191.058000002</v>
      </c>
      <c r="FQ204" s="147">
        <f t="shared" si="265"/>
        <v>7386185.9759999998</v>
      </c>
      <c r="FR204" s="147">
        <f t="shared" si="265"/>
        <v>1358115.72</v>
      </c>
      <c r="FS204" s="147">
        <f t="shared" si="265"/>
        <v>1616648.5920000002</v>
      </c>
      <c r="FT204" s="181">
        <f t="shared" si="265"/>
        <v>659422.45199999993</v>
      </c>
      <c r="FU204" s="147">
        <f t="shared" si="265"/>
        <v>6303784.1100000003</v>
      </c>
      <c r="FV204" s="147">
        <f t="shared" si="265"/>
        <v>5479096.9740000004</v>
      </c>
      <c r="FW204" s="147">
        <f t="shared" si="265"/>
        <v>1667373.3960000002</v>
      </c>
      <c r="FX204" s="147">
        <f t="shared" si="265"/>
        <v>529337.87399999995</v>
      </c>
      <c r="FY204" s="147"/>
      <c r="FZ204" s="147">
        <f>SUM(C204:FX204)</f>
        <v>7071878286.8799982</v>
      </c>
      <c r="GA204" s="147"/>
      <c r="GB204" s="147"/>
      <c r="GC204" s="147"/>
      <c r="GD204" s="186"/>
      <c r="GE204" s="186"/>
    </row>
    <row r="205" spans="1:187" x14ac:dyDescent="0.2">
      <c r="A205" s="192" t="s">
        <v>368</v>
      </c>
      <c r="B205" s="184" t="s">
        <v>363</v>
      </c>
      <c r="C205" s="147">
        <f t="shared" ref="C205:BN205" si="266">IF(C180&gt;0,C180,999999999.99)</f>
        <v>143783315.31999999</v>
      </c>
      <c r="D205" s="147">
        <f t="shared" si="266"/>
        <v>999999999.99000001</v>
      </c>
      <c r="E205" s="147">
        <f t="shared" si="266"/>
        <v>190003910.03999999</v>
      </c>
      <c r="F205" s="147">
        <f t="shared" si="266"/>
        <v>999999999.99000001</v>
      </c>
      <c r="G205" s="147">
        <f t="shared" si="266"/>
        <v>999999999.99000001</v>
      </c>
      <c r="H205" s="147">
        <f t="shared" si="266"/>
        <v>999999999.99000001</v>
      </c>
      <c r="I205" s="147">
        <f t="shared" si="266"/>
        <v>291031764.37</v>
      </c>
      <c r="J205" s="147">
        <f t="shared" si="266"/>
        <v>26887902.09</v>
      </c>
      <c r="K205" s="147">
        <f t="shared" si="266"/>
        <v>999999999.99000001</v>
      </c>
      <c r="L205" s="147">
        <f t="shared" si="266"/>
        <v>35487027.359999999</v>
      </c>
      <c r="M205" s="147">
        <f t="shared" si="266"/>
        <v>16765331.970000001</v>
      </c>
      <c r="N205" s="147">
        <f t="shared" si="266"/>
        <v>999999999.99000001</v>
      </c>
      <c r="O205" s="147">
        <f t="shared" si="266"/>
        <v>999999999.99000001</v>
      </c>
      <c r="P205" s="147">
        <f t="shared" si="266"/>
        <v>999999999.99000001</v>
      </c>
      <c r="Q205" s="147">
        <f t="shared" si="266"/>
        <v>2855822942.0300002</v>
      </c>
      <c r="R205" s="147">
        <f t="shared" si="266"/>
        <v>23666511.149999999</v>
      </c>
      <c r="S205" s="147">
        <f t="shared" si="266"/>
        <v>17868257.5</v>
      </c>
      <c r="T205" s="147">
        <f t="shared" si="266"/>
        <v>999999999.99000001</v>
      </c>
      <c r="U205" s="147">
        <f t="shared" si="266"/>
        <v>999999999.99000001</v>
      </c>
      <c r="V205" s="147">
        <f t="shared" si="266"/>
        <v>999999999.99000001</v>
      </c>
      <c r="W205" s="181">
        <f t="shared" si="266"/>
        <v>999999999.99000001</v>
      </c>
      <c r="X205" s="147">
        <f t="shared" si="266"/>
        <v>999999999.99000001</v>
      </c>
      <c r="Y205" s="147">
        <f t="shared" si="266"/>
        <v>15204395.42</v>
      </c>
      <c r="Z205" s="147">
        <f t="shared" si="266"/>
        <v>999999999.99000001</v>
      </c>
      <c r="AA205" s="147">
        <f t="shared" si="266"/>
        <v>999999999.99000001</v>
      </c>
      <c r="AB205" s="147">
        <f t="shared" si="266"/>
        <v>999999999.99000001</v>
      </c>
      <c r="AC205" s="147">
        <f t="shared" si="266"/>
        <v>999999999.99000001</v>
      </c>
      <c r="AD205" s="147">
        <f t="shared" si="266"/>
        <v>999999999.99000001</v>
      </c>
      <c r="AE205" s="147">
        <f t="shared" si="266"/>
        <v>999999999.99000001</v>
      </c>
      <c r="AF205" s="147">
        <f t="shared" si="266"/>
        <v>999999999.99000001</v>
      </c>
      <c r="AG205" s="147">
        <f t="shared" si="266"/>
        <v>999999999.99000001</v>
      </c>
      <c r="AH205" s="147">
        <f t="shared" si="266"/>
        <v>10374253.66</v>
      </c>
      <c r="AI205" s="147">
        <f t="shared" si="266"/>
        <v>999999999.99000001</v>
      </c>
      <c r="AJ205" s="147">
        <f t="shared" si="266"/>
        <v>999999999.99000001</v>
      </c>
      <c r="AK205" s="147">
        <f t="shared" si="266"/>
        <v>999999999.99000001</v>
      </c>
      <c r="AL205" s="147">
        <f t="shared" si="266"/>
        <v>999999999.99000001</v>
      </c>
      <c r="AM205" s="147">
        <f t="shared" si="266"/>
        <v>999999999.99000001</v>
      </c>
      <c r="AN205" s="147">
        <f t="shared" si="266"/>
        <v>999999999.99000001</v>
      </c>
      <c r="AO205" s="147">
        <f t="shared" si="266"/>
        <v>70186592.450000003</v>
      </c>
      <c r="AP205" s="147">
        <f t="shared" si="266"/>
        <v>11731236429.85</v>
      </c>
      <c r="AQ205" s="147">
        <f t="shared" si="266"/>
        <v>999999999.99000001</v>
      </c>
      <c r="AR205" s="147">
        <f t="shared" si="266"/>
        <v>999999999.99000001</v>
      </c>
      <c r="AS205" s="147">
        <f t="shared" si="266"/>
        <v>999999999.99000001</v>
      </c>
      <c r="AT205" s="147">
        <f t="shared" si="266"/>
        <v>999999999.99000001</v>
      </c>
      <c r="AU205" s="147">
        <f t="shared" si="266"/>
        <v>999999999.99000001</v>
      </c>
      <c r="AV205" s="147">
        <f t="shared" si="266"/>
        <v>999999999.99000001</v>
      </c>
      <c r="AW205" s="147">
        <f t="shared" si="266"/>
        <v>999999999.99000001</v>
      </c>
      <c r="AX205" s="147">
        <f t="shared" si="266"/>
        <v>999999999.99000001</v>
      </c>
      <c r="AY205" s="147">
        <f t="shared" si="266"/>
        <v>4698937.2300000004</v>
      </c>
      <c r="AZ205" s="147">
        <f t="shared" si="266"/>
        <v>317593282.11000001</v>
      </c>
      <c r="BA205" s="147">
        <f t="shared" si="266"/>
        <v>157153128.66</v>
      </c>
      <c r="BB205" s="147">
        <f t="shared" si="266"/>
        <v>999999999.99000001</v>
      </c>
      <c r="BC205" s="147">
        <f t="shared" si="266"/>
        <v>1385602968.8</v>
      </c>
      <c r="BD205" s="147">
        <f t="shared" si="266"/>
        <v>999999999.99000001</v>
      </c>
      <c r="BE205" s="147">
        <f t="shared" si="266"/>
        <v>999999999.99000001</v>
      </c>
      <c r="BF205" s="147">
        <f t="shared" si="266"/>
        <v>999999999.99000001</v>
      </c>
      <c r="BG205" s="147">
        <f t="shared" si="266"/>
        <v>10323366.49</v>
      </c>
      <c r="BH205" s="147">
        <f t="shared" si="266"/>
        <v>999999999.99000001</v>
      </c>
      <c r="BI205" s="147">
        <f t="shared" si="266"/>
        <v>999999999.99000001</v>
      </c>
      <c r="BJ205" s="147">
        <f t="shared" si="266"/>
        <v>999999999.99000001</v>
      </c>
      <c r="BK205" s="147">
        <f t="shared" si="266"/>
        <v>999999999.99000001</v>
      </c>
      <c r="BL205" s="147">
        <f t="shared" si="266"/>
        <v>999999999.99000001</v>
      </c>
      <c r="BM205" s="147">
        <f t="shared" si="266"/>
        <v>999999999.99000001</v>
      </c>
      <c r="BN205" s="147">
        <f t="shared" si="266"/>
        <v>48827955.549999997</v>
      </c>
      <c r="BO205" s="147">
        <f t="shared" ref="BO205:DZ205" si="267">IF(BO180&gt;0,BO180,999999999.99)</f>
        <v>14299598.58</v>
      </c>
      <c r="BP205" s="147">
        <f t="shared" si="267"/>
        <v>999999999.99000001</v>
      </c>
      <c r="BQ205" s="147">
        <f t="shared" si="267"/>
        <v>999999999.99000001</v>
      </c>
      <c r="BR205" s="147">
        <f t="shared" si="267"/>
        <v>65422663.68</v>
      </c>
      <c r="BS205" s="147">
        <f t="shared" si="267"/>
        <v>12028133.300000001</v>
      </c>
      <c r="BT205" s="147">
        <f t="shared" si="267"/>
        <v>999999999.99000001</v>
      </c>
      <c r="BU205" s="147">
        <f t="shared" si="267"/>
        <v>999999999.99000001</v>
      </c>
      <c r="BV205" s="147">
        <f t="shared" si="267"/>
        <v>999999999.99000001</v>
      </c>
      <c r="BW205" s="147">
        <f t="shared" si="267"/>
        <v>999999999.99000001</v>
      </c>
      <c r="BX205" s="147">
        <f t="shared" si="267"/>
        <v>999999999.99000001</v>
      </c>
      <c r="BY205" s="147">
        <f t="shared" si="267"/>
        <v>5023490.0599999996</v>
      </c>
      <c r="BZ205" s="147">
        <f t="shared" si="267"/>
        <v>999999999.99000001</v>
      </c>
      <c r="CA205" s="147">
        <f t="shared" si="267"/>
        <v>999999999.99000001</v>
      </c>
      <c r="CB205" s="147">
        <f t="shared" si="267"/>
        <v>999999999.99000001</v>
      </c>
      <c r="CC205" s="147">
        <f t="shared" si="267"/>
        <v>999999999.99000001</v>
      </c>
      <c r="CD205" s="147">
        <f t="shared" si="267"/>
        <v>999999999.99000001</v>
      </c>
      <c r="CE205" s="147">
        <f t="shared" si="267"/>
        <v>999999999.99000001</v>
      </c>
      <c r="CF205" s="147">
        <f t="shared" si="267"/>
        <v>999999999.99000001</v>
      </c>
      <c r="CG205" s="147">
        <f t="shared" si="267"/>
        <v>999999999.99000001</v>
      </c>
      <c r="CH205" s="147">
        <f t="shared" si="267"/>
        <v>999999999.99000001</v>
      </c>
      <c r="CI205" s="147">
        <f t="shared" si="267"/>
        <v>6826988.5099999998</v>
      </c>
      <c r="CJ205" s="147">
        <f t="shared" si="267"/>
        <v>10046047.34</v>
      </c>
      <c r="CK205" s="147">
        <f t="shared" si="267"/>
        <v>999999999.99000001</v>
      </c>
      <c r="CL205" s="147">
        <f t="shared" si="267"/>
        <v>999999999.99000001</v>
      </c>
      <c r="CM205" s="147">
        <f t="shared" si="267"/>
        <v>8841503.1799999997</v>
      </c>
      <c r="CN205" s="147">
        <f t="shared" si="267"/>
        <v>999999999.99000001</v>
      </c>
      <c r="CO205" s="147">
        <f t="shared" si="267"/>
        <v>999999999.99000001</v>
      </c>
      <c r="CP205" s="147">
        <f t="shared" si="267"/>
        <v>999999999.99000001</v>
      </c>
      <c r="CQ205" s="147">
        <f t="shared" si="267"/>
        <v>11285264.75</v>
      </c>
      <c r="CR205" s="147">
        <f t="shared" si="267"/>
        <v>999999999.99000001</v>
      </c>
      <c r="CS205" s="147">
        <f t="shared" si="267"/>
        <v>999999999.99000001</v>
      </c>
      <c r="CT205" s="147">
        <f t="shared" si="267"/>
        <v>999999999.99000001</v>
      </c>
      <c r="CU205" s="147">
        <f t="shared" si="267"/>
        <v>999999999.99000001</v>
      </c>
      <c r="CV205" s="147">
        <f t="shared" si="267"/>
        <v>999999999.99000001</v>
      </c>
      <c r="CW205" s="147">
        <f t="shared" si="267"/>
        <v>999999999.99000001</v>
      </c>
      <c r="CX205" s="147">
        <f t="shared" si="267"/>
        <v>4618191.99</v>
      </c>
      <c r="CY205" s="147">
        <f t="shared" si="267"/>
        <v>999999999.99000001</v>
      </c>
      <c r="CZ205" s="147">
        <f t="shared" si="267"/>
        <v>24060295.84</v>
      </c>
      <c r="DA205" s="147">
        <f t="shared" si="267"/>
        <v>999999999.99000001</v>
      </c>
      <c r="DB205" s="147">
        <f t="shared" si="267"/>
        <v>999999999.99000001</v>
      </c>
      <c r="DC205" s="147">
        <f t="shared" si="267"/>
        <v>999999999.99000001</v>
      </c>
      <c r="DD205" s="147">
        <f t="shared" si="267"/>
        <v>999999999.99000001</v>
      </c>
      <c r="DE205" s="147">
        <f t="shared" si="267"/>
        <v>999999999.99000001</v>
      </c>
      <c r="DF205" s="147">
        <f t="shared" si="267"/>
        <v>638567157.25</v>
      </c>
      <c r="DG205" s="147">
        <f t="shared" si="267"/>
        <v>999999999.99000001</v>
      </c>
      <c r="DH205" s="147">
        <f t="shared" si="267"/>
        <v>999999999.99000001</v>
      </c>
      <c r="DI205" s="147">
        <f t="shared" si="267"/>
        <v>34271074.619999997</v>
      </c>
      <c r="DJ205" s="147">
        <f t="shared" si="267"/>
        <v>999999999.99000001</v>
      </c>
      <c r="DK205" s="147">
        <f t="shared" si="267"/>
        <v>4432493.87</v>
      </c>
      <c r="DL205" s="147">
        <f t="shared" si="267"/>
        <v>95018784.379999995</v>
      </c>
      <c r="DM205" s="147">
        <f t="shared" si="267"/>
        <v>999999999.99000001</v>
      </c>
      <c r="DN205" s="147">
        <f t="shared" si="267"/>
        <v>16356407.050000001</v>
      </c>
      <c r="DO205" s="147">
        <f t="shared" si="267"/>
        <v>43519817.469999999</v>
      </c>
      <c r="DP205" s="147">
        <f t="shared" si="267"/>
        <v>999999999.99000001</v>
      </c>
      <c r="DQ205" s="147">
        <f t="shared" si="267"/>
        <v>999999999.99000001</v>
      </c>
      <c r="DR205" s="147">
        <f t="shared" si="267"/>
        <v>16267139.939999999</v>
      </c>
      <c r="DS205" s="147">
        <f t="shared" si="267"/>
        <v>8219671.2199999997</v>
      </c>
      <c r="DT205" s="147">
        <f t="shared" si="267"/>
        <v>999999999.99000001</v>
      </c>
      <c r="DU205" s="147">
        <f t="shared" si="267"/>
        <v>999999999.99000001</v>
      </c>
      <c r="DV205" s="147">
        <f t="shared" si="267"/>
        <v>999999999.99000001</v>
      </c>
      <c r="DW205" s="147">
        <f t="shared" si="267"/>
        <v>999999999.99000001</v>
      </c>
      <c r="DX205" s="147">
        <f t="shared" si="267"/>
        <v>999999999.99000001</v>
      </c>
      <c r="DY205" s="147">
        <f t="shared" si="267"/>
        <v>999999999.99000001</v>
      </c>
      <c r="DZ205" s="147">
        <f t="shared" si="267"/>
        <v>999999999.99000001</v>
      </c>
      <c r="EA205" s="147">
        <f t="shared" ref="EA205:FU205" si="268">IF(EA180&gt;0,EA180,999999999.99)</f>
        <v>6722680.46</v>
      </c>
      <c r="EB205" s="147">
        <f t="shared" si="268"/>
        <v>5512607.9299999997</v>
      </c>
      <c r="EC205" s="147">
        <f t="shared" si="268"/>
        <v>999999999.99000001</v>
      </c>
      <c r="ED205" s="147">
        <f t="shared" si="268"/>
        <v>999999999.99000001</v>
      </c>
      <c r="EE205" s="147">
        <f t="shared" si="268"/>
        <v>999999999.99000001</v>
      </c>
      <c r="EF205" s="147">
        <f t="shared" si="268"/>
        <v>16232694.689999999</v>
      </c>
      <c r="EG205" s="147">
        <f t="shared" si="268"/>
        <v>999999999.99000001</v>
      </c>
      <c r="EH205" s="147">
        <f t="shared" si="268"/>
        <v>999999999.99000001</v>
      </c>
      <c r="EI205" s="147">
        <f t="shared" si="268"/>
        <v>653067567.90999997</v>
      </c>
      <c r="EJ205" s="147">
        <f t="shared" si="268"/>
        <v>173784556.33000001</v>
      </c>
      <c r="EK205" s="147">
        <f t="shared" si="268"/>
        <v>999999999.99000001</v>
      </c>
      <c r="EL205" s="147">
        <f t="shared" si="268"/>
        <v>999999999.99000001</v>
      </c>
      <c r="EM205" s="147">
        <f t="shared" si="268"/>
        <v>999999999.99000001</v>
      </c>
      <c r="EN205" s="147">
        <f t="shared" si="268"/>
        <v>11256493.75</v>
      </c>
      <c r="EO205" s="147">
        <f t="shared" si="268"/>
        <v>999999999.99000001</v>
      </c>
      <c r="EP205" s="147">
        <f t="shared" si="268"/>
        <v>999999999.99000001</v>
      </c>
      <c r="EQ205" s="147">
        <f t="shared" si="268"/>
        <v>999999999.99000001</v>
      </c>
      <c r="ER205" s="147">
        <f t="shared" si="268"/>
        <v>999999999.99000001</v>
      </c>
      <c r="ES205" s="147">
        <f t="shared" si="268"/>
        <v>999999999.99000001</v>
      </c>
      <c r="ET205" s="147">
        <f t="shared" si="268"/>
        <v>999999999.99000001</v>
      </c>
      <c r="EU205" s="147">
        <f t="shared" si="268"/>
        <v>6427408.3499999996</v>
      </c>
      <c r="EV205" s="147">
        <f t="shared" si="268"/>
        <v>999999999.99000001</v>
      </c>
      <c r="EW205" s="147">
        <f t="shared" si="268"/>
        <v>999999999.99000001</v>
      </c>
      <c r="EX205" s="147">
        <f t="shared" si="268"/>
        <v>999999999.99000001</v>
      </c>
      <c r="EY205" s="147">
        <f t="shared" si="268"/>
        <v>4345456.21</v>
      </c>
      <c r="EZ205" s="147">
        <f t="shared" si="268"/>
        <v>999999999.99000001</v>
      </c>
      <c r="FA205" s="147">
        <f t="shared" si="268"/>
        <v>999999999.99000001</v>
      </c>
      <c r="FB205" s="147">
        <f t="shared" si="268"/>
        <v>999999999.99000001</v>
      </c>
      <c r="FC205" s="147">
        <f t="shared" si="268"/>
        <v>999999999.99000001</v>
      </c>
      <c r="FD205" s="147">
        <f t="shared" si="268"/>
        <v>999999999.99000001</v>
      </c>
      <c r="FE205" s="147">
        <f t="shared" si="268"/>
        <v>999999999.99000001</v>
      </c>
      <c r="FF205" s="147">
        <f t="shared" si="268"/>
        <v>999999999.99000001</v>
      </c>
      <c r="FG205" s="147">
        <f t="shared" si="268"/>
        <v>999999999.99000001</v>
      </c>
      <c r="FH205" s="147">
        <f t="shared" si="268"/>
        <v>999999999.99000001</v>
      </c>
      <c r="FI205" s="147">
        <f t="shared" si="268"/>
        <v>20720196.84</v>
      </c>
      <c r="FJ205" s="147">
        <f t="shared" si="268"/>
        <v>999999999.99000001</v>
      </c>
      <c r="FK205" s="147">
        <f t="shared" si="268"/>
        <v>999999999.99000001</v>
      </c>
      <c r="FL205" s="147">
        <f t="shared" si="268"/>
        <v>999999999.99000001</v>
      </c>
      <c r="FM205" s="147">
        <f t="shared" si="268"/>
        <v>999999999.99000001</v>
      </c>
      <c r="FN205" s="147">
        <f t="shared" si="268"/>
        <v>856781072.91999996</v>
      </c>
      <c r="FO205" s="147">
        <f t="shared" si="268"/>
        <v>999999999.99000001</v>
      </c>
      <c r="FP205" s="147">
        <f t="shared" si="268"/>
        <v>28818781.370000001</v>
      </c>
      <c r="FQ205" s="147">
        <f t="shared" si="268"/>
        <v>999999999.99000001</v>
      </c>
      <c r="FR205" s="147">
        <f t="shared" si="268"/>
        <v>999999999.99000001</v>
      </c>
      <c r="FS205" s="147">
        <f t="shared" si="268"/>
        <v>999999999.99000001</v>
      </c>
      <c r="FT205" s="181">
        <f t="shared" si="268"/>
        <v>999999999.99000001</v>
      </c>
      <c r="FU205" s="147">
        <f t="shared" si="268"/>
        <v>8029684</v>
      </c>
      <c r="FV205" s="147">
        <f>IF(FV180&gt;0,FV180,999999999.99)</f>
        <v>6536749.1399999997</v>
      </c>
      <c r="FW205" s="147">
        <f>IF(FW180&gt;0,FW180,999999999.99)</f>
        <v>999999999.99000001</v>
      </c>
      <c r="FX205" s="147">
        <f>IF(FX180&gt;0,FX180,999999999.99)</f>
        <v>999999999.99000001</v>
      </c>
      <c r="FY205" s="147"/>
      <c r="GA205" s="147"/>
      <c r="GB205" s="147"/>
      <c r="GC205" s="147"/>
      <c r="GD205" s="178"/>
      <c r="GE205" s="178"/>
    </row>
    <row r="206" spans="1:187" x14ac:dyDescent="0.2">
      <c r="A206" s="178"/>
      <c r="B206" s="184" t="s">
        <v>364</v>
      </c>
      <c r="C206" s="147"/>
      <c r="D206" s="147"/>
      <c r="E206" s="147"/>
      <c r="F206" s="147"/>
      <c r="G206" s="147"/>
      <c r="H206" s="147"/>
      <c r="I206" s="147"/>
      <c r="J206" s="147"/>
      <c r="K206" s="147"/>
      <c r="L206" s="147"/>
      <c r="M206" s="147"/>
      <c r="N206" s="147"/>
      <c r="O206" s="147"/>
      <c r="P206" s="147"/>
      <c r="Q206" s="147"/>
      <c r="R206" s="147"/>
      <c r="S206" s="147"/>
      <c r="T206" s="147"/>
      <c r="U206" s="147"/>
      <c r="V206" s="147"/>
      <c r="W206" s="181"/>
      <c r="X206" s="147"/>
      <c r="Y206" s="147"/>
      <c r="Z206" s="147"/>
      <c r="AA206" s="147"/>
      <c r="AB206" s="147"/>
      <c r="AC206" s="147"/>
      <c r="AD206" s="147"/>
      <c r="AE206" s="147"/>
      <c r="AF206" s="147"/>
      <c r="AG206" s="147"/>
      <c r="AH206" s="147"/>
      <c r="AI206" s="147"/>
      <c r="AJ206" s="147"/>
      <c r="AK206" s="147"/>
      <c r="AL206" s="147"/>
      <c r="AM206" s="147"/>
      <c r="AN206" s="147"/>
      <c r="AO206" s="147"/>
      <c r="AP206" s="147"/>
      <c r="AQ206" s="147"/>
      <c r="AR206" s="147"/>
      <c r="AS206" s="147"/>
      <c r="AT206" s="147"/>
      <c r="AU206" s="147"/>
      <c r="AV206" s="147"/>
      <c r="AW206" s="147"/>
      <c r="AX206" s="147"/>
      <c r="AY206" s="147"/>
      <c r="AZ206" s="147"/>
      <c r="BA206" s="147"/>
      <c r="BB206" s="147"/>
      <c r="BC206" s="147"/>
      <c r="BD206" s="147"/>
      <c r="BE206" s="147"/>
      <c r="BF206" s="147"/>
      <c r="BG206" s="147"/>
      <c r="BH206" s="147"/>
      <c r="BI206" s="147"/>
      <c r="BJ206" s="147"/>
      <c r="BK206" s="147"/>
      <c r="BL206" s="147"/>
      <c r="BM206" s="147"/>
      <c r="BN206" s="147"/>
      <c r="BO206" s="147"/>
      <c r="BP206" s="147"/>
      <c r="BQ206" s="147"/>
      <c r="BR206" s="147"/>
      <c r="BS206" s="147"/>
      <c r="BT206" s="147"/>
      <c r="BU206" s="147"/>
      <c r="BV206" s="147"/>
      <c r="BW206" s="147"/>
      <c r="BX206" s="147"/>
      <c r="BY206" s="147"/>
      <c r="BZ206" s="147"/>
      <c r="CA206" s="147"/>
      <c r="CB206" s="147"/>
      <c r="CC206" s="147"/>
      <c r="CD206" s="147"/>
      <c r="CE206" s="147"/>
      <c r="CF206" s="147"/>
      <c r="CG206" s="147"/>
      <c r="CH206" s="147"/>
      <c r="CI206" s="147"/>
      <c r="CJ206" s="147"/>
      <c r="CK206" s="147"/>
      <c r="CL206" s="147"/>
      <c r="CM206" s="147"/>
      <c r="CN206" s="147"/>
      <c r="CO206" s="147"/>
      <c r="CP206" s="147"/>
      <c r="CQ206" s="147"/>
      <c r="CR206" s="147"/>
      <c r="CS206" s="147"/>
      <c r="CT206" s="147"/>
      <c r="CU206" s="147"/>
      <c r="CV206" s="147"/>
      <c r="CW206" s="147"/>
      <c r="CX206" s="147"/>
      <c r="CY206" s="147"/>
      <c r="CZ206" s="147"/>
      <c r="DA206" s="147"/>
      <c r="DB206" s="147"/>
      <c r="DC206" s="147"/>
      <c r="DD206" s="147"/>
      <c r="DE206" s="147"/>
      <c r="DF206" s="147"/>
      <c r="DG206" s="147"/>
      <c r="DH206" s="147"/>
      <c r="DI206" s="147"/>
      <c r="DJ206" s="147"/>
      <c r="DK206" s="147"/>
      <c r="DL206" s="147"/>
      <c r="DM206" s="147"/>
      <c r="DN206" s="147"/>
      <c r="DO206" s="147"/>
      <c r="DP206" s="147"/>
      <c r="DQ206" s="147"/>
      <c r="DR206" s="147"/>
      <c r="DS206" s="147"/>
      <c r="DT206" s="147"/>
      <c r="DU206" s="147"/>
      <c r="DV206" s="147"/>
      <c r="DW206" s="147"/>
      <c r="DX206" s="147"/>
      <c r="DY206" s="147"/>
      <c r="DZ206" s="147"/>
      <c r="EA206" s="147"/>
      <c r="EB206" s="147"/>
      <c r="EC206" s="147"/>
      <c r="ED206" s="147"/>
      <c r="EE206" s="147"/>
      <c r="EF206" s="147"/>
      <c r="EG206" s="147"/>
      <c r="EH206" s="147"/>
      <c r="EI206" s="147"/>
      <c r="EJ206" s="147"/>
      <c r="EK206" s="147"/>
      <c r="EL206" s="147"/>
      <c r="EM206" s="147"/>
      <c r="EN206" s="147"/>
      <c r="EO206" s="147"/>
      <c r="EP206" s="147"/>
      <c r="EQ206" s="147"/>
      <c r="ER206" s="147"/>
      <c r="ES206" s="147"/>
      <c r="ET206" s="147"/>
      <c r="EU206" s="147"/>
      <c r="EV206" s="147"/>
      <c r="EW206" s="147"/>
      <c r="EX206" s="147"/>
      <c r="EY206" s="147"/>
      <c r="EZ206" s="147"/>
      <c r="FA206" s="147"/>
      <c r="FB206" s="147"/>
      <c r="FC206" s="147"/>
      <c r="FD206" s="147"/>
      <c r="FE206" s="147"/>
      <c r="FF206" s="147"/>
      <c r="FG206" s="147"/>
      <c r="FH206" s="147"/>
      <c r="FI206" s="147"/>
      <c r="FJ206" s="147"/>
      <c r="FK206" s="147"/>
      <c r="FL206" s="147"/>
      <c r="FM206" s="147"/>
      <c r="FN206" s="147"/>
      <c r="FO206" s="147"/>
      <c r="FP206" s="147"/>
      <c r="FQ206" s="147"/>
      <c r="FR206" s="147"/>
      <c r="FS206" s="147"/>
      <c r="FT206" s="181"/>
      <c r="FU206" s="147"/>
      <c r="FV206" s="147"/>
      <c r="FW206" s="147"/>
      <c r="FX206" s="147"/>
      <c r="FY206" s="147"/>
      <c r="GA206" s="147"/>
      <c r="GB206" s="147"/>
      <c r="GC206" s="147"/>
      <c r="GD206" s="186"/>
      <c r="GE206" s="186"/>
    </row>
    <row r="207" spans="1:187" x14ac:dyDescent="0.2">
      <c r="A207" s="178"/>
      <c r="B207" s="184" t="s">
        <v>365</v>
      </c>
      <c r="C207" s="147"/>
      <c r="D207" s="147"/>
      <c r="E207" s="147"/>
      <c r="F207" s="147"/>
      <c r="G207" s="147"/>
      <c r="H207" s="147"/>
      <c r="I207" s="147"/>
      <c r="J207" s="147"/>
      <c r="K207" s="147"/>
      <c r="L207" s="147"/>
      <c r="M207" s="147"/>
      <c r="N207" s="147"/>
      <c r="O207" s="147"/>
      <c r="P207" s="147"/>
      <c r="Q207" s="147"/>
      <c r="R207" s="147"/>
      <c r="S207" s="147"/>
      <c r="T207" s="147"/>
      <c r="U207" s="147"/>
      <c r="V207" s="147"/>
      <c r="W207" s="181"/>
      <c r="X207" s="147"/>
      <c r="Y207" s="147"/>
      <c r="Z207" s="147"/>
      <c r="AA207" s="147"/>
      <c r="AB207" s="147"/>
      <c r="AC207" s="147"/>
      <c r="AD207" s="147"/>
      <c r="AE207" s="147"/>
      <c r="AF207" s="147"/>
      <c r="AG207" s="147"/>
      <c r="AH207" s="147"/>
      <c r="AI207" s="147"/>
      <c r="AJ207" s="147"/>
      <c r="AK207" s="147"/>
      <c r="AL207" s="147"/>
      <c r="AM207" s="147"/>
      <c r="AN207" s="147"/>
      <c r="AO207" s="147"/>
      <c r="AP207" s="147"/>
      <c r="AQ207" s="147"/>
      <c r="AR207" s="147"/>
      <c r="AS207" s="147"/>
      <c r="AT207" s="147"/>
      <c r="AU207" s="147"/>
      <c r="AV207" s="147"/>
      <c r="AW207" s="147"/>
      <c r="AX207" s="147"/>
      <c r="AY207" s="147"/>
      <c r="AZ207" s="147"/>
      <c r="BA207" s="147"/>
      <c r="BB207" s="147"/>
      <c r="BC207" s="147"/>
      <c r="BD207" s="147"/>
      <c r="BE207" s="147"/>
      <c r="BF207" s="147"/>
      <c r="BG207" s="147"/>
      <c r="BH207" s="147"/>
      <c r="BI207" s="147"/>
      <c r="BJ207" s="147"/>
      <c r="BK207" s="147"/>
      <c r="BL207" s="147"/>
      <c r="BM207" s="147"/>
      <c r="BN207" s="147"/>
      <c r="BO207" s="147"/>
      <c r="BP207" s="147"/>
      <c r="BQ207" s="147"/>
      <c r="BR207" s="147"/>
      <c r="BS207" s="147"/>
      <c r="BT207" s="147"/>
      <c r="BU207" s="147"/>
      <c r="BV207" s="147"/>
      <c r="BW207" s="147"/>
      <c r="BX207" s="147"/>
      <c r="BY207" s="147"/>
      <c r="BZ207" s="147"/>
      <c r="CA207" s="147"/>
      <c r="CB207" s="147"/>
      <c r="CC207" s="147"/>
      <c r="CD207" s="147"/>
      <c r="CE207" s="147"/>
      <c r="CF207" s="147"/>
      <c r="CG207" s="147"/>
      <c r="CH207" s="147"/>
      <c r="CI207" s="147"/>
      <c r="CJ207" s="147"/>
      <c r="CK207" s="147"/>
      <c r="CL207" s="147"/>
      <c r="CM207" s="147"/>
      <c r="CN207" s="147"/>
      <c r="CO207" s="147"/>
      <c r="CP207" s="147"/>
      <c r="CQ207" s="147"/>
      <c r="CR207" s="147"/>
      <c r="CS207" s="147"/>
      <c r="CT207" s="147"/>
      <c r="CU207" s="147"/>
      <c r="CV207" s="147"/>
      <c r="CW207" s="147"/>
      <c r="CX207" s="147"/>
      <c r="CY207" s="147"/>
      <c r="CZ207" s="147"/>
      <c r="DA207" s="147"/>
      <c r="DB207" s="147"/>
      <c r="DC207" s="147"/>
      <c r="DD207" s="147"/>
      <c r="DE207" s="147"/>
      <c r="DF207" s="147"/>
      <c r="DG207" s="147"/>
      <c r="DH207" s="147"/>
      <c r="DI207" s="147"/>
      <c r="DJ207" s="147"/>
      <c r="DK207" s="147"/>
      <c r="DL207" s="147"/>
      <c r="DM207" s="147"/>
      <c r="DN207" s="147"/>
      <c r="DO207" s="147"/>
      <c r="DP207" s="147"/>
      <c r="DQ207" s="147"/>
      <c r="DR207" s="147"/>
      <c r="DS207" s="147"/>
      <c r="DT207" s="147"/>
      <c r="DU207" s="147"/>
      <c r="DV207" s="147"/>
      <c r="DW207" s="147"/>
      <c r="DX207" s="147"/>
      <c r="DY207" s="147"/>
      <c r="DZ207" s="147"/>
      <c r="EA207" s="147"/>
      <c r="EB207" s="147"/>
      <c r="EC207" s="147"/>
      <c r="ED207" s="147"/>
      <c r="EE207" s="147"/>
      <c r="EF207" s="147"/>
      <c r="EG207" s="147"/>
      <c r="EH207" s="147"/>
      <c r="EI207" s="147"/>
      <c r="EJ207" s="147"/>
      <c r="EK207" s="147"/>
      <c r="EL207" s="147"/>
      <c r="EM207" s="147"/>
      <c r="EN207" s="147"/>
      <c r="EO207" s="147"/>
      <c r="EP207" s="147"/>
      <c r="EQ207" s="147"/>
      <c r="ER207" s="147"/>
      <c r="ES207" s="147"/>
      <c r="ET207" s="147"/>
      <c r="EU207" s="147"/>
      <c r="EV207" s="147"/>
      <c r="EW207" s="147"/>
      <c r="EX207" s="147"/>
      <c r="EY207" s="147"/>
      <c r="EZ207" s="147"/>
      <c r="FA207" s="147"/>
      <c r="FB207" s="147"/>
      <c r="FC207" s="147"/>
      <c r="FD207" s="147"/>
      <c r="FE207" s="147"/>
      <c r="FF207" s="147"/>
      <c r="FG207" s="147"/>
      <c r="FH207" s="147"/>
      <c r="FI207" s="147"/>
      <c r="FJ207" s="147"/>
      <c r="FK207" s="147"/>
      <c r="FL207" s="147"/>
      <c r="FM207" s="147"/>
      <c r="FN207" s="147"/>
      <c r="FO207" s="147"/>
      <c r="FP207" s="147"/>
      <c r="FQ207" s="147"/>
      <c r="FR207" s="147"/>
      <c r="FS207" s="147"/>
      <c r="FT207" s="181"/>
      <c r="FU207" s="147"/>
      <c r="FV207" s="147"/>
      <c r="FW207" s="147"/>
      <c r="FX207" s="147"/>
      <c r="FY207" s="147"/>
      <c r="GA207" s="147"/>
      <c r="GB207" s="147"/>
      <c r="GC207" s="147"/>
      <c r="GD207" s="186"/>
      <c r="GE207" s="186"/>
    </row>
    <row r="208" spans="1:187" x14ac:dyDescent="0.2">
      <c r="A208" s="192" t="s">
        <v>370</v>
      </c>
      <c r="B208" s="184" t="s">
        <v>367</v>
      </c>
      <c r="C208" s="147">
        <f>MIN(C205,MAX(C203,C204))</f>
        <v>72480084.909999996</v>
      </c>
      <c r="D208" s="147">
        <f t="shared" ref="D208:BO208" si="269">MIN(D205,MAX(D203,D204))</f>
        <v>353421544.51999998</v>
      </c>
      <c r="E208" s="147">
        <f t="shared" si="269"/>
        <v>72479846.149999991</v>
      </c>
      <c r="F208" s="147">
        <f t="shared" si="269"/>
        <v>147977295.91</v>
      </c>
      <c r="G208" s="147">
        <f t="shared" si="269"/>
        <v>9359432.0099999998</v>
      </c>
      <c r="H208" s="147">
        <f t="shared" si="269"/>
        <v>8509792.379999999</v>
      </c>
      <c r="I208" s="147">
        <f t="shared" si="269"/>
        <v>94157629.120000005</v>
      </c>
      <c r="J208" s="147">
        <f t="shared" si="269"/>
        <v>19176430.338</v>
      </c>
      <c r="K208" s="147">
        <f t="shared" si="269"/>
        <v>3377902.64</v>
      </c>
      <c r="L208" s="147">
        <f t="shared" si="269"/>
        <v>23640416.709999997</v>
      </c>
      <c r="M208" s="147">
        <f t="shared" si="269"/>
        <v>13581365.049999999</v>
      </c>
      <c r="N208" s="147">
        <f t="shared" si="269"/>
        <v>452214334.69</v>
      </c>
      <c r="O208" s="147">
        <f t="shared" si="269"/>
        <v>121860174.67999999</v>
      </c>
      <c r="P208" s="147">
        <f t="shared" si="269"/>
        <v>2799302.1</v>
      </c>
      <c r="Q208" s="147">
        <f t="shared" si="269"/>
        <v>358052828.80000001</v>
      </c>
      <c r="R208" s="147">
        <f t="shared" si="269"/>
        <v>22686944.370000001</v>
      </c>
      <c r="S208" s="147">
        <f t="shared" si="269"/>
        <v>14056814.35</v>
      </c>
      <c r="T208" s="147">
        <f t="shared" si="269"/>
        <v>2144964.84</v>
      </c>
      <c r="U208" s="147">
        <f t="shared" si="269"/>
        <v>882104.3</v>
      </c>
      <c r="V208" s="147">
        <f t="shared" si="269"/>
        <v>3357635.6</v>
      </c>
      <c r="W208" s="181">
        <f t="shared" si="269"/>
        <v>891864.14</v>
      </c>
      <c r="X208" s="147">
        <f t="shared" si="269"/>
        <v>857156.5</v>
      </c>
      <c r="Y208" s="147">
        <f t="shared" si="269"/>
        <v>15204395.42</v>
      </c>
      <c r="Z208" s="147">
        <f t="shared" si="269"/>
        <v>2921414.9</v>
      </c>
      <c r="AA208" s="147">
        <f t="shared" si="269"/>
        <v>252917425.71000001</v>
      </c>
      <c r="AB208" s="147">
        <f t="shared" si="269"/>
        <v>254158879.38</v>
      </c>
      <c r="AC208" s="147">
        <f t="shared" si="269"/>
        <v>8474448.5700000003</v>
      </c>
      <c r="AD208" s="147">
        <f t="shared" si="269"/>
        <v>10885892.52</v>
      </c>
      <c r="AE208" s="147">
        <f t="shared" si="269"/>
        <v>1733712.96</v>
      </c>
      <c r="AF208" s="147">
        <f t="shared" si="269"/>
        <v>2479512.75</v>
      </c>
      <c r="AG208" s="147">
        <f t="shared" si="269"/>
        <v>7398574.7799999993</v>
      </c>
      <c r="AH208" s="147">
        <f t="shared" si="269"/>
        <v>8836697.1799999997</v>
      </c>
      <c r="AI208" s="147">
        <f t="shared" si="269"/>
        <v>3798460.23</v>
      </c>
      <c r="AJ208" s="147">
        <f t="shared" si="269"/>
        <v>2805852.22</v>
      </c>
      <c r="AK208" s="147">
        <f t="shared" si="269"/>
        <v>2925730.5999999996</v>
      </c>
      <c r="AL208" s="147">
        <f t="shared" si="269"/>
        <v>3333413.93</v>
      </c>
      <c r="AM208" s="147">
        <f t="shared" si="269"/>
        <v>4274969.66</v>
      </c>
      <c r="AN208" s="147">
        <f t="shared" si="269"/>
        <v>3892046.54</v>
      </c>
      <c r="AO208" s="147">
        <f t="shared" si="269"/>
        <v>39361716.280000001</v>
      </c>
      <c r="AP208" s="147">
        <f t="shared" si="269"/>
        <v>776068934.45999992</v>
      </c>
      <c r="AQ208" s="147">
        <f t="shared" si="269"/>
        <v>3240854.81</v>
      </c>
      <c r="AR208" s="147">
        <f t="shared" si="269"/>
        <v>536296975.74000001</v>
      </c>
      <c r="AS208" s="147">
        <f t="shared" si="269"/>
        <v>61575335.579999998</v>
      </c>
      <c r="AT208" s="147">
        <f t="shared" si="269"/>
        <v>19850863.09</v>
      </c>
      <c r="AU208" s="147">
        <f t="shared" si="269"/>
        <v>3336098.7</v>
      </c>
      <c r="AV208" s="147">
        <f t="shared" si="269"/>
        <v>3609067.4</v>
      </c>
      <c r="AW208" s="147">
        <f t="shared" si="269"/>
        <v>2952238.9000000004</v>
      </c>
      <c r="AX208" s="147">
        <f t="shared" si="269"/>
        <v>913155.56</v>
      </c>
      <c r="AY208" s="147">
        <f t="shared" si="269"/>
        <v>4682627.38</v>
      </c>
      <c r="AZ208" s="147">
        <f t="shared" si="269"/>
        <v>100416779.83000001</v>
      </c>
      <c r="BA208" s="147">
        <f t="shared" si="269"/>
        <v>74027124.444000006</v>
      </c>
      <c r="BB208" s="147">
        <f t="shared" si="269"/>
        <v>64031883.630000003</v>
      </c>
      <c r="BC208" s="147">
        <f t="shared" si="269"/>
        <v>256148067.34</v>
      </c>
      <c r="BD208" s="147">
        <f t="shared" si="269"/>
        <v>40464485.177999996</v>
      </c>
      <c r="BE208" s="147">
        <f t="shared" si="269"/>
        <v>12261681.73</v>
      </c>
      <c r="BF208" s="147">
        <f t="shared" si="269"/>
        <v>198855220.382</v>
      </c>
      <c r="BG208" s="147">
        <f t="shared" si="269"/>
        <v>8940099.2300000004</v>
      </c>
      <c r="BH208" s="147">
        <f t="shared" si="269"/>
        <v>5958337.9800000004</v>
      </c>
      <c r="BI208" s="147">
        <f t="shared" si="269"/>
        <v>3311248.1</v>
      </c>
      <c r="BJ208" s="147">
        <f t="shared" si="269"/>
        <v>51551945.562000006</v>
      </c>
      <c r="BK208" s="147">
        <f t="shared" si="269"/>
        <v>184463667.34</v>
      </c>
      <c r="BL208" s="147">
        <f t="shared" si="269"/>
        <v>2788512.66</v>
      </c>
      <c r="BM208" s="147">
        <f t="shared" si="269"/>
        <v>3376076.8899999997</v>
      </c>
      <c r="BN208" s="147">
        <f t="shared" si="269"/>
        <v>30027447.684</v>
      </c>
      <c r="BO208" s="147">
        <f t="shared" si="269"/>
        <v>11599167.5</v>
      </c>
      <c r="BP208" s="147">
        <f t="shared" ref="BP208:EA208" si="270">MIN(BP205,MAX(BP203,BP204))</f>
        <v>2780887.19</v>
      </c>
      <c r="BQ208" s="147">
        <f t="shared" si="270"/>
        <v>53873805.910000004</v>
      </c>
      <c r="BR208" s="147">
        <f t="shared" si="270"/>
        <v>39188001.280000001</v>
      </c>
      <c r="BS208" s="147">
        <f t="shared" si="270"/>
        <v>10139244.799999999</v>
      </c>
      <c r="BT208" s="147">
        <f t="shared" si="270"/>
        <v>4515408.5900000008</v>
      </c>
      <c r="BU208" s="147">
        <f t="shared" si="270"/>
        <v>4485126.13</v>
      </c>
      <c r="BV208" s="147">
        <f t="shared" si="270"/>
        <v>10859674.08</v>
      </c>
      <c r="BW208" s="147">
        <f t="shared" si="270"/>
        <v>16703024.33</v>
      </c>
      <c r="BX208" s="147">
        <f t="shared" si="270"/>
        <v>1619852.9500000002</v>
      </c>
      <c r="BY208" s="147">
        <f t="shared" si="270"/>
        <v>5023490.0599999996</v>
      </c>
      <c r="BZ208" s="147">
        <f t="shared" si="270"/>
        <v>2781434.0500000003</v>
      </c>
      <c r="CA208" s="147">
        <f t="shared" si="270"/>
        <v>2586765.2199999997</v>
      </c>
      <c r="CB208" s="147">
        <f t="shared" si="270"/>
        <v>680894228.81000006</v>
      </c>
      <c r="CC208" s="147">
        <f t="shared" si="270"/>
        <v>2370468.0099999998</v>
      </c>
      <c r="CD208" s="147">
        <f t="shared" si="270"/>
        <v>992485.16999999993</v>
      </c>
      <c r="CE208" s="147">
        <f t="shared" si="270"/>
        <v>2364295.42</v>
      </c>
      <c r="CF208" s="147">
        <f t="shared" si="270"/>
        <v>1556612.3900000001</v>
      </c>
      <c r="CG208" s="147">
        <f t="shared" si="270"/>
        <v>2672154.46</v>
      </c>
      <c r="CH208" s="147">
        <f t="shared" si="270"/>
        <v>1778143.9000000001</v>
      </c>
      <c r="CI208" s="147">
        <f t="shared" si="270"/>
        <v>6379759.4399999995</v>
      </c>
      <c r="CJ208" s="147">
        <f t="shared" si="270"/>
        <v>8755352.2599999998</v>
      </c>
      <c r="CK208" s="147">
        <f t="shared" si="270"/>
        <v>46603358.280000001</v>
      </c>
      <c r="CL208" s="147">
        <f t="shared" si="270"/>
        <v>11810244.709999999</v>
      </c>
      <c r="CM208" s="147">
        <f t="shared" si="270"/>
        <v>8034311.96</v>
      </c>
      <c r="CN208" s="147">
        <f t="shared" si="270"/>
        <v>244424143.34999999</v>
      </c>
      <c r="CO208" s="147">
        <f t="shared" si="270"/>
        <v>124596117.164</v>
      </c>
      <c r="CP208" s="147">
        <f t="shared" si="270"/>
        <v>9716159.2299999986</v>
      </c>
      <c r="CQ208" s="147">
        <f t="shared" si="270"/>
        <v>9639127.1199999992</v>
      </c>
      <c r="CR208" s="147">
        <f t="shared" si="270"/>
        <v>2611704.9900000002</v>
      </c>
      <c r="CS208" s="147">
        <f t="shared" si="270"/>
        <v>3719620.8</v>
      </c>
      <c r="CT208" s="147">
        <f t="shared" si="270"/>
        <v>1795962.2</v>
      </c>
      <c r="CU208" s="147">
        <f t="shared" si="270"/>
        <v>3647417.91</v>
      </c>
      <c r="CV208" s="147">
        <f t="shared" si="270"/>
        <v>843898.67999999993</v>
      </c>
      <c r="CW208" s="147">
        <f t="shared" si="270"/>
        <v>2400571.63</v>
      </c>
      <c r="CX208" s="147">
        <f t="shared" si="270"/>
        <v>4592730.96</v>
      </c>
      <c r="CY208" s="147">
        <f t="shared" si="270"/>
        <v>877614.41</v>
      </c>
      <c r="CZ208" s="147">
        <f t="shared" si="270"/>
        <v>17670959.490000002</v>
      </c>
      <c r="DA208" s="147">
        <f t="shared" si="270"/>
        <v>2572880.4</v>
      </c>
      <c r="DB208" s="147">
        <f t="shared" si="270"/>
        <v>3487315.06</v>
      </c>
      <c r="DC208" s="147">
        <f t="shared" si="270"/>
        <v>2366658.2799999998</v>
      </c>
      <c r="DD208" s="147">
        <f t="shared" si="270"/>
        <v>2377591.92</v>
      </c>
      <c r="DE208" s="147">
        <f t="shared" si="270"/>
        <v>4292005.12</v>
      </c>
      <c r="DF208" s="147">
        <f t="shared" si="270"/>
        <v>179396904.60800001</v>
      </c>
      <c r="DG208" s="147">
        <f t="shared" si="270"/>
        <v>1393097.98</v>
      </c>
      <c r="DH208" s="147">
        <f t="shared" si="270"/>
        <v>16931448.690000001</v>
      </c>
      <c r="DI208" s="147">
        <f t="shared" si="270"/>
        <v>22550233.789999999</v>
      </c>
      <c r="DJ208" s="147">
        <f t="shared" si="270"/>
        <v>6363017.1500000004</v>
      </c>
      <c r="DK208" s="147">
        <f t="shared" si="270"/>
        <v>4432493.87</v>
      </c>
      <c r="DL208" s="147">
        <f t="shared" si="270"/>
        <v>49946993.700000003</v>
      </c>
      <c r="DM208" s="147">
        <f t="shared" si="270"/>
        <v>3890584.8299999996</v>
      </c>
      <c r="DN208" s="147">
        <f t="shared" si="270"/>
        <v>13028829.460000001</v>
      </c>
      <c r="DO208" s="147">
        <f t="shared" si="270"/>
        <v>26983559.030000001</v>
      </c>
      <c r="DP208" s="147">
        <f t="shared" si="270"/>
        <v>2928740.66</v>
      </c>
      <c r="DQ208" s="147">
        <f t="shared" si="270"/>
        <v>5376529.75</v>
      </c>
      <c r="DR208" s="147">
        <f t="shared" si="270"/>
        <v>12869076.369999999</v>
      </c>
      <c r="DS208" s="147">
        <f t="shared" si="270"/>
        <v>7589372.1399999997</v>
      </c>
      <c r="DT208" s="147">
        <f t="shared" si="270"/>
        <v>2153739.12</v>
      </c>
      <c r="DU208" s="147">
        <f t="shared" si="270"/>
        <v>4043363.88</v>
      </c>
      <c r="DV208" s="147">
        <f t="shared" si="270"/>
        <v>2737298.62</v>
      </c>
      <c r="DW208" s="147">
        <f t="shared" si="270"/>
        <v>3820428.5300000003</v>
      </c>
      <c r="DX208" s="147">
        <f t="shared" si="270"/>
        <v>2789984.6300000004</v>
      </c>
      <c r="DY208" s="147">
        <f t="shared" si="270"/>
        <v>3941984.8000000003</v>
      </c>
      <c r="DZ208" s="147">
        <f t="shared" si="270"/>
        <v>8484446.2100000009</v>
      </c>
      <c r="EA208" s="147">
        <f t="shared" si="270"/>
        <v>6378682.5499999998</v>
      </c>
      <c r="EB208" s="147">
        <f t="shared" ref="EB208:FX208" si="271">MIN(EB205,MAX(EB203,EB204))</f>
        <v>5332986.5200000005</v>
      </c>
      <c r="EC208" s="147">
        <f t="shared" si="271"/>
        <v>3293319.5599999996</v>
      </c>
      <c r="ED208" s="147">
        <f t="shared" si="271"/>
        <v>18481576.960000001</v>
      </c>
      <c r="EE208" s="147">
        <f t="shared" si="271"/>
        <v>2627048.44</v>
      </c>
      <c r="EF208" s="147">
        <f t="shared" si="271"/>
        <v>12804420.27</v>
      </c>
      <c r="EG208" s="147">
        <f t="shared" si="271"/>
        <v>3167748.5300000003</v>
      </c>
      <c r="EH208" s="147">
        <f t="shared" si="271"/>
        <v>2895255.6399999997</v>
      </c>
      <c r="EI208" s="147">
        <f t="shared" si="271"/>
        <v>148337156.97</v>
      </c>
      <c r="EJ208" s="147">
        <f t="shared" si="271"/>
        <v>77152449.596000001</v>
      </c>
      <c r="EK208" s="147">
        <f t="shared" si="271"/>
        <v>6171476.5699999994</v>
      </c>
      <c r="EL208" s="147">
        <f t="shared" si="271"/>
        <v>4429601.2600000007</v>
      </c>
      <c r="EM208" s="147">
        <f t="shared" si="271"/>
        <v>4259507.74</v>
      </c>
      <c r="EN208" s="147">
        <f t="shared" si="271"/>
        <v>9685107.9100000001</v>
      </c>
      <c r="EO208" s="147">
        <f t="shared" si="271"/>
        <v>3989313.31</v>
      </c>
      <c r="EP208" s="147">
        <f t="shared" si="271"/>
        <v>4351949.1899999995</v>
      </c>
      <c r="EQ208" s="147">
        <f t="shared" si="271"/>
        <v>23305554</v>
      </c>
      <c r="ER208" s="147">
        <f t="shared" si="271"/>
        <v>4043512.7</v>
      </c>
      <c r="ES208" s="147">
        <f t="shared" si="271"/>
        <v>1965277.5999999999</v>
      </c>
      <c r="ET208" s="147">
        <f t="shared" si="271"/>
        <v>3303031.04</v>
      </c>
      <c r="EU208" s="147">
        <f t="shared" si="271"/>
        <v>6427408.3499999996</v>
      </c>
      <c r="EV208" s="147">
        <f t="shared" si="271"/>
        <v>1225148.45</v>
      </c>
      <c r="EW208" s="147">
        <f t="shared" si="271"/>
        <v>10332738.220000001</v>
      </c>
      <c r="EX208" s="147">
        <f t="shared" si="271"/>
        <v>3279227.0100000002</v>
      </c>
      <c r="EY208" s="147">
        <f t="shared" si="271"/>
        <v>4345456.21</v>
      </c>
      <c r="EZ208" s="147">
        <f t="shared" si="271"/>
        <v>1984011.72</v>
      </c>
      <c r="FA208" s="147">
        <f t="shared" si="271"/>
        <v>30229008.579999998</v>
      </c>
      <c r="FB208" s="147">
        <f t="shared" si="271"/>
        <v>3852502.4899999998</v>
      </c>
      <c r="FC208" s="147">
        <f t="shared" si="271"/>
        <v>19406246.960000001</v>
      </c>
      <c r="FD208" s="147">
        <f t="shared" si="271"/>
        <v>3876684.4099999997</v>
      </c>
      <c r="FE208" s="147">
        <f t="shared" si="271"/>
        <v>1669119.06</v>
      </c>
      <c r="FF208" s="147">
        <f t="shared" si="271"/>
        <v>3018792.0500000003</v>
      </c>
      <c r="FG208" s="147">
        <f t="shared" si="271"/>
        <v>1886270.1199999999</v>
      </c>
      <c r="FH208" s="147">
        <f t="shared" si="271"/>
        <v>1593746.23</v>
      </c>
      <c r="FI208" s="147">
        <f t="shared" si="271"/>
        <v>15825542.9</v>
      </c>
      <c r="FJ208" s="147">
        <f t="shared" si="271"/>
        <v>15765189.949999999</v>
      </c>
      <c r="FK208" s="147">
        <f t="shared" si="271"/>
        <v>18878143.18</v>
      </c>
      <c r="FL208" s="147">
        <f t="shared" si="271"/>
        <v>48802988.442000002</v>
      </c>
      <c r="FM208" s="147">
        <f t="shared" si="271"/>
        <v>30299070.828000002</v>
      </c>
      <c r="FN208" s="147">
        <f t="shared" si="271"/>
        <v>183612381.71000001</v>
      </c>
      <c r="FO208" s="147">
        <f t="shared" si="271"/>
        <v>9715247.3099999987</v>
      </c>
      <c r="FP208" s="147">
        <f t="shared" si="271"/>
        <v>19912413.23</v>
      </c>
      <c r="FQ208" s="147">
        <f t="shared" si="271"/>
        <v>8023943.29</v>
      </c>
      <c r="FR208" s="147">
        <f t="shared" si="271"/>
        <v>2475336.7999999998</v>
      </c>
      <c r="FS208" s="147">
        <f t="shared" si="271"/>
        <v>2707651.1399999997</v>
      </c>
      <c r="FT208" s="181">
        <f t="shared" si="271"/>
        <v>1401925.73</v>
      </c>
      <c r="FU208" s="147">
        <f t="shared" si="271"/>
        <v>7389588.8899999997</v>
      </c>
      <c r="FV208" s="147">
        <f t="shared" si="271"/>
        <v>6181662.4699999997</v>
      </c>
      <c r="FW208" s="147">
        <f t="shared" si="271"/>
        <v>2835238.3400000003</v>
      </c>
      <c r="FX208" s="147">
        <f t="shared" si="271"/>
        <v>1167734.9400000002</v>
      </c>
      <c r="FY208" s="147"/>
      <c r="GA208" s="147"/>
      <c r="GB208" s="147"/>
      <c r="GC208" s="147"/>
      <c r="GD208" s="186"/>
      <c r="GE208" s="186"/>
    </row>
    <row r="209" spans="1:187" x14ac:dyDescent="0.2">
      <c r="A209" s="178"/>
      <c r="B209" s="184" t="s">
        <v>583</v>
      </c>
      <c r="C209" s="147"/>
      <c r="D209" s="147"/>
      <c r="E209" s="147"/>
      <c r="F209" s="147"/>
      <c r="G209" s="147"/>
      <c r="H209" s="147"/>
      <c r="I209" s="147"/>
      <c r="J209" s="147"/>
      <c r="K209" s="147"/>
      <c r="L209" s="147"/>
      <c r="M209" s="147"/>
      <c r="N209" s="147"/>
      <c r="O209" s="147"/>
      <c r="P209" s="147"/>
      <c r="Q209" s="147"/>
      <c r="R209" s="147"/>
      <c r="S209" s="147"/>
      <c r="T209" s="147"/>
      <c r="U209" s="147"/>
      <c r="V209" s="147"/>
      <c r="W209" s="181"/>
      <c r="X209" s="147"/>
      <c r="Y209" s="147"/>
      <c r="Z209" s="147"/>
      <c r="AA209" s="147"/>
      <c r="AB209" s="147"/>
      <c r="AC209" s="147"/>
      <c r="AD209" s="147"/>
      <c r="AE209" s="147"/>
      <c r="AF209" s="147"/>
      <c r="AG209" s="147"/>
      <c r="AH209" s="147"/>
      <c r="AI209" s="147"/>
      <c r="AJ209" s="147"/>
      <c r="AK209" s="147"/>
      <c r="AL209" s="147"/>
      <c r="AM209" s="147"/>
      <c r="AN209" s="147"/>
      <c r="AO209" s="147"/>
      <c r="AP209" s="147"/>
      <c r="AQ209" s="147"/>
      <c r="AR209" s="147"/>
      <c r="AS209" s="147"/>
      <c r="AT209" s="147"/>
      <c r="AU209" s="147"/>
      <c r="AV209" s="147"/>
      <c r="AW209" s="147"/>
      <c r="AX209" s="147"/>
      <c r="AY209" s="147"/>
      <c r="AZ209" s="147"/>
      <c r="BA209" s="147"/>
      <c r="BB209" s="147"/>
      <c r="BC209" s="147"/>
      <c r="BD209" s="147"/>
      <c r="BE209" s="147"/>
      <c r="BF209" s="147"/>
      <c r="BG209" s="147"/>
      <c r="BH209" s="147"/>
      <c r="BI209" s="147"/>
      <c r="BJ209" s="147"/>
      <c r="BK209" s="147"/>
      <c r="BL209" s="147"/>
      <c r="BM209" s="147"/>
      <c r="BN209" s="147"/>
      <c r="BO209" s="147"/>
      <c r="BP209" s="147"/>
      <c r="BQ209" s="147"/>
      <c r="BR209" s="147"/>
      <c r="BS209" s="147"/>
      <c r="BT209" s="147"/>
      <c r="BU209" s="147"/>
      <c r="BV209" s="147"/>
      <c r="BW209" s="147"/>
      <c r="BX209" s="147"/>
      <c r="BY209" s="147"/>
      <c r="BZ209" s="147"/>
      <c r="CA209" s="147"/>
      <c r="CB209" s="147"/>
      <c r="CC209" s="147"/>
      <c r="CD209" s="147"/>
      <c r="CE209" s="147"/>
      <c r="CF209" s="147"/>
      <c r="CG209" s="147"/>
      <c r="CH209" s="147"/>
      <c r="CI209" s="147"/>
      <c r="CJ209" s="147"/>
      <c r="CK209" s="147"/>
      <c r="CL209" s="147"/>
      <c r="CM209" s="147"/>
      <c r="CN209" s="147"/>
      <c r="CO209" s="147"/>
      <c r="CP209" s="147"/>
      <c r="CQ209" s="147"/>
      <c r="CR209" s="147"/>
      <c r="CS209" s="147"/>
      <c r="CT209" s="147"/>
      <c r="CU209" s="147"/>
      <c r="CV209" s="147"/>
      <c r="CW209" s="147"/>
      <c r="CX209" s="147"/>
      <c r="CY209" s="147"/>
      <c r="CZ209" s="147"/>
      <c r="DA209" s="147"/>
      <c r="DB209" s="147"/>
      <c r="DC209" s="147"/>
      <c r="DD209" s="147"/>
      <c r="DE209" s="147"/>
      <c r="DF209" s="147"/>
      <c r="DG209" s="147"/>
      <c r="DH209" s="147"/>
      <c r="DI209" s="147"/>
      <c r="DJ209" s="147"/>
      <c r="DK209" s="147"/>
      <c r="DL209" s="147"/>
      <c r="DM209" s="147"/>
      <c r="DN209" s="147"/>
      <c r="DO209" s="147"/>
      <c r="DP209" s="147"/>
      <c r="DQ209" s="147"/>
      <c r="DR209" s="147"/>
      <c r="DS209" s="147"/>
      <c r="DT209" s="147"/>
      <c r="DU209" s="147"/>
      <c r="DV209" s="147"/>
      <c r="DW209" s="147"/>
      <c r="DX209" s="147"/>
      <c r="DY209" s="147"/>
      <c r="DZ209" s="147"/>
      <c r="EA209" s="147"/>
      <c r="EB209" s="147"/>
      <c r="EC209" s="147"/>
      <c r="ED209" s="147"/>
      <c r="EE209" s="147"/>
      <c r="EF209" s="147"/>
      <c r="EG209" s="147"/>
      <c r="EH209" s="147"/>
      <c r="EI209" s="147"/>
      <c r="EJ209" s="147"/>
      <c r="EK209" s="147"/>
      <c r="EL209" s="147"/>
      <c r="EM209" s="147"/>
      <c r="EN209" s="147"/>
      <c r="EO209" s="147"/>
      <c r="EP209" s="147"/>
      <c r="EQ209" s="147"/>
      <c r="ER209" s="147"/>
      <c r="ES209" s="147"/>
      <c r="ET209" s="147"/>
      <c r="EU209" s="147"/>
      <c r="EV209" s="147"/>
      <c r="EW209" s="147"/>
      <c r="EX209" s="147"/>
      <c r="EY209" s="147"/>
      <c r="EZ209" s="147"/>
      <c r="FA209" s="147"/>
      <c r="FB209" s="147"/>
      <c r="FC209" s="147"/>
      <c r="FD209" s="147"/>
      <c r="FE209" s="147"/>
      <c r="FF209" s="147"/>
      <c r="FG209" s="147"/>
      <c r="FH209" s="147"/>
      <c r="FI209" s="147"/>
      <c r="FJ209" s="147"/>
      <c r="FK209" s="147"/>
      <c r="FL209" s="147"/>
      <c r="FM209" s="147"/>
      <c r="FN209" s="147"/>
      <c r="FO209" s="147"/>
      <c r="FP209" s="147"/>
      <c r="FQ209" s="147"/>
      <c r="FR209" s="147"/>
      <c r="FS209" s="147"/>
      <c r="FT209" s="181"/>
      <c r="FU209" s="147"/>
      <c r="FV209" s="147"/>
      <c r="FW209" s="147"/>
      <c r="FX209" s="147"/>
      <c r="FY209" s="147"/>
      <c r="FZ209" s="147"/>
      <c r="GA209" s="147"/>
      <c r="GB209" s="147"/>
      <c r="GC209" s="147"/>
      <c r="GD209" s="186"/>
      <c r="GE209" s="186"/>
    </row>
    <row r="210" spans="1:187" x14ac:dyDescent="0.2">
      <c r="A210" s="255" t="s">
        <v>372</v>
      </c>
      <c r="B210" s="256" t="s">
        <v>369</v>
      </c>
      <c r="C210" s="147">
        <v>0</v>
      </c>
      <c r="D210" s="147">
        <v>0</v>
      </c>
      <c r="E210" s="147">
        <v>0</v>
      </c>
      <c r="F210" s="147">
        <v>0</v>
      </c>
      <c r="G210" s="147">
        <v>0</v>
      </c>
      <c r="H210" s="147">
        <v>0</v>
      </c>
      <c r="I210" s="147">
        <v>0</v>
      </c>
      <c r="J210" s="147">
        <v>0</v>
      </c>
      <c r="K210" s="147">
        <v>0</v>
      </c>
      <c r="L210" s="147">
        <v>0</v>
      </c>
      <c r="M210" s="147">
        <v>0</v>
      </c>
      <c r="N210" s="147">
        <v>0</v>
      </c>
      <c r="O210" s="147">
        <v>0</v>
      </c>
      <c r="P210" s="147">
        <v>0</v>
      </c>
      <c r="Q210" s="147">
        <v>0</v>
      </c>
      <c r="R210" s="147">
        <v>0</v>
      </c>
      <c r="S210" s="147">
        <v>0</v>
      </c>
      <c r="T210" s="147">
        <v>0</v>
      </c>
      <c r="U210" s="147">
        <v>0</v>
      </c>
      <c r="V210" s="147">
        <v>0</v>
      </c>
      <c r="W210" s="147">
        <v>0</v>
      </c>
      <c r="X210" s="147">
        <v>0</v>
      </c>
      <c r="Y210" s="147">
        <v>0</v>
      </c>
      <c r="Z210" s="147">
        <v>0</v>
      </c>
      <c r="AA210" s="147">
        <v>0</v>
      </c>
      <c r="AB210" s="147">
        <v>0</v>
      </c>
      <c r="AC210" s="147">
        <v>0</v>
      </c>
      <c r="AD210" s="147">
        <v>0</v>
      </c>
      <c r="AE210" s="147">
        <v>0</v>
      </c>
      <c r="AF210" s="147">
        <v>0</v>
      </c>
      <c r="AG210" s="147">
        <v>0</v>
      </c>
      <c r="AH210" s="147">
        <v>0</v>
      </c>
      <c r="AI210" s="147">
        <v>0</v>
      </c>
      <c r="AJ210" s="147">
        <v>0</v>
      </c>
      <c r="AK210" s="147">
        <v>0</v>
      </c>
      <c r="AL210" s="147">
        <v>0</v>
      </c>
      <c r="AM210" s="147">
        <v>0</v>
      </c>
      <c r="AN210" s="147">
        <v>0</v>
      </c>
      <c r="AO210" s="147">
        <v>0</v>
      </c>
      <c r="AP210" s="147">
        <v>0</v>
      </c>
      <c r="AQ210" s="147">
        <v>0</v>
      </c>
      <c r="AR210" s="147">
        <v>0</v>
      </c>
      <c r="AS210" s="147">
        <v>0</v>
      </c>
      <c r="AT210" s="147">
        <v>0</v>
      </c>
      <c r="AU210" s="147">
        <v>0</v>
      </c>
      <c r="AV210" s="147">
        <v>0</v>
      </c>
      <c r="AW210" s="147">
        <v>0</v>
      </c>
      <c r="AX210" s="147">
        <v>0</v>
      </c>
      <c r="AY210" s="147">
        <v>0</v>
      </c>
      <c r="AZ210" s="147">
        <v>0</v>
      </c>
      <c r="BA210" s="147">
        <v>0</v>
      </c>
      <c r="BB210" s="147">
        <v>0</v>
      </c>
      <c r="BC210" s="147">
        <v>0</v>
      </c>
      <c r="BD210" s="147">
        <v>0</v>
      </c>
      <c r="BE210" s="147">
        <v>0</v>
      </c>
      <c r="BF210" s="147">
        <v>0</v>
      </c>
      <c r="BG210" s="147">
        <v>0</v>
      </c>
      <c r="BH210" s="147">
        <v>0</v>
      </c>
      <c r="BI210" s="147">
        <v>0</v>
      </c>
      <c r="BJ210" s="147">
        <v>0</v>
      </c>
      <c r="BK210" s="147">
        <v>0</v>
      </c>
      <c r="BL210" s="147">
        <v>0</v>
      </c>
      <c r="BM210" s="147">
        <v>0</v>
      </c>
      <c r="BN210" s="147">
        <v>0</v>
      </c>
      <c r="BO210" s="147">
        <v>0</v>
      </c>
      <c r="BP210" s="147">
        <v>0</v>
      </c>
      <c r="BQ210" s="147">
        <v>0</v>
      </c>
      <c r="BR210" s="147">
        <v>0</v>
      </c>
      <c r="BS210" s="147">
        <v>0</v>
      </c>
      <c r="BT210" s="147">
        <v>0</v>
      </c>
      <c r="BU210" s="147">
        <v>0</v>
      </c>
      <c r="BV210" s="147">
        <v>0</v>
      </c>
      <c r="BW210" s="147">
        <v>0</v>
      </c>
      <c r="BX210" s="147">
        <v>0</v>
      </c>
      <c r="BY210" s="147">
        <v>0</v>
      </c>
      <c r="BZ210" s="147">
        <v>0</v>
      </c>
      <c r="CA210" s="147">
        <v>0</v>
      </c>
      <c r="CB210" s="147">
        <v>0</v>
      </c>
      <c r="CC210" s="147">
        <v>0</v>
      </c>
      <c r="CD210" s="147">
        <v>0</v>
      </c>
      <c r="CE210" s="147">
        <v>0</v>
      </c>
      <c r="CF210" s="147">
        <v>0</v>
      </c>
      <c r="CG210" s="147">
        <v>0</v>
      </c>
      <c r="CH210" s="147">
        <v>0</v>
      </c>
      <c r="CI210" s="147">
        <v>0</v>
      </c>
      <c r="CJ210" s="147">
        <v>0</v>
      </c>
      <c r="CK210" s="147">
        <v>0</v>
      </c>
      <c r="CL210" s="147">
        <v>0</v>
      </c>
      <c r="CM210" s="147">
        <v>0</v>
      </c>
      <c r="CN210" s="147">
        <v>0</v>
      </c>
      <c r="CO210" s="147">
        <v>0</v>
      </c>
      <c r="CP210" s="147">
        <v>0</v>
      </c>
      <c r="CQ210" s="147">
        <v>0</v>
      </c>
      <c r="CR210" s="147">
        <v>0</v>
      </c>
      <c r="CS210" s="147">
        <v>0</v>
      </c>
      <c r="CT210" s="147">
        <v>0</v>
      </c>
      <c r="CU210" s="147">
        <v>0</v>
      </c>
      <c r="CV210" s="147">
        <v>0</v>
      </c>
      <c r="CW210" s="147">
        <v>0</v>
      </c>
      <c r="CX210" s="147">
        <v>0</v>
      </c>
      <c r="CY210" s="147">
        <v>0</v>
      </c>
      <c r="CZ210" s="147">
        <v>0</v>
      </c>
      <c r="DA210" s="147">
        <v>0</v>
      </c>
      <c r="DB210" s="147">
        <v>0</v>
      </c>
      <c r="DC210" s="147">
        <v>0</v>
      </c>
      <c r="DD210" s="147">
        <v>0</v>
      </c>
      <c r="DE210" s="147">
        <v>0</v>
      </c>
      <c r="DF210" s="147">
        <v>0</v>
      </c>
      <c r="DG210" s="147">
        <v>0</v>
      </c>
      <c r="DH210" s="147">
        <v>0</v>
      </c>
      <c r="DI210" s="147">
        <v>0</v>
      </c>
      <c r="DJ210" s="147">
        <v>0</v>
      </c>
      <c r="DK210" s="147">
        <v>0</v>
      </c>
      <c r="DL210" s="147">
        <v>0</v>
      </c>
      <c r="DM210" s="147">
        <v>0</v>
      </c>
      <c r="DN210" s="147">
        <v>0</v>
      </c>
      <c r="DO210" s="147">
        <v>0</v>
      </c>
      <c r="DP210" s="147">
        <v>0</v>
      </c>
      <c r="DQ210" s="147">
        <v>0</v>
      </c>
      <c r="DR210" s="147">
        <v>0</v>
      </c>
      <c r="DS210" s="147">
        <v>0</v>
      </c>
      <c r="DT210" s="147">
        <v>0</v>
      </c>
      <c r="DU210" s="147">
        <v>0</v>
      </c>
      <c r="DV210" s="147">
        <v>0</v>
      </c>
      <c r="DW210" s="147">
        <v>0</v>
      </c>
      <c r="DX210" s="147">
        <v>0</v>
      </c>
      <c r="DY210" s="147">
        <v>0</v>
      </c>
      <c r="DZ210" s="147">
        <v>0</v>
      </c>
      <c r="EA210" s="147">
        <v>0</v>
      </c>
      <c r="EB210" s="147">
        <v>0</v>
      </c>
      <c r="EC210" s="147">
        <v>0</v>
      </c>
      <c r="ED210" s="147">
        <v>0</v>
      </c>
      <c r="EE210" s="147">
        <v>0</v>
      </c>
      <c r="EF210" s="147">
        <v>0</v>
      </c>
      <c r="EG210" s="147">
        <v>0</v>
      </c>
      <c r="EH210" s="147">
        <v>0</v>
      </c>
      <c r="EI210" s="147">
        <v>0</v>
      </c>
      <c r="EJ210" s="147">
        <v>0</v>
      </c>
      <c r="EK210" s="147">
        <v>0</v>
      </c>
      <c r="EL210" s="147">
        <v>0</v>
      </c>
      <c r="EM210" s="147">
        <v>0</v>
      </c>
      <c r="EN210" s="147">
        <v>0</v>
      </c>
      <c r="EO210" s="147">
        <v>0</v>
      </c>
      <c r="EP210" s="147">
        <v>0</v>
      </c>
      <c r="EQ210" s="147">
        <v>0</v>
      </c>
      <c r="ER210" s="147">
        <v>0</v>
      </c>
      <c r="ES210" s="147">
        <v>0</v>
      </c>
      <c r="ET210" s="147">
        <v>0</v>
      </c>
      <c r="EU210" s="147">
        <v>0</v>
      </c>
      <c r="EV210" s="147">
        <v>0</v>
      </c>
      <c r="EW210" s="147">
        <v>0</v>
      </c>
      <c r="EX210" s="147">
        <v>0</v>
      </c>
      <c r="EY210" s="147">
        <v>0</v>
      </c>
      <c r="EZ210" s="147">
        <v>0</v>
      </c>
      <c r="FA210" s="147">
        <v>0</v>
      </c>
      <c r="FB210" s="147">
        <v>0</v>
      </c>
      <c r="FC210" s="147">
        <v>0</v>
      </c>
      <c r="FD210" s="147">
        <v>0</v>
      </c>
      <c r="FE210" s="147">
        <v>0</v>
      </c>
      <c r="FF210" s="147">
        <v>0</v>
      </c>
      <c r="FG210" s="147">
        <v>0</v>
      </c>
      <c r="FH210" s="147">
        <v>0</v>
      </c>
      <c r="FI210" s="147">
        <v>0</v>
      </c>
      <c r="FJ210" s="147">
        <v>0</v>
      </c>
      <c r="FK210" s="147">
        <v>0</v>
      </c>
      <c r="FL210" s="147">
        <v>0</v>
      </c>
      <c r="FM210" s="147">
        <v>0</v>
      </c>
      <c r="FN210" s="147">
        <v>0</v>
      </c>
      <c r="FO210" s="147">
        <v>0</v>
      </c>
      <c r="FP210" s="147">
        <v>0</v>
      </c>
      <c r="FQ210" s="147">
        <v>0</v>
      </c>
      <c r="FR210" s="147">
        <v>0</v>
      </c>
      <c r="FS210" s="147">
        <v>0</v>
      </c>
      <c r="FT210" s="147">
        <v>0</v>
      </c>
      <c r="FU210" s="147">
        <v>0</v>
      </c>
      <c r="FV210" s="147">
        <v>0</v>
      </c>
      <c r="FW210" s="147">
        <v>0</v>
      </c>
      <c r="FX210" s="147">
        <v>0</v>
      </c>
      <c r="FY210" s="147"/>
      <c r="FZ210" s="147">
        <f>SUM(C210:FX210)</f>
        <v>0</v>
      </c>
      <c r="GA210" s="147"/>
      <c r="GB210" s="147"/>
      <c r="GC210" s="147"/>
      <c r="GD210" s="186"/>
      <c r="GE210" s="186"/>
    </row>
    <row r="211" spans="1:187" x14ac:dyDescent="0.2">
      <c r="A211" s="256"/>
      <c r="B211" s="256" t="s">
        <v>607</v>
      </c>
      <c r="C211" s="147"/>
      <c r="D211" s="147"/>
      <c r="E211" s="147"/>
      <c r="F211" s="147"/>
      <c r="G211" s="147"/>
      <c r="H211" s="147"/>
      <c r="I211" s="147"/>
      <c r="J211" s="147"/>
      <c r="K211" s="147"/>
      <c r="L211" s="147"/>
      <c r="M211" s="147"/>
      <c r="N211" s="147"/>
      <c r="O211" s="147"/>
      <c r="P211" s="147"/>
      <c r="Q211" s="147"/>
      <c r="R211" s="147"/>
      <c r="S211" s="147"/>
      <c r="T211" s="147"/>
      <c r="U211" s="147"/>
      <c r="V211" s="147"/>
      <c r="W211" s="181"/>
      <c r="X211" s="147"/>
      <c r="Y211" s="147"/>
      <c r="Z211" s="147"/>
      <c r="AA211" s="147"/>
      <c r="AB211" s="147"/>
      <c r="AC211" s="147"/>
      <c r="AD211" s="147"/>
      <c r="AE211" s="147"/>
      <c r="AF211" s="147"/>
      <c r="AG211" s="147"/>
      <c r="AH211" s="147"/>
      <c r="AI211" s="147"/>
      <c r="AJ211" s="147"/>
      <c r="AK211" s="147"/>
      <c r="AL211" s="147"/>
      <c r="AM211" s="147"/>
      <c r="AN211" s="147"/>
      <c r="AO211" s="147"/>
      <c r="AP211" s="147"/>
      <c r="AQ211" s="147"/>
      <c r="AR211" s="147"/>
      <c r="AS211" s="147"/>
      <c r="AT211" s="147"/>
      <c r="AU211" s="147"/>
      <c r="AV211" s="147"/>
      <c r="AW211" s="147"/>
      <c r="AX211" s="147"/>
      <c r="AY211" s="147"/>
      <c r="AZ211" s="147"/>
      <c r="BA211" s="147"/>
      <c r="BB211" s="147"/>
      <c r="BC211" s="147"/>
      <c r="BD211" s="147"/>
      <c r="BE211" s="147"/>
      <c r="BF211" s="147"/>
      <c r="BG211" s="147"/>
      <c r="BH211" s="147"/>
      <c r="BI211" s="147"/>
      <c r="BJ211" s="147"/>
      <c r="BK211" s="147"/>
      <c r="BL211" s="147"/>
      <c r="BM211" s="147"/>
      <c r="BN211" s="147"/>
      <c r="BO211" s="147"/>
      <c r="BP211" s="147"/>
      <c r="BQ211" s="147"/>
      <c r="BR211" s="147"/>
      <c r="BS211" s="147"/>
      <c r="BT211" s="147"/>
      <c r="BU211" s="147"/>
      <c r="BV211" s="147"/>
      <c r="BW211" s="147"/>
      <c r="BX211" s="147"/>
      <c r="BY211" s="147"/>
      <c r="BZ211" s="147"/>
      <c r="CA211" s="147"/>
      <c r="CB211" s="147"/>
      <c r="CC211" s="147"/>
      <c r="CD211" s="147"/>
      <c r="CE211" s="147"/>
      <c r="CF211" s="147"/>
      <c r="CG211" s="147"/>
      <c r="CH211" s="147"/>
      <c r="CI211" s="147"/>
      <c r="CJ211" s="147"/>
      <c r="CK211" s="147"/>
      <c r="CL211" s="147"/>
      <c r="CM211" s="147"/>
      <c r="CN211" s="147"/>
      <c r="CO211" s="147"/>
      <c r="CP211" s="147"/>
      <c r="CQ211" s="147"/>
      <c r="CR211" s="147"/>
      <c r="CS211" s="147"/>
      <c r="CT211" s="147"/>
      <c r="CU211" s="147"/>
      <c r="CV211" s="147"/>
      <c r="CW211" s="147"/>
      <c r="CX211" s="147"/>
      <c r="CY211" s="147"/>
      <c r="CZ211" s="147"/>
      <c r="DA211" s="147"/>
      <c r="DB211" s="147"/>
      <c r="DC211" s="147"/>
      <c r="DD211" s="147"/>
      <c r="DE211" s="147"/>
      <c r="DF211" s="147"/>
      <c r="DG211" s="147"/>
      <c r="DH211" s="147"/>
      <c r="DI211" s="147"/>
      <c r="DJ211" s="147"/>
      <c r="DK211" s="147"/>
      <c r="DL211" s="147"/>
      <c r="DM211" s="147"/>
      <c r="DN211" s="147"/>
      <c r="DO211" s="147"/>
      <c r="DP211" s="147"/>
      <c r="DQ211" s="147"/>
      <c r="DR211" s="147"/>
      <c r="DS211" s="147"/>
      <c r="DT211" s="147"/>
      <c r="DU211" s="147"/>
      <c r="DV211" s="147"/>
      <c r="DW211" s="147"/>
      <c r="DX211" s="147"/>
      <c r="DY211" s="147"/>
      <c r="DZ211" s="147"/>
      <c r="EA211" s="147"/>
      <c r="EB211" s="147"/>
      <c r="EC211" s="147"/>
      <c r="ED211" s="147"/>
      <c r="EE211" s="147"/>
      <c r="EF211" s="147"/>
      <c r="EG211" s="147"/>
      <c r="EH211" s="147"/>
      <c r="EI211" s="147"/>
      <c r="EJ211" s="147"/>
      <c r="EK211" s="147"/>
      <c r="EL211" s="147"/>
      <c r="EM211" s="147"/>
      <c r="EN211" s="147"/>
      <c r="EO211" s="147"/>
      <c r="EP211" s="147"/>
      <c r="EQ211" s="147"/>
      <c r="ER211" s="147"/>
      <c r="ES211" s="147"/>
      <c r="ET211" s="147"/>
      <c r="EU211" s="147"/>
      <c r="EV211" s="147"/>
      <c r="EW211" s="147"/>
      <c r="EX211" s="147"/>
      <c r="EY211" s="147"/>
      <c r="EZ211" s="147"/>
      <c r="FA211" s="147"/>
      <c r="FB211" s="147"/>
      <c r="FC211" s="147"/>
      <c r="FD211" s="147"/>
      <c r="FE211" s="147"/>
      <c r="FF211" s="147"/>
      <c r="FG211" s="147"/>
      <c r="FH211" s="147"/>
      <c r="FI211" s="147"/>
      <c r="FJ211" s="147"/>
      <c r="FK211" s="147"/>
      <c r="FL211" s="147"/>
      <c r="FM211" s="147"/>
      <c r="FN211" s="147"/>
      <c r="FO211" s="147"/>
      <c r="FP211" s="147"/>
      <c r="FQ211" s="147"/>
      <c r="FR211" s="147"/>
      <c r="FS211" s="147"/>
      <c r="FT211" s="181"/>
      <c r="FU211" s="147"/>
      <c r="FV211" s="147"/>
      <c r="FW211" s="147"/>
      <c r="FX211" s="147"/>
      <c r="FY211" s="147"/>
      <c r="FZ211" s="147"/>
      <c r="GA211" s="147"/>
      <c r="GB211" s="147"/>
      <c r="GC211" s="147"/>
      <c r="GD211" s="186"/>
      <c r="GE211" s="186"/>
    </row>
    <row r="212" spans="1:187" x14ac:dyDescent="0.2">
      <c r="A212" s="192" t="s">
        <v>373</v>
      </c>
      <c r="B212" s="184" t="s">
        <v>371</v>
      </c>
      <c r="C212" s="147">
        <f t="shared" ref="C212:BN212" si="272">+C188</f>
        <v>72530401.739999995</v>
      </c>
      <c r="D212" s="147">
        <f t="shared" si="272"/>
        <v>353943206.44</v>
      </c>
      <c r="E212" s="147">
        <f t="shared" si="272"/>
        <v>72527887.109999999</v>
      </c>
      <c r="F212" s="147">
        <f t="shared" si="272"/>
        <v>147868482.38</v>
      </c>
      <c r="G212" s="147">
        <f t="shared" si="272"/>
        <v>9389829.2200000007</v>
      </c>
      <c r="H212" s="147">
        <f t="shared" si="272"/>
        <v>8549794.3300000001</v>
      </c>
      <c r="I212" s="147">
        <f t="shared" si="272"/>
        <v>92542267.709999993</v>
      </c>
      <c r="J212" s="147">
        <f t="shared" si="272"/>
        <v>19303061.739999998</v>
      </c>
      <c r="K212" s="147">
        <f t="shared" si="272"/>
        <v>3371303.86</v>
      </c>
      <c r="L212" s="147">
        <f t="shared" si="272"/>
        <v>23595304.07</v>
      </c>
      <c r="M212" s="147">
        <f t="shared" si="272"/>
        <v>13695194.279999999</v>
      </c>
      <c r="N212" s="147">
        <f t="shared" si="272"/>
        <v>452247018.88</v>
      </c>
      <c r="O212" s="147">
        <f t="shared" si="272"/>
        <v>122067794.73999999</v>
      </c>
      <c r="P212" s="147">
        <f t="shared" si="272"/>
        <v>2842338.38</v>
      </c>
      <c r="Q212" s="147">
        <f t="shared" si="272"/>
        <v>357171520.36000001</v>
      </c>
      <c r="R212" s="147">
        <f t="shared" si="272"/>
        <v>22682472.120000001</v>
      </c>
      <c r="S212" s="147">
        <f t="shared" si="272"/>
        <v>14002127.890000001</v>
      </c>
      <c r="T212" s="147">
        <f t="shared" si="272"/>
        <v>2161868.2599999998</v>
      </c>
      <c r="U212" s="147">
        <f t="shared" si="272"/>
        <v>872742.97</v>
      </c>
      <c r="V212" s="147">
        <f t="shared" si="272"/>
        <v>3429474.85</v>
      </c>
      <c r="W212" s="181">
        <f t="shared" si="272"/>
        <v>872942.15</v>
      </c>
      <c r="X212" s="147">
        <f t="shared" si="272"/>
        <v>854171.2</v>
      </c>
      <c r="Y212" s="147">
        <f t="shared" si="272"/>
        <v>14544530.17</v>
      </c>
      <c r="Z212" s="147">
        <f t="shared" si="272"/>
        <v>2833593.02</v>
      </c>
      <c r="AA212" s="147">
        <f t="shared" si="272"/>
        <v>253172717.05000001</v>
      </c>
      <c r="AB212" s="147">
        <f t="shared" si="272"/>
        <v>254629363.61000001</v>
      </c>
      <c r="AC212" s="147">
        <f t="shared" si="272"/>
        <v>8537512.4100000001</v>
      </c>
      <c r="AD212" s="147">
        <f t="shared" si="272"/>
        <v>10867548.01</v>
      </c>
      <c r="AE212" s="147">
        <f t="shared" si="272"/>
        <v>1695008.01</v>
      </c>
      <c r="AF212" s="147">
        <f t="shared" si="272"/>
        <v>2472703.1800000002</v>
      </c>
      <c r="AG212" s="147">
        <f t="shared" si="272"/>
        <v>7383182.5899999999</v>
      </c>
      <c r="AH212" s="147">
        <f t="shared" si="272"/>
        <v>8780916.7100000009</v>
      </c>
      <c r="AI212" s="147">
        <f t="shared" si="272"/>
        <v>3790675.18</v>
      </c>
      <c r="AJ212" s="147">
        <f t="shared" si="272"/>
        <v>2823219.54</v>
      </c>
      <c r="AK212" s="147">
        <f t="shared" si="272"/>
        <v>2886718.17</v>
      </c>
      <c r="AL212" s="147">
        <f t="shared" si="272"/>
        <v>3282088.76</v>
      </c>
      <c r="AM212" s="147">
        <f t="shared" si="272"/>
        <v>4329049.09</v>
      </c>
      <c r="AN212" s="147">
        <f t="shared" si="272"/>
        <v>3878005.98</v>
      </c>
      <c r="AO212" s="147">
        <f t="shared" si="272"/>
        <v>39365915.740000002</v>
      </c>
      <c r="AP212" s="147">
        <f t="shared" si="272"/>
        <v>777618999.07000005</v>
      </c>
      <c r="AQ212" s="147">
        <f t="shared" si="272"/>
        <v>3630173.32</v>
      </c>
      <c r="AR212" s="147">
        <f t="shared" si="272"/>
        <v>536143285.56999999</v>
      </c>
      <c r="AS212" s="147">
        <f t="shared" si="272"/>
        <v>61712486.549999997</v>
      </c>
      <c r="AT212" s="147">
        <f t="shared" si="272"/>
        <v>19834891.600000001</v>
      </c>
      <c r="AU212" s="147">
        <f t="shared" si="272"/>
        <v>3205567.95</v>
      </c>
      <c r="AV212" s="147">
        <f t="shared" si="272"/>
        <v>3668980.2</v>
      </c>
      <c r="AW212" s="147">
        <f t="shared" si="272"/>
        <v>3017799.07</v>
      </c>
      <c r="AX212" s="147">
        <f t="shared" si="272"/>
        <v>901398.36</v>
      </c>
      <c r="AY212" s="147">
        <f t="shared" si="272"/>
        <v>4671672.6900000004</v>
      </c>
      <c r="AZ212" s="147">
        <f t="shared" si="272"/>
        <v>101024180.5</v>
      </c>
      <c r="BA212" s="147">
        <f t="shared" si="272"/>
        <v>74074242.409999996</v>
      </c>
      <c r="BB212" s="147">
        <f t="shared" si="272"/>
        <v>64055139.409999996</v>
      </c>
      <c r="BC212" s="147">
        <f t="shared" si="272"/>
        <v>256936840.66</v>
      </c>
      <c r="BD212" s="147">
        <f t="shared" si="272"/>
        <v>40500555.359999999</v>
      </c>
      <c r="BE212" s="147">
        <f t="shared" si="272"/>
        <v>12253448.48</v>
      </c>
      <c r="BF212" s="147">
        <f t="shared" si="272"/>
        <v>198994453.41</v>
      </c>
      <c r="BG212" s="147">
        <f t="shared" si="272"/>
        <v>8953177.9900000002</v>
      </c>
      <c r="BH212" s="147">
        <f t="shared" si="272"/>
        <v>5993368.96</v>
      </c>
      <c r="BI212" s="147">
        <f t="shared" si="272"/>
        <v>3402252.65</v>
      </c>
      <c r="BJ212" s="147">
        <f t="shared" si="272"/>
        <v>51565908.539999999</v>
      </c>
      <c r="BK212" s="147">
        <f t="shared" si="272"/>
        <v>184179550.09</v>
      </c>
      <c r="BL212" s="147">
        <f t="shared" si="272"/>
        <v>2829101.74</v>
      </c>
      <c r="BM212" s="147">
        <f t="shared" si="272"/>
        <v>3434603.91</v>
      </c>
      <c r="BN212" s="147">
        <f t="shared" si="272"/>
        <v>30058496.199999999</v>
      </c>
      <c r="BO212" s="147">
        <f t="shared" ref="BO212:DZ212" si="273">+BO188</f>
        <v>11571707.82</v>
      </c>
      <c r="BP212" s="147">
        <f t="shared" si="273"/>
        <v>2746218.47</v>
      </c>
      <c r="BQ212" s="147">
        <f t="shared" si="273"/>
        <v>53808622.25</v>
      </c>
      <c r="BR212" s="147">
        <f t="shared" si="273"/>
        <v>39466398.710000001</v>
      </c>
      <c r="BS212" s="147">
        <f t="shared" si="273"/>
        <v>10096377.02</v>
      </c>
      <c r="BT212" s="147">
        <f t="shared" si="273"/>
        <v>4699177.76</v>
      </c>
      <c r="BU212" s="147">
        <f t="shared" si="273"/>
        <v>4446146.32</v>
      </c>
      <c r="BV212" s="147">
        <f t="shared" si="273"/>
        <v>10948165.18</v>
      </c>
      <c r="BW212" s="147">
        <f t="shared" si="273"/>
        <v>16771826.09</v>
      </c>
      <c r="BX212" s="147">
        <f t="shared" si="273"/>
        <v>1646850.61</v>
      </c>
      <c r="BY212" s="147">
        <f t="shared" si="273"/>
        <v>4987601.2300000004</v>
      </c>
      <c r="BZ212" s="147">
        <f t="shared" si="273"/>
        <v>2801142.32</v>
      </c>
      <c r="CA212" s="147">
        <f t="shared" si="273"/>
        <v>2584335.06</v>
      </c>
      <c r="CB212" s="147">
        <f t="shared" si="273"/>
        <v>681729918.64999998</v>
      </c>
      <c r="CC212" s="147">
        <f t="shared" si="273"/>
        <v>2327172.4300000002</v>
      </c>
      <c r="CD212" s="147">
        <f t="shared" si="273"/>
        <v>991026.07</v>
      </c>
      <c r="CE212" s="147">
        <f t="shared" si="273"/>
        <v>2348292.6800000002</v>
      </c>
      <c r="CF212" s="147">
        <f t="shared" si="273"/>
        <v>1542200.61</v>
      </c>
      <c r="CG212" s="147">
        <f t="shared" si="273"/>
        <v>2747035.51</v>
      </c>
      <c r="CH212" s="147">
        <f t="shared" si="273"/>
        <v>1774298.21</v>
      </c>
      <c r="CI212" s="147">
        <f t="shared" si="273"/>
        <v>6363261.9699999997</v>
      </c>
      <c r="CJ212" s="147">
        <f t="shared" si="273"/>
        <v>8844899.5500000007</v>
      </c>
      <c r="CK212" s="147">
        <f t="shared" si="273"/>
        <v>46678775.210000001</v>
      </c>
      <c r="CL212" s="147">
        <f t="shared" si="273"/>
        <v>11768313.630000001</v>
      </c>
      <c r="CM212" s="147">
        <f t="shared" si="273"/>
        <v>7888404.9500000002</v>
      </c>
      <c r="CN212" s="147">
        <f t="shared" si="273"/>
        <v>244536909.88</v>
      </c>
      <c r="CO212" s="147">
        <f t="shared" si="273"/>
        <v>124703055.31</v>
      </c>
      <c r="CP212" s="147">
        <f t="shared" si="273"/>
        <v>9717315.8699999992</v>
      </c>
      <c r="CQ212" s="147">
        <f t="shared" si="273"/>
        <v>9678552.2200000007</v>
      </c>
      <c r="CR212" s="147">
        <f t="shared" si="273"/>
        <v>2591295.42</v>
      </c>
      <c r="CS212" s="147">
        <f t="shared" si="273"/>
        <v>3728002.5</v>
      </c>
      <c r="CT212" s="147">
        <f t="shared" si="273"/>
        <v>1825181.27</v>
      </c>
      <c r="CU212" s="147">
        <f t="shared" si="273"/>
        <v>3639291.92</v>
      </c>
      <c r="CV212" s="147">
        <f t="shared" si="273"/>
        <v>845354.81</v>
      </c>
      <c r="CW212" s="147">
        <f t="shared" si="273"/>
        <v>2399900.58</v>
      </c>
      <c r="CX212" s="147">
        <f t="shared" si="273"/>
        <v>4554100.24</v>
      </c>
      <c r="CY212" s="147">
        <f t="shared" si="273"/>
        <v>871001.91</v>
      </c>
      <c r="CZ212" s="147">
        <f t="shared" si="273"/>
        <v>17671904.719999999</v>
      </c>
      <c r="DA212" s="147">
        <f t="shared" si="273"/>
        <v>2555870.86</v>
      </c>
      <c r="DB212" s="147">
        <f t="shared" si="273"/>
        <v>3450493.19</v>
      </c>
      <c r="DC212" s="147">
        <f t="shared" si="273"/>
        <v>2338556.5699999998</v>
      </c>
      <c r="DD212" s="147">
        <f t="shared" si="273"/>
        <v>2350999.5499999998</v>
      </c>
      <c r="DE212" s="147">
        <f t="shared" si="273"/>
        <v>4285256.26</v>
      </c>
      <c r="DF212" s="147">
        <f t="shared" si="273"/>
        <v>179546582.31</v>
      </c>
      <c r="DG212" s="147">
        <f t="shared" si="273"/>
        <v>1408386.43</v>
      </c>
      <c r="DH212" s="147">
        <f t="shared" si="273"/>
        <v>16948539.670000002</v>
      </c>
      <c r="DI212" s="147">
        <f t="shared" si="273"/>
        <v>22703528.629999999</v>
      </c>
      <c r="DJ212" s="147">
        <f t="shared" si="273"/>
        <v>6340849.0300000003</v>
      </c>
      <c r="DK212" s="147">
        <f t="shared" si="273"/>
        <v>4444285.07</v>
      </c>
      <c r="DL212" s="147">
        <f t="shared" si="273"/>
        <v>49911501.579999998</v>
      </c>
      <c r="DM212" s="147">
        <f t="shared" si="273"/>
        <v>3899830.6</v>
      </c>
      <c r="DN212" s="147">
        <f t="shared" si="273"/>
        <v>13023431.869999999</v>
      </c>
      <c r="DO212" s="147">
        <f t="shared" si="273"/>
        <v>26943598.629999999</v>
      </c>
      <c r="DP212" s="147">
        <f t="shared" si="273"/>
        <v>2963287.45</v>
      </c>
      <c r="DQ212" s="147">
        <f t="shared" si="273"/>
        <v>5418180.0899999999</v>
      </c>
      <c r="DR212" s="147">
        <f t="shared" si="273"/>
        <v>12883542.9</v>
      </c>
      <c r="DS212" s="147">
        <f t="shared" si="273"/>
        <v>7578984.0899999999</v>
      </c>
      <c r="DT212" s="147">
        <f t="shared" si="273"/>
        <v>2133563.7799999998</v>
      </c>
      <c r="DU212" s="147">
        <f t="shared" si="273"/>
        <v>4001533.21</v>
      </c>
      <c r="DV212" s="147">
        <f t="shared" si="273"/>
        <v>2732483.55</v>
      </c>
      <c r="DW212" s="147">
        <f t="shared" si="273"/>
        <v>3816060.94</v>
      </c>
      <c r="DX212" s="147">
        <f t="shared" si="273"/>
        <v>2775364.83</v>
      </c>
      <c r="DY212" s="147">
        <f t="shared" si="273"/>
        <v>3951372.52</v>
      </c>
      <c r="DZ212" s="147">
        <f t="shared" si="273"/>
        <v>8454965.2599999998</v>
      </c>
      <c r="EA212" s="147">
        <f t="shared" ref="EA212:FU212" si="274">+EA188</f>
        <v>6402905.3700000001</v>
      </c>
      <c r="EB212" s="147">
        <f t="shared" si="274"/>
        <v>5309382.9400000004</v>
      </c>
      <c r="EC212" s="147">
        <f t="shared" si="274"/>
        <v>3350115.84</v>
      </c>
      <c r="ED212" s="147">
        <f t="shared" si="274"/>
        <v>18482855.940000001</v>
      </c>
      <c r="EE212" s="147">
        <f t="shared" si="274"/>
        <v>2633761.9</v>
      </c>
      <c r="EF212" s="147">
        <f t="shared" si="274"/>
        <v>12887375.960000001</v>
      </c>
      <c r="EG212" s="147">
        <f t="shared" si="274"/>
        <v>3159232.7</v>
      </c>
      <c r="EH212" s="147">
        <f t="shared" si="274"/>
        <v>2819571.2</v>
      </c>
      <c r="EI212" s="147">
        <f t="shared" si="274"/>
        <v>147007251.84</v>
      </c>
      <c r="EJ212" s="147">
        <f t="shared" si="274"/>
        <v>77178705.849999994</v>
      </c>
      <c r="EK212" s="147">
        <f t="shared" si="274"/>
        <v>6176027.8300000001</v>
      </c>
      <c r="EL212" s="147">
        <f t="shared" si="274"/>
        <v>4414954.68</v>
      </c>
      <c r="EM212" s="147">
        <f t="shared" si="274"/>
        <v>4198090.21</v>
      </c>
      <c r="EN212" s="147">
        <f t="shared" si="274"/>
        <v>9862702.0700000003</v>
      </c>
      <c r="EO212" s="147">
        <f t="shared" si="274"/>
        <v>3896380.83</v>
      </c>
      <c r="EP212" s="147">
        <f t="shared" si="274"/>
        <v>4520036.04</v>
      </c>
      <c r="EQ212" s="147">
        <f t="shared" si="274"/>
        <v>23314365.98</v>
      </c>
      <c r="ER212" s="147">
        <f t="shared" si="274"/>
        <v>3932488.07</v>
      </c>
      <c r="ES212" s="147">
        <f t="shared" si="274"/>
        <v>1958287.28</v>
      </c>
      <c r="ET212" s="147">
        <f t="shared" si="274"/>
        <v>3462733.16</v>
      </c>
      <c r="EU212" s="147">
        <f t="shared" si="274"/>
        <v>6379549.4000000004</v>
      </c>
      <c r="EV212" s="147">
        <f t="shared" si="274"/>
        <v>1225078.8899999999</v>
      </c>
      <c r="EW212" s="147">
        <f t="shared" si="274"/>
        <v>10345900.109999999</v>
      </c>
      <c r="EX212" s="147">
        <f t="shared" si="274"/>
        <v>3232202.78</v>
      </c>
      <c r="EY212" s="147">
        <f t="shared" si="274"/>
        <v>4282403.4400000004</v>
      </c>
      <c r="EZ212" s="147">
        <f t="shared" si="274"/>
        <v>1996492.76</v>
      </c>
      <c r="FA212" s="147">
        <f t="shared" si="274"/>
        <v>30245738.940000001</v>
      </c>
      <c r="FB212" s="147">
        <f t="shared" si="274"/>
        <v>3868984.43</v>
      </c>
      <c r="FC212" s="147">
        <f t="shared" si="274"/>
        <v>19433570.149999999</v>
      </c>
      <c r="FD212" s="147">
        <f t="shared" si="274"/>
        <v>3830877.86</v>
      </c>
      <c r="FE212" s="147">
        <f t="shared" si="274"/>
        <v>1633919.35</v>
      </c>
      <c r="FF212" s="147">
        <f t="shared" si="274"/>
        <v>3000083.84</v>
      </c>
      <c r="FG212" s="147">
        <f t="shared" si="274"/>
        <v>1918708.52</v>
      </c>
      <c r="FH212" s="147">
        <f t="shared" si="274"/>
        <v>1570285.62</v>
      </c>
      <c r="FI212" s="147">
        <f t="shared" si="274"/>
        <v>16002066.390000001</v>
      </c>
      <c r="FJ212" s="147">
        <f t="shared" si="274"/>
        <v>15740858.85</v>
      </c>
      <c r="FK212" s="147">
        <f t="shared" si="274"/>
        <v>19055155.690000001</v>
      </c>
      <c r="FL212" s="147">
        <f t="shared" si="274"/>
        <v>48796379.829999998</v>
      </c>
      <c r="FM212" s="147">
        <f t="shared" si="274"/>
        <v>30308399.059999999</v>
      </c>
      <c r="FN212" s="147">
        <f t="shared" si="274"/>
        <v>184385493.96000001</v>
      </c>
      <c r="FO212" s="147">
        <f t="shared" si="274"/>
        <v>9788887.75</v>
      </c>
      <c r="FP212" s="147">
        <f t="shared" si="274"/>
        <v>19722633.890000001</v>
      </c>
      <c r="FQ212" s="147">
        <f t="shared" si="274"/>
        <v>8114305.8200000003</v>
      </c>
      <c r="FR212" s="147">
        <f t="shared" si="274"/>
        <v>2450113.9500000002</v>
      </c>
      <c r="FS212" s="147">
        <f t="shared" si="274"/>
        <v>2685526.75</v>
      </c>
      <c r="FT212" s="181">
        <f t="shared" si="274"/>
        <v>1405478.12</v>
      </c>
      <c r="FU212" s="147">
        <f t="shared" si="274"/>
        <v>7407328.0899999999</v>
      </c>
      <c r="FV212" s="147">
        <f>+FV188</f>
        <v>6208874.0199999996</v>
      </c>
      <c r="FW212" s="147">
        <f>+FW188</f>
        <v>2843391.75</v>
      </c>
      <c r="FX212" s="147">
        <f>+FX188</f>
        <v>1160581.8500000001</v>
      </c>
      <c r="FY212" s="147"/>
      <c r="FZ212" s="147">
        <f>SUM(C212:FX212)</f>
        <v>7453662107.9699993</v>
      </c>
      <c r="GA212" s="147"/>
      <c r="GB212" s="147"/>
      <c r="GC212" s="147"/>
      <c r="GD212" s="178"/>
      <c r="GE212" s="178"/>
    </row>
    <row r="213" spans="1:187" x14ac:dyDescent="0.2">
      <c r="A213" s="255" t="s">
        <v>562</v>
      </c>
      <c r="B213" s="256" t="s">
        <v>355</v>
      </c>
      <c r="C213" s="147">
        <f>MIN(C208,C212)</f>
        <v>72480084.909999996</v>
      </c>
      <c r="D213" s="147">
        <f t="shared" ref="D213:BO213" si="275">MIN(D208,D212)</f>
        <v>353421544.51999998</v>
      </c>
      <c r="E213" s="147">
        <f t="shared" si="275"/>
        <v>72479846.149999991</v>
      </c>
      <c r="F213" s="147">
        <f t="shared" si="275"/>
        <v>147868482.38</v>
      </c>
      <c r="G213" s="147">
        <f t="shared" si="275"/>
        <v>9359432.0099999998</v>
      </c>
      <c r="H213" s="147">
        <f t="shared" si="275"/>
        <v>8509792.379999999</v>
      </c>
      <c r="I213" s="147">
        <f t="shared" si="275"/>
        <v>92542267.709999993</v>
      </c>
      <c r="J213" s="147">
        <f t="shared" si="275"/>
        <v>19176430.338</v>
      </c>
      <c r="K213" s="147">
        <f t="shared" si="275"/>
        <v>3371303.86</v>
      </c>
      <c r="L213" s="147">
        <f t="shared" si="275"/>
        <v>23595304.07</v>
      </c>
      <c r="M213" s="147">
        <f t="shared" si="275"/>
        <v>13581365.049999999</v>
      </c>
      <c r="N213" s="147">
        <f t="shared" si="275"/>
        <v>452214334.69</v>
      </c>
      <c r="O213" s="147">
        <f t="shared" si="275"/>
        <v>121860174.67999999</v>
      </c>
      <c r="P213" s="147">
        <f t="shared" si="275"/>
        <v>2799302.1</v>
      </c>
      <c r="Q213" s="147">
        <f t="shared" si="275"/>
        <v>357171520.36000001</v>
      </c>
      <c r="R213" s="147">
        <f t="shared" si="275"/>
        <v>22682472.120000001</v>
      </c>
      <c r="S213" s="147">
        <f t="shared" si="275"/>
        <v>14002127.890000001</v>
      </c>
      <c r="T213" s="147">
        <f t="shared" si="275"/>
        <v>2144964.84</v>
      </c>
      <c r="U213" s="147">
        <f t="shared" si="275"/>
        <v>872742.97</v>
      </c>
      <c r="V213" s="147">
        <f t="shared" si="275"/>
        <v>3357635.6</v>
      </c>
      <c r="W213" s="147">
        <f t="shared" si="275"/>
        <v>872942.15</v>
      </c>
      <c r="X213" s="147">
        <f t="shared" si="275"/>
        <v>854171.2</v>
      </c>
      <c r="Y213" s="147">
        <f t="shared" si="275"/>
        <v>14544530.17</v>
      </c>
      <c r="Z213" s="147">
        <f t="shared" si="275"/>
        <v>2833593.02</v>
      </c>
      <c r="AA213" s="147">
        <f t="shared" si="275"/>
        <v>252917425.71000001</v>
      </c>
      <c r="AB213" s="147">
        <f t="shared" si="275"/>
        <v>254158879.38</v>
      </c>
      <c r="AC213" s="147">
        <f t="shared" si="275"/>
        <v>8474448.5700000003</v>
      </c>
      <c r="AD213" s="147">
        <f t="shared" si="275"/>
        <v>10867548.01</v>
      </c>
      <c r="AE213" s="147">
        <f t="shared" si="275"/>
        <v>1695008.01</v>
      </c>
      <c r="AF213" s="147">
        <f t="shared" si="275"/>
        <v>2472703.1800000002</v>
      </c>
      <c r="AG213" s="147">
        <f t="shared" si="275"/>
        <v>7383182.5899999999</v>
      </c>
      <c r="AH213" s="147">
        <f t="shared" si="275"/>
        <v>8780916.7100000009</v>
      </c>
      <c r="AI213" s="147">
        <f t="shared" si="275"/>
        <v>3790675.18</v>
      </c>
      <c r="AJ213" s="147">
        <f t="shared" si="275"/>
        <v>2805852.22</v>
      </c>
      <c r="AK213" s="147">
        <f t="shared" si="275"/>
        <v>2886718.17</v>
      </c>
      <c r="AL213" s="147">
        <f t="shared" si="275"/>
        <v>3282088.76</v>
      </c>
      <c r="AM213" s="147">
        <f t="shared" si="275"/>
        <v>4274969.66</v>
      </c>
      <c r="AN213" s="147">
        <f t="shared" si="275"/>
        <v>3878005.98</v>
      </c>
      <c r="AO213" s="147">
        <f t="shared" si="275"/>
        <v>39361716.280000001</v>
      </c>
      <c r="AP213" s="147">
        <f t="shared" si="275"/>
        <v>776068934.45999992</v>
      </c>
      <c r="AQ213" s="147">
        <f t="shared" si="275"/>
        <v>3240854.81</v>
      </c>
      <c r="AR213" s="147">
        <f t="shared" si="275"/>
        <v>536143285.56999999</v>
      </c>
      <c r="AS213" s="147">
        <f t="shared" si="275"/>
        <v>61575335.579999998</v>
      </c>
      <c r="AT213" s="147">
        <f t="shared" si="275"/>
        <v>19834891.600000001</v>
      </c>
      <c r="AU213" s="147">
        <f t="shared" si="275"/>
        <v>3205567.95</v>
      </c>
      <c r="AV213" s="147">
        <f t="shared" si="275"/>
        <v>3609067.4</v>
      </c>
      <c r="AW213" s="147">
        <f t="shared" si="275"/>
        <v>2952238.9000000004</v>
      </c>
      <c r="AX213" s="147">
        <f t="shared" si="275"/>
        <v>901398.36</v>
      </c>
      <c r="AY213" s="147">
        <f t="shared" si="275"/>
        <v>4671672.6900000004</v>
      </c>
      <c r="AZ213" s="147">
        <f t="shared" si="275"/>
        <v>100416779.83000001</v>
      </c>
      <c r="BA213" s="147">
        <f t="shared" si="275"/>
        <v>74027124.444000006</v>
      </c>
      <c r="BB213" s="147">
        <f t="shared" si="275"/>
        <v>64031883.630000003</v>
      </c>
      <c r="BC213" s="147">
        <f t="shared" si="275"/>
        <v>256148067.34</v>
      </c>
      <c r="BD213" s="147">
        <f t="shared" si="275"/>
        <v>40464485.177999996</v>
      </c>
      <c r="BE213" s="147">
        <f t="shared" si="275"/>
        <v>12253448.48</v>
      </c>
      <c r="BF213" s="147">
        <f t="shared" si="275"/>
        <v>198855220.382</v>
      </c>
      <c r="BG213" s="147">
        <f t="shared" si="275"/>
        <v>8940099.2300000004</v>
      </c>
      <c r="BH213" s="147">
        <f t="shared" si="275"/>
        <v>5958337.9800000004</v>
      </c>
      <c r="BI213" s="147">
        <f t="shared" si="275"/>
        <v>3311248.1</v>
      </c>
      <c r="BJ213" s="147">
        <f t="shared" si="275"/>
        <v>51551945.562000006</v>
      </c>
      <c r="BK213" s="147">
        <f t="shared" si="275"/>
        <v>184179550.09</v>
      </c>
      <c r="BL213" s="147">
        <f t="shared" si="275"/>
        <v>2788512.66</v>
      </c>
      <c r="BM213" s="147">
        <f t="shared" si="275"/>
        <v>3376076.8899999997</v>
      </c>
      <c r="BN213" s="147">
        <f t="shared" si="275"/>
        <v>30027447.684</v>
      </c>
      <c r="BO213" s="147">
        <f t="shared" si="275"/>
        <v>11571707.82</v>
      </c>
      <c r="BP213" s="147">
        <f t="shared" ref="BP213:EA213" si="276">MIN(BP208,BP212)</f>
        <v>2746218.47</v>
      </c>
      <c r="BQ213" s="147">
        <f t="shared" si="276"/>
        <v>53808622.25</v>
      </c>
      <c r="BR213" s="147">
        <f t="shared" si="276"/>
        <v>39188001.280000001</v>
      </c>
      <c r="BS213" s="147">
        <f t="shared" si="276"/>
        <v>10096377.02</v>
      </c>
      <c r="BT213" s="147">
        <f t="shared" si="276"/>
        <v>4515408.5900000008</v>
      </c>
      <c r="BU213" s="147">
        <f t="shared" si="276"/>
        <v>4446146.32</v>
      </c>
      <c r="BV213" s="147">
        <f t="shared" si="276"/>
        <v>10859674.08</v>
      </c>
      <c r="BW213" s="147">
        <f t="shared" si="276"/>
        <v>16703024.33</v>
      </c>
      <c r="BX213" s="147">
        <f t="shared" si="276"/>
        <v>1619852.9500000002</v>
      </c>
      <c r="BY213" s="147">
        <f t="shared" si="276"/>
        <v>4987601.2300000004</v>
      </c>
      <c r="BZ213" s="147">
        <f t="shared" si="276"/>
        <v>2781434.0500000003</v>
      </c>
      <c r="CA213" s="147">
        <f t="shared" si="276"/>
        <v>2584335.06</v>
      </c>
      <c r="CB213" s="147">
        <f t="shared" si="276"/>
        <v>680894228.81000006</v>
      </c>
      <c r="CC213" s="147">
        <f t="shared" si="276"/>
        <v>2327172.4300000002</v>
      </c>
      <c r="CD213" s="147">
        <f t="shared" si="276"/>
        <v>991026.07</v>
      </c>
      <c r="CE213" s="147">
        <f t="shared" si="276"/>
        <v>2348292.6800000002</v>
      </c>
      <c r="CF213" s="147">
        <f t="shared" si="276"/>
        <v>1542200.61</v>
      </c>
      <c r="CG213" s="147">
        <f t="shared" si="276"/>
        <v>2672154.46</v>
      </c>
      <c r="CH213" s="147">
        <f t="shared" si="276"/>
        <v>1774298.21</v>
      </c>
      <c r="CI213" s="147">
        <f t="shared" si="276"/>
        <v>6363261.9699999997</v>
      </c>
      <c r="CJ213" s="147">
        <f t="shared" si="276"/>
        <v>8755352.2599999998</v>
      </c>
      <c r="CK213" s="147">
        <f t="shared" si="276"/>
        <v>46603358.280000001</v>
      </c>
      <c r="CL213" s="147">
        <f t="shared" si="276"/>
        <v>11768313.630000001</v>
      </c>
      <c r="CM213" s="147">
        <f t="shared" si="276"/>
        <v>7888404.9500000002</v>
      </c>
      <c r="CN213" s="147">
        <f t="shared" si="276"/>
        <v>244424143.34999999</v>
      </c>
      <c r="CO213" s="147">
        <f t="shared" si="276"/>
        <v>124596117.164</v>
      </c>
      <c r="CP213" s="147">
        <f t="shared" si="276"/>
        <v>9716159.2299999986</v>
      </c>
      <c r="CQ213" s="147">
        <f t="shared" si="276"/>
        <v>9639127.1199999992</v>
      </c>
      <c r="CR213" s="147">
        <f t="shared" si="276"/>
        <v>2591295.42</v>
      </c>
      <c r="CS213" s="147">
        <f t="shared" si="276"/>
        <v>3719620.8</v>
      </c>
      <c r="CT213" s="147">
        <f t="shared" si="276"/>
        <v>1795962.2</v>
      </c>
      <c r="CU213" s="147">
        <f t="shared" si="276"/>
        <v>3639291.92</v>
      </c>
      <c r="CV213" s="147">
        <f t="shared" si="276"/>
        <v>843898.67999999993</v>
      </c>
      <c r="CW213" s="147">
        <f t="shared" si="276"/>
        <v>2399900.58</v>
      </c>
      <c r="CX213" s="147">
        <f t="shared" si="276"/>
        <v>4554100.24</v>
      </c>
      <c r="CY213" s="147">
        <f t="shared" si="276"/>
        <v>871001.91</v>
      </c>
      <c r="CZ213" s="147">
        <f t="shared" si="276"/>
        <v>17670959.490000002</v>
      </c>
      <c r="DA213" s="147">
        <f t="shared" si="276"/>
        <v>2555870.86</v>
      </c>
      <c r="DB213" s="147">
        <f t="shared" si="276"/>
        <v>3450493.19</v>
      </c>
      <c r="DC213" s="147">
        <f t="shared" si="276"/>
        <v>2338556.5699999998</v>
      </c>
      <c r="DD213" s="147">
        <f t="shared" si="276"/>
        <v>2350999.5499999998</v>
      </c>
      <c r="DE213" s="147">
        <f t="shared" si="276"/>
        <v>4285256.26</v>
      </c>
      <c r="DF213" s="147">
        <f t="shared" si="276"/>
        <v>179396904.60800001</v>
      </c>
      <c r="DG213" s="147">
        <f t="shared" si="276"/>
        <v>1393097.98</v>
      </c>
      <c r="DH213" s="147">
        <f t="shared" si="276"/>
        <v>16931448.690000001</v>
      </c>
      <c r="DI213" s="147">
        <f t="shared" si="276"/>
        <v>22550233.789999999</v>
      </c>
      <c r="DJ213" s="147">
        <f t="shared" si="276"/>
        <v>6340849.0300000003</v>
      </c>
      <c r="DK213" s="147">
        <f t="shared" si="276"/>
        <v>4432493.87</v>
      </c>
      <c r="DL213" s="147">
        <f t="shared" si="276"/>
        <v>49911501.579999998</v>
      </c>
      <c r="DM213" s="147">
        <f t="shared" si="276"/>
        <v>3890584.8299999996</v>
      </c>
      <c r="DN213" s="147">
        <f t="shared" si="276"/>
        <v>13023431.869999999</v>
      </c>
      <c r="DO213" s="147">
        <f t="shared" si="276"/>
        <v>26943598.629999999</v>
      </c>
      <c r="DP213" s="147">
        <f t="shared" si="276"/>
        <v>2928740.66</v>
      </c>
      <c r="DQ213" s="147">
        <f t="shared" si="276"/>
        <v>5376529.75</v>
      </c>
      <c r="DR213" s="147">
        <f t="shared" si="276"/>
        <v>12869076.369999999</v>
      </c>
      <c r="DS213" s="147">
        <f t="shared" si="276"/>
        <v>7578984.0899999999</v>
      </c>
      <c r="DT213" s="147">
        <f t="shared" si="276"/>
        <v>2133563.7799999998</v>
      </c>
      <c r="DU213" s="147">
        <f t="shared" si="276"/>
        <v>4001533.21</v>
      </c>
      <c r="DV213" s="147">
        <f t="shared" si="276"/>
        <v>2732483.55</v>
      </c>
      <c r="DW213" s="147">
        <f t="shared" si="276"/>
        <v>3816060.94</v>
      </c>
      <c r="DX213" s="147">
        <f t="shared" si="276"/>
        <v>2775364.83</v>
      </c>
      <c r="DY213" s="147">
        <f t="shared" si="276"/>
        <v>3941984.8000000003</v>
      </c>
      <c r="DZ213" s="147">
        <f t="shared" si="276"/>
        <v>8454965.2599999998</v>
      </c>
      <c r="EA213" s="147">
        <f t="shared" si="276"/>
        <v>6378682.5499999998</v>
      </c>
      <c r="EB213" s="147">
        <f t="shared" ref="EB213:FX213" si="277">MIN(EB208,EB212)</f>
        <v>5309382.9400000004</v>
      </c>
      <c r="EC213" s="147">
        <f t="shared" si="277"/>
        <v>3293319.5599999996</v>
      </c>
      <c r="ED213" s="147">
        <f t="shared" si="277"/>
        <v>18481576.960000001</v>
      </c>
      <c r="EE213" s="147">
        <f t="shared" si="277"/>
        <v>2627048.44</v>
      </c>
      <c r="EF213" s="147">
        <f t="shared" si="277"/>
        <v>12804420.27</v>
      </c>
      <c r="EG213" s="147">
        <f t="shared" si="277"/>
        <v>3159232.7</v>
      </c>
      <c r="EH213" s="147">
        <f t="shared" si="277"/>
        <v>2819571.2</v>
      </c>
      <c r="EI213" s="147">
        <f t="shared" si="277"/>
        <v>147007251.84</v>
      </c>
      <c r="EJ213" s="147">
        <f t="shared" si="277"/>
        <v>77152449.596000001</v>
      </c>
      <c r="EK213" s="147">
        <f t="shared" si="277"/>
        <v>6171476.5699999994</v>
      </c>
      <c r="EL213" s="147">
        <f t="shared" si="277"/>
        <v>4414954.68</v>
      </c>
      <c r="EM213" s="147">
        <f t="shared" si="277"/>
        <v>4198090.21</v>
      </c>
      <c r="EN213" s="147">
        <f t="shared" si="277"/>
        <v>9685107.9100000001</v>
      </c>
      <c r="EO213" s="147">
        <f t="shared" si="277"/>
        <v>3896380.83</v>
      </c>
      <c r="EP213" s="147">
        <f t="shared" si="277"/>
        <v>4351949.1899999995</v>
      </c>
      <c r="EQ213" s="147">
        <f t="shared" si="277"/>
        <v>23305554</v>
      </c>
      <c r="ER213" s="147">
        <f t="shared" si="277"/>
        <v>3932488.07</v>
      </c>
      <c r="ES213" s="147">
        <f t="shared" si="277"/>
        <v>1958287.28</v>
      </c>
      <c r="ET213" s="147">
        <f t="shared" si="277"/>
        <v>3303031.04</v>
      </c>
      <c r="EU213" s="147">
        <f t="shared" si="277"/>
        <v>6379549.4000000004</v>
      </c>
      <c r="EV213" s="147">
        <f t="shared" si="277"/>
        <v>1225078.8899999999</v>
      </c>
      <c r="EW213" s="147">
        <f t="shared" si="277"/>
        <v>10332738.220000001</v>
      </c>
      <c r="EX213" s="147">
        <f t="shared" si="277"/>
        <v>3232202.78</v>
      </c>
      <c r="EY213" s="147">
        <f t="shared" si="277"/>
        <v>4282403.4400000004</v>
      </c>
      <c r="EZ213" s="147">
        <f t="shared" si="277"/>
        <v>1984011.72</v>
      </c>
      <c r="FA213" s="147">
        <f t="shared" si="277"/>
        <v>30229008.579999998</v>
      </c>
      <c r="FB213" s="147">
        <f t="shared" si="277"/>
        <v>3852502.4899999998</v>
      </c>
      <c r="FC213" s="147">
        <f t="shared" si="277"/>
        <v>19406246.960000001</v>
      </c>
      <c r="FD213" s="147">
        <f t="shared" si="277"/>
        <v>3830877.86</v>
      </c>
      <c r="FE213" s="147">
        <f t="shared" si="277"/>
        <v>1633919.35</v>
      </c>
      <c r="FF213" s="147">
        <f t="shared" si="277"/>
        <v>3000083.84</v>
      </c>
      <c r="FG213" s="147">
        <f t="shared" si="277"/>
        <v>1886270.1199999999</v>
      </c>
      <c r="FH213" s="147">
        <f t="shared" si="277"/>
        <v>1570285.62</v>
      </c>
      <c r="FI213" s="147">
        <f t="shared" si="277"/>
        <v>15825542.9</v>
      </c>
      <c r="FJ213" s="147">
        <f t="shared" si="277"/>
        <v>15740858.85</v>
      </c>
      <c r="FK213" s="147">
        <f t="shared" si="277"/>
        <v>18878143.18</v>
      </c>
      <c r="FL213" s="147">
        <f t="shared" si="277"/>
        <v>48796379.829999998</v>
      </c>
      <c r="FM213" s="147">
        <f t="shared" si="277"/>
        <v>30299070.828000002</v>
      </c>
      <c r="FN213" s="147">
        <f t="shared" si="277"/>
        <v>183612381.71000001</v>
      </c>
      <c r="FO213" s="147">
        <f t="shared" si="277"/>
        <v>9715247.3099999987</v>
      </c>
      <c r="FP213" s="147">
        <f t="shared" si="277"/>
        <v>19722633.890000001</v>
      </c>
      <c r="FQ213" s="147">
        <f t="shared" si="277"/>
        <v>8023943.29</v>
      </c>
      <c r="FR213" s="147">
        <f t="shared" si="277"/>
        <v>2450113.9500000002</v>
      </c>
      <c r="FS213" s="147">
        <f t="shared" si="277"/>
        <v>2685526.75</v>
      </c>
      <c r="FT213" s="147">
        <f t="shared" si="277"/>
        <v>1401925.73</v>
      </c>
      <c r="FU213" s="147">
        <f t="shared" si="277"/>
        <v>7389588.8899999997</v>
      </c>
      <c r="FV213" s="147">
        <f t="shared" si="277"/>
        <v>6181662.4699999997</v>
      </c>
      <c r="FW213" s="147">
        <f t="shared" si="277"/>
        <v>2835238.3400000003</v>
      </c>
      <c r="FX213" s="147">
        <f t="shared" si="277"/>
        <v>1160581.8500000001</v>
      </c>
      <c r="FY213" s="147"/>
      <c r="FZ213" s="147">
        <f>SUM(C213:FX213)</f>
        <v>7442676907.7139978</v>
      </c>
      <c r="GA213" s="147"/>
      <c r="GB213" s="147"/>
      <c r="GC213" s="147"/>
      <c r="GD213" s="186"/>
      <c r="GE213" s="186"/>
    </row>
    <row r="214" spans="1:187" x14ac:dyDescent="0.2">
      <c r="A214" s="178"/>
      <c r="B214" s="184" t="s">
        <v>584</v>
      </c>
      <c r="C214" s="147"/>
      <c r="D214" s="147"/>
      <c r="E214" s="147"/>
      <c r="F214" s="147"/>
      <c r="G214" s="147"/>
      <c r="H214" s="147"/>
      <c r="I214" s="147"/>
      <c r="J214" s="147"/>
      <c r="K214" s="147"/>
      <c r="L214" s="147"/>
      <c r="M214" s="147"/>
      <c r="N214" s="147"/>
      <c r="O214" s="147"/>
      <c r="P214" s="147"/>
      <c r="Q214" s="147"/>
      <c r="R214" s="147"/>
      <c r="S214" s="147"/>
      <c r="T214" s="147"/>
      <c r="U214" s="147"/>
      <c r="V214" s="147"/>
      <c r="W214" s="181"/>
      <c r="X214" s="147"/>
      <c r="Y214" s="147"/>
      <c r="Z214" s="147"/>
      <c r="AA214" s="147"/>
      <c r="AB214" s="147"/>
      <c r="AC214" s="147"/>
      <c r="AD214" s="147"/>
      <c r="AE214" s="147"/>
      <c r="AF214" s="147"/>
      <c r="AG214" s="147"/>
      <c r="AH214" s="147"/>
      <c r="AI214" s="147"/>
      <c r="AJ214" s="147"/>
      <c r="AK214" s="147"/>
      <c r="AL214" s="147"/>
      <c r="AM214" s="147"/>
      <c r="AN214" s="147"/>
      <c r="AO214" s="147"/>
      <c r="AP214" s="147"/>
      <c r="AQ214" s="147"/>
      <c r="AR214" s="147"/>
      <c r="AS214" s="147"/>
      <c r="AT214" s="147"/>
      <c r="AU214" s="147"/>
      <c r="AV214" s="147"/>
      <c r="AW214" s="147"/>
      <c r="AX214" s="147"/>
      <c r="AY214" s="147"/>
      <c r="AZ214" s="147"/>
      <c r="BA214" s="147"/>
      <c r="BB214" s="147"/>
      <c r="BC214" s="147"/>
      <c r="BD214" s="147"/>
      <c r="BE214" s="147"/>
      <c r="BF214" s="147"/>
      <c r="BG214" s="147"/>
      <c r="BH214" s="147"/>
      <c r="BI214" s="147"/>
      <c r="BJ214" s="147"/>
      <c r="BK214" s="147"/>
      <c r="BL214" s="147"/>
      <c r="BM214" s="147"/>
      <c r="BN214" s="147"/>
      <c r="BO214" s="147"/>
      <c r="BP214" s="147"/>
      <c r="BQ214" s="147"/>
      <c r="BR214" s="147"/>
      <c r="BS214" s="147"/>
      <c r="BT214" s="147"/>
      <c r="BU214" s="147"/>
      <c r="BV214" s="147"/>
      <c r="BW214" s="147"/>
      <c r="BX214" s="147"/>
      <c r="BY214" s="147"/>
      <c r="BZ214" s="147"/>
      <c r="CA214" s="147"/>
      <c r="CB214" s="147"/>
      <c r="CC214" s="147"/>
      <c r="CD214" s="147"/>
      <c r="CE214" s="147"/>
      <c r="CF214" s="147"/>
      <c r="CG214" s="147"/>
      <c r="CH214" s="147"/>
      <c r="CI214" s="147"/>
      <c r="CJ214" s="147"/>
      <c r="CK214" s="147"/>
      <c r="CL214" s="147"/>
      <c r="CM214" s="147"/>
      <c r="CN214" s="147"/>
      <c r="CO214" s="147"/>
      <c r="CP214" s="147"/>
      <c r="CQ214" s="147"/>
      <c r="CR214" s="147"/>
      <c r="CS214" s="147"/>
      <c r="CT214" s="147"/>
      <c r="CU214" s="147"/>
      <c r="CV214" s="147"/>
      <c r="CW214" s="147"/>
      <c r="CX214" s="147"/>
      <c r="CY214" s="147"/>
      <c r="CZ214" s="147"/>
      <c r="DA214" s="147"/>
      <c r="DB214" s="147"/>
      <c r="DC214" s="147"/>
      <c r="DD214" s="147"/>
      <c r="DE214" s="147"/>
      <c r="DF214" s="147"/>
      <c r="DG214" s="147"/>
      <c r="DH214" s="147"/>
      <c r="DI214" s="147"/>
      <c r="DJ214" s="147"/>
      <c r="DK214" s="147"/>
      <c r="DL214" s="147"/>
      <c r="DM214" s="147"/>
      <c r="DN214" s="147"/>
      <c r="DO214" s="147"/>
      <c r="DP214" s="147"/>
      <c r="DQ214" s="147"/>
      <c r="DR214" s="147"/>
      <c r="DS214" s="147"/>
      <c r="DT214" s="147"/>
      <c r="DU214" s="147"/>
      <c r="DV214" s="147"/>
      <c r="DW214" s="147"/>
      <c r="DX214" s="147"/>
      <c r="DY214" s="147"/>
      <c r="DZ214" s="147"/>
      <c r="EA214" s="147"/>
      <c r="EB214" s="147"/>
      <c r="EC214" s="147"/>
      <c r="ED214" s="147"/>
      <c r="EE214" s="147"/>
      <c r="EF214" s="147"/>
      <c r="EG214" s="147"/>
      <c r="EH214" s="147"/>
      <c r="EI214" s="147"/>
      <c r="EJ214" s="147"/>
      <c r="EK214" s="147"/>
      <c r="EL214" s="147"/>
      <c r="EM214" s="147"/>
      <c r="EN214" s="147"/>
      <c r="EO214" s="147"/>
      <c r="EP214" s="147"/>
      <c r="EQ214" s="147"/>
      <c r="ER214" s="147"/>
      <c r="ES214" s="147"/>
      <c r="ET214" s="147"/>
      <c r="EU214" s="147"/>
      <c r="EV214" s="147"/>
      <c r="EW214" s="147"/>
      <c r="EX214" s="147"/>
      <c r="EY214" s="147"/>
      <c r="EZ214" s="147"/>
      <c r="FA214" s="147"/>
      <c r="FB214" s="147"/>
      <c r="FC214" s="147"/>
      <c r="FD214" s="147"/>
      <c r="FE214" s="147"/>
      <c r="FF214" s="147"/>
      <c r="FG214" s="147"/>
      <c r="FH214" s="147"/>
      <c r="FI214" s="147"/>
      <c r="FJ214" s="147"/>
      <c r="FK214" s="147"/>
      <c r="FL214" s="147"/>
      <c r="FM214" s="147"/>
      <c r="FN214" s="147"/>
      <c r="FO214" s="147"/>
      <c r="FP214" s="147"/>
      <c r="FQ214" s="147"/>
      <c r="FR214" s="147"/>
      <c r="FS214" s="147"/>
      <c r="FT214" s="181"/>
      <c r="FU214" s="147"/>
      <c r="FV214" s="147"/>
      <c r="FW214" s="147"/>
      <c r="FX214" s="147"/>
      <c r="FY214" s="147"/>
      <c r="FZ214" s="147"/>
      <c r="GA214" s="147"/>
      <c r="GB214" s="147"/>
      <c r="GC214" s="147"/>
      <c r="GD214" s="186"/>
      <c r="GE214" s="186"/>
    </row>
    <row r="215" spans="1:187" x14ac:dyDescent="0.2">
      <c r="A215" s="192" t="s">
        <v>563</v>
      </c>
      <c r="B215" s="184" t="s">
        <v>374</v>
      </c>
      <c r="C215" s="147">
        <f t="shared" ref="C215:BN215" si="278">ROUND(C213/C96,2)</f>
        <v>8564.0499999999993</v>
      </c>
      <c r="D215" s="147">
        <f t="shared" si="278"/>
        <v>8431.66</v>
      </c>
      <c r="E215" s="147">
        <f t="shared" si="278"/>
        <v>9006.84</v>
      </c>
      <c r="F215" s="147">
        <f t="shared" si="278"/>
        <v>8304.4699999999993</v>
      </c>
      <c r="G215" s="147">
        <f t="shared" si="278"/>
        <v>8935.8700000000008</v>
      </c>
      <c r="H215" s="147">
        <f t="shared" si="278"/>
        <v>8894.94</v>
      </c>
      <c r="I215" s="147">
        <f t="shared" si="278"/>
        <v>8903.43</v>
      </c>
      <c r="J215" s="147">
        <f t="shared" si="278"/>
        <v>8181.42</v>
      </c>
      <c r="K215" s="147">
        <f t="shared" si="278"/>
        <v>11335.92</v>
      </c>
      <c r="L215" s="147">
        <f t="shared" si="278"/>
        <v>8938.6299999999992</v>
      </c>
      <c r="M215" s="147">
        <f t="shared" si="278"/>
        <v>9999.5300000000007</v>
      </c>
      <c r="N215" s="147">
        <f t="shared" si="278"/>
        <v>8576.99</v>
      </c>
      <c r="O215" s="147">
        <f t="shared" si="278"/>
        <v>8287.7199999999993</v>
      </c>
      <c r="P215" s="147">
        <f t="shared" si="278"/>
        <v>15491.43</v>
      </c>
      <c r="Q215" s="147">
        <f t="shared" si="278"/>
        <v>8947.9699999999993</v>
      </c>
      <c r="R215" s="147">
        <f t="shared" si="278"/>
        <v>8346.51</v>
      </c>
      <c r="S215" s="147">
        <f t="shared" si="278"/>
        <v>8645.42</v>
      </c>
      <c r="T215" s="147">
        <f t="shared" si="278"/>
        <v>15020.76</v>
      </c>
      <c r="U215" s="147">
        <f t="shared" si="278"/>
        <v>17454.86</v>
      </c>
      <c r="V215" s="147">
        <f t="shared" si="278"/>
        <v>11169.78</v>
      </c>
      <c r="W215" s="181">
        <f t="shared" si="278"/>
        <v>17458.84</v>
      </c>
      <c r="X215" s="147">
        <f t="shared" si="278"/>
        <v>17083.419999999998</v>
      </c>
      <c r="Y215" s="147">
        <f t="shared" si="278"/>
        <v>8625.11</v>
      </c>
      <c r="Z215" s="147">
        <f t="shared" si="278"/>
        <v>11584.6</v>
      </c>
      <c r="AA215" s="147">
        <f t="shared" si="278"/>
        <v>8421.51</v>
      </c>
      <c r="AB215" s="147">
        <f t="shared" si="278"/>
        <v>8522.5300000000007</v>
      </c>
      <c r="AC215" s="147">
        <f t="shared" si="278"/>
        <v>8786.36</v>
      </c>
      <c r="AD215" s="147">
        <f t="shared" si="278"/>
        <v>8488.9500000000007</v>
      </c>
      <c r="AE215" s="147">
        <f t="shared" si="278"/>
        <v>15242.88</v>
      </c>
      <c r="AF215" s="147">
        <f t="shared" si="278"/>
        <v>14622.73</v>
      </c>
      <c r="AG215" s="147">
        <f t="shared" si="278"/>
        <v>9237.06</v>
      </c>
      <c r="AH215" s="147">
        <f t="shared" si="278"/>
        <v>8487.26</v>
      </c>
      <c r="AI215" s="147">
        <f t="shared" si="278"/>
        <v>10311.959999999999</v>
      </c>
      <c r="AJ215" s="147">
        <f t="shared" si="278"/>
        <v>13801.54</v>
      </c>
      <c r="AK215" s="147">
        <f t="shared" si="278"/>
        <v>13290.6</v>
      </c>
      <c r="AL215" s="147">
        <f t="shared" si="278"/>
        <v>11721.75</v>
      </c>
      <c r="AM215" s="147">
        <f t="shared" si="278"/>
        <v>9510.5</v>
      </c>
      <c r="AN215" s="147">
        <f t="shared" si="278"/>
        <v>10736.45</v>
      </c>
      <c r="AO215" s="147">
        <f t="shared" si="278"/>
        <v>8365.58</v>
      </c>
      <c r="AP215" s="147">
        <f t="shared" si="278"/>
        <v>8908.26</v>
      </c>
      <c r="AQ215" s="147">
        <f t="shared" si="278"/>
        <v>11411.46</v>
      </c>
      <c r="AR215" s="147">
        <f t="shared" si="278"/>
        <v>8311.74</v>
      </c>
      <c r="AS215" s="147">
        <f t="shared" si="278"/>
        <v>8931.08</v>
      </c>
      <c r="AT215" s="147">
        <f t="shared" si="278"/>
        <v>8486.6</v>
      </c>
      <c r="AU215" s="147">
        <f t="shared" si="278"/>
        <v>12165.34</v>
      </c>
      <c r="AV215" s="147">
        <f t="shared" si="278"/>
        <v>11946.6</v>
      </c>
      <c r="AW215" s="147">
        <f t="shared" si="278"/>
        <v>13932.23</v>
      </c>
      <c r="AX215" s="147">
        <f t="shared" si="278"/>
        <v>18027.97</v>
      </c>
      <c r="AY215" s="147">
        <f t="shared" si="278"/>
        <v>9849.6200000000008</v>
      </c>
      <c r="AZ215" s="147">
        <f t="shared" si="278"/>
        <v>8768.49</v>
      </c>
      <c r="BA215" s="147">
        <f t="shared" si="278"/>
        <v>8181.42</v>
      </c>
      <c r="BB215" s="147">
        <f t="shared" si="278"/>
        <v>8181.42</v>
      </c>
      <c r="BC215" s="147">
        <f t="shared" si="278"/>
        <v>8501.01</v>
      </c>
      <c r="BD215" s="147">
        <f t="shared" si="278"/>
        <v>8181.42</v>
      </c>
      <c r="BE215" s="147">
        <f t="shared" si="278"/>
        <v>8718.83</v>
      </c>
      <c r="BF215" s="147">
        <f t="shared" si="278"/>
        <v>8173.05</v>
      </c>
      <c r="BG215" s="147">
        <f t="shared" si="278"/>
        <v>9155.25</v>
      </c>
      <c r="BH215" s="147">
        <f t="shared" si="278"/>
        <v>9358.16</v>
      </c>
      <c r="BI215" s="147">
        <f t="shared" si="278"/>
        <v>12874.22</v>
      </c>
      <c r="BJ215" s="147">
        <f t="shared" si="278"/>
        <v>8181.42</v>
      </c>
      <c r="BK215" s="147">
        <f t="shared" si="278"/>
        <v>8185.21</v>
      </c>
      <c r="BL215" s="147">
        <f t="shared" si="278"/>
        <v>14329.46</v>
      </c>
      <c r="BM215" s="147">
        <f t="shared" si="278"/>
        <v>11954.95</v>
      </c>
      <c r="BN215" s="147">
        <f t="shared" si="278"/>
        <v>8181.42</v>
      </c>
      <c r="BO215" s="147">
        <f t="shared" ref="BO215:DZ215" si="279">ROUND(BO213/BO96,2)</f>
        <v>8536.23</v>
      </c>
      <c r="BP215" s="147">
        <f t="shared" si="279"/>
        <v>13737.96</v>
      </c>
      <c r="BQ215" s="147">
        <f t="shared" si="279"/>
        <v>8885.0300000000007</v>
      </c>
      <c r="BR215" s="147">
        <f t="shared" si="279"/>
        <v>8311.17</v>
      </c>
      <c r="BS215" s="147">
        <f t="shared" si="279"/>
        <v>9150.24</v>
      </c>
      <c r="BT215" s="147">
        <f t="shared" si="279"/>
        <v>10262.290000000001</v>
      </c>
      <c r="BU215" s="147">
        <f t="shared" si="279"/>
        <v>10385.77</v>
      </c>
      <c r="BV215" s="147">
        <f t="shared" si="279"/>
        <v>8636.61</v>
      </c>
      <c r="BW215" s="147">
        <f t="shared" si="279"/>
        <v>8525.43</v>
      </c>
      <c r="BX215" s="147">
        <f t="shared" si="279"/>
        <v>17493.009999999998</v>
      </c>
      <c r="BY215" s="147">
        <f t="shared" si="279"/>
        <v>9483.93</v>
      </c>
      <c r="BZ215" s="147">
        <f t="shared" si="279"/>
        <v>12985.22</v>
      </c>
      <c r="CA215" s="147">
        <f t="shared" si="279"/>
        <v>14767.63</v>
      </c>
      <c r="CB215" s="147">
        <f t="shared" si="279"/>
        <v>8406.49</v>
      </c>
      <c r="CC215" s="147">
        <f t="shared" si="279"/>
        <v>13778.4</v>
      </c>
      <c r="CD215" s="147">
        <f t="shared" si="279"/>
        <v>16655.900000000001</v>
      </c>
      <c r="CE215" s="147">
        <f t="shared" si="279"/>
        <v>14061.63</v>
      </c>
      <c r="CF215" s="147">
        <f t="shared" si="279"/>
        <v>15360.56</v>
      </c>
      <c r="CG215" s="147">
        <f t="shared" si="279"/>
        <v>13195.82</v>
      </c>
      <c r="CH215" s="147">
        <f t="shared" si="279"/>
        <v>15984.67</v>
      </c>
      <c r="CI215" s="147">
        <f t="shared" si="279"/>
        <v>8850.16</v>
      </c>
      <c r="CJ215" s="147">
        <f t="shared" si="279"/>
        <v>8996.4599999999991</v>
      </c>
      <c r="CK215" s="147">
        <f t="shared" si="279"/>
        <v>8469.33</v>
      </c>
      <c r="CL215" s="147">
        <f t="shared" si="279"/>
        <v>8890.4699999999993</v>
      </c>
      <c r="CM215" s="147">
        <f t="shared" si="279"/>
        <v>9579.1200000000008</v>
      </c>
      <c r="CN215" s="147">
        <f t="shared" si="279"/>
        <v>8179.1</v>
      </c>
      <c r="CO215" s="147">
        <f t="shared" si="279"/>
        <v>8181.13</v>
      </c>
      <c r="CP215" s="147">
        <f t="shared" si="279"/>
        <v>9064.43</v>
      </c>
      <c r="CQ215" s="147">
        <f t="shared" si="279"/>
        <v>9227.58</v>
      </c>
      <c r="CR215" s="147">
        <f t="shared" si="279"/>
        <v>14277.11</v>
      </c>
      <c r="CS215" s="147">
        <f t="shared" si="279"/>
        <v>10528.22</v>
      </c>
      <c r="CT215" s="147">
        <f t="shared" si="279"/>
        <v>16006.79</v>
      </c>
      <c r="CU215" s="147">
        <f t="shared" si="279"/>
        <v>8116.17</v>
      </c>
      <c r="CV215" s="147">
        <f t="shared" si="279"/>
        <v>16322.99</v>
      </c>
      <c r="CW215" s="147">
        <f t="shared" si="279"/>
        <v>14457.23</v>
      </c>
      <c r="CX215" s="147">
        <f t="shared" si="279"/>
        <v>9389.9</v>
      </c>
      <c r="CY215" s="147">
        <f t="shared" si="279"/>
        <v>17420.04</v>
      </c>
      <c r="CZ215" s="147">
        <f t="shared" si="279"/>
        <v>8311.44</v>
      </c>
      <c r="DA215" s="147">
        <f t="shared" si="279"/>
        <v>13920.87</v>
      </c>
      <c r="DB215" s="147">
        <f t="shared" si="279"/>
        <v>11268.76</v>
      </c>
      <c r="DC215" s="147">
        <f t="shared" si="279"/>
        <v>14534.22</v>
      </c>
      <c r="DD215" s="147">
        <f t="shared" si="279"/>
        <v>14512.34</v>
      </c>
      <c r="DE215" s="147">
        <f t="shared" si="279"/>
        <v>9668.9</v>
      </c>
      <c r="DF215" s="147">
        <f t="shared" si="279"/>
        <v>8181.22</v>
      </c>
      <c r="DG215" s="147">
        <f t="shared" si="279"/>
        <v>17284.09</v>
      </c>
      <c r="DH215" s="147">
        <f t="shared" si="279"/>
        <v>8181.42</v>
      </c>
      <c r="DI215" s="147">
        <f t="shared" si="279"/>
        <v>8334.9599999999991</v>
      </c>
      <c r="DJ215" s="147">
        <f t="shared" si="279"/>
        <v>9111.7199999999993</v>
      </c>
      <c r="DK215" s="147">
        <f t="shared" si="279"/>
        <v>9585.84</v>
      </c>
      <c r="DL215" s="147">
        <f t="shared" si="279"/>
        <v>8502.3799999999992</v>
      </c>
      <c r="DM215" s="147">
        <f t="shared" si="279"/>
        <v>13889.99</v>
      </c>
      <c r="DN215" s="147">
        <f t="shared" si="279"/>
        <v>8850.4500000000007</v>
      </c>
      <c r="DO215" s="147">
        <f t="shared" si="279"/>
        <v>8657.69</v>
      </c>
      <c r="DP215" s="147">
        <f t="shared" si="279"/>
        <v>13685.7</v>
      </c>
      <c r="DQ215" s="147">
        <f t="shared" si="279"/>
        <v>9363.51</v>
      </c>
      <c r="DR215" s="147">
        <f t="shared" si="279"/>
        <v>9003.76</v>
      </c>
      <c r="DS215" s="147">
        <f t="shared" si="279"/>
        <v>9478.4699999999993</v>
      </c>
      <c r="DT215" s="147">
        <f t="shared" si="279"/>
        <v>16017.75</v>
      </c>
      <c r="DU215" s="147">
        <f t="shared" si="279"/>
        <v>10156.18</v>
      </c>
      <c r="DV215" s="147">
        <f t="shared" si="279"/>
        <v>13744.89</v>
      </c>
      <c r="DW215" s="147">
        <f t="shared" si="279"/>
        <v>10556.19</v>
      </c>
      <c r="DX215" s="147">
        <f t="shared" si="279"/>
        <v>16230.2</v>
      </c>
      <c r="DY215" s="147">
        <f t="shared" si="279"/>
        <v>12129.18</v>
      </c>
      <c r="DZ215" s="147">
        <f t="shared" si="279"/>
        <v>9153.3700000000008</v>
      </c>
      <c r="EA215" s="147">
        <f t="shared" ref="EA215:FX215" si="280">ROUND(EA213/EA96,2)</f>
        <v>9603.56</v>
      </c>
      <c r="EB215" s="147">
        <f t="shared" si="280"/>
        <v>9038.7900000000009</v>
      </c>
      <c r="EC215" s="147">
        <f t="shared" si="280"/>
        <v>10589.45</v>
      </c>
      <c r="ED215" s="147">
        <f t="shared" si="280"/>
        <v>11144.22</v>
      </c>
      <c r="EE215" s="147">
        <f t="shared" si="280"/>
        <v>13583.5</v>
      </c>
      <c r="EF215" s="147">
        <f t="shared" si="280"/>
        <v>8631.81</v>
      </c>
      <c r="EG215" s="147">
        <f t="shared" si="280"/>
        <v>10977.18</v>
      </c>
      <c r="EH215" s="147">
        <f t="shared" si="280"/>
        <v>11866.88</v>
      </c>
      <c r="EI215" s="147">
        <f t="shared" si="280"/>
        <v>8778.65</v>
      </c>
      <c r="EJ215" s="147">
        <f t="shared" si="280"/>
        <v>8180.9</v>
      </c>
      <c r="EK215" s="147">
        <f t="shared" si="280"/>
        <v>8928.64</v>
      </c>
      <c r="EL215" s="147">
        <f t="shared" si="280"/>
        <v>9048.89</v>
      </c>
      <c r="EM215" s="147">
        <f t="shared" si="280"/>
        <v>9565.0300000000007</v>
      </c>
      <c r="EN215" s="147">
        <f t="shared" si="280"/>
        <v>8693.99</v>
      </c>
      <c r="EO215" s="147">
        <f t="shared" si="280"/>
        <v>9578.1200000000008</v>
      </c>
      <c r="EP215" s="147">
        <f t="shared" si="280"/>
        <v>10831.13</v>
      </c>
      <c r="EQ215" s="147">
        <f t="shared" si="280"/>
        <v>8591.2800000000007</v>
      </c>
      <c r="ER215" s="147">
        <f t="shared" si="280"/>
        <v>11501.87</v>
      </c>
      <c r="ES215" s="147">
        <f t="shared" si="280"/>
        <v>15908.1</v>
      </c>
      <c r="ET215" s="147">
        <f t="shared" si="280"/>
        <v>15020.61</v>
      </c>
      <c r="EU215" s="147">
        <f t="shared" si="280"/>
        <v>9858.68</v>
      </c>
      <c r="EV215" s="147">
        <f t="shared" si="280"/>
        <v>18176.240000000002</v>
      </c>
      <c r="EW215" s="147">
        <f t="shared" si="280"/>
        <v>11478.27</v>
      </c>
      <c r="EX215" s="147">
        <f t="shared" si="280"/>
        <v>13214.24</v>
      </c>
      <c r="EY215" s="147">
        <f t="shared" si="280"/>
        <v>8592.2999999999993</v>
      </c>
      <c r="EZ215" s="147">
        <f t="shared" si="280"/>
        <v>15536.51</v>
      </c>
      <c r="FA215" s="147">
        <f t="shared" si="280"/>
        <v>8904.5</v>
      </c>
      <c r="FB215" s="147">
        <f t="shared" si="280"/>
        <v>11115.13</v>
      </c>
      <c r="FC215" s="147">
        <f t="shared" si="280"/>
        <v>8265.7199999999993</v>
      </c>
      <c r="FD215" s="147">
        <f t="shared" si="280"/>
        <v>10794.25</v>
      </c>
      <c r="FE215" s="147">
        <f t="shared" si="280"/>
        <v>16225.61</v>
      </c>
      <c r="FF215" s="147">
        <f t="shared" si="280"/>
        <v>12948.14</v>
      </c>
      <c r="FG215" s="147">
        <f t="shared" si="280"/>
        <v>16108.2</v>
      </c>
      <c r="FH215" s="147">
        <f t="shared" si="280"/>
        <v>16652.02</v>
      </c>
      <c r="FI215" s="147">
        <f t="shared" si="280"/>
        <v>8491.4599999999991</v>
      </c>
      <c r="FJ215" s="147">
        <f t="shared" si="280"/>
        <v>8275.08</v>
      </c>
      <c r="FK215" s="147">
        <f t="shared" si="280"/>
        <v>8268.2800000000007</v>
      </c>
      <c r="FL215" s="147">
        <f t="shared" si="280"/>
        <v>8180.31</v>
      </c>
      <c r="FM215" s="147">
        <f t="shared" si="280"/>
        <v>8181.42</v>
      </c>
      <c r="FN215" s="147">
        <f t="shared" si="280"/>
        <v>8476.6</v>
      </c>
      <c r="FO215" s="147">
        <f t="shared" si="280"/>
        <v>8660.41</v>
      </c>
      <c r="FP215" s="147">
        <f t="shared" si="280"/>
        <v>8727.2199999999993</v>
      </c>
      <c r="FQ215" s="147">
        <f t="shared" si="280"/>
        <v>8887.84</v>
      </c>
      <c r="FR215" s="147">
        <f t="shared" si="280"/>
        <v>14759.72</v>
      </c>
      <c r="FS215" s="147">
        <f t="shared" si="280"/>
        <v>13590.72</v>
      </c>
      <c r="FT215" s="181">
        <f t="shared" si="280"/>
        <v>17393.62</v>
      </c>
      <c r="FU215" s="147">
        <f t="shared" si="280"/>
        <v>9590.64</v>
      </c>
      <c r="FV215" s="147">
        <f t="shared" si="280"/>
        <v>9230.49</v>
      </c>
      <c r="FW215" s="147">
        <f t="shared" si="280"/>
        <v>13911.87</v>
      </c>
      <c r="FX215" s="147">
        <f t="shared" si="280"/>
        <v>17937.900000000001</v>
      </c>
      <c r="FY215" s="147"/>
      <c r="FZ215" s="147">
        <f>FZ213/FZ96</f>
        <v>8604.1363701106893</v>
      </c>
      <c r="GA215" s="147"/>
      <c r="GB215" s="147"/>
      <c r="GC215" s="147"/>
      <c r="GD215" s="186"/>
      <c r="GE215" s="186"/>
    </row>
    <row r="216" spans="1:187" x14ac:dyDescent="0.2">
      <c r="A216" s="178"/>
      <c r="B216" s="184" t="s">
        <v>623</v>
      </c>
      <c r="C216" s="147"/>
      <c r="D216" s="147"/>
      <c r="E216" s="147"/>
      <c r="F216" s="147"/>
      <c r="G216" s="147"/>
      <c r="H216" s="147"/>
      <c r="I216" s="147"/>
      <c r="J216" s="147"/>
      <c r="K216" s="147"/>
      <c r="L216" s="147"/>
      <c r="M216" s="147"/>
      <c r="N216" s="147"/>
      <c r="O216" s="147"/>
      <c r="P216" s="147"/>
      <c r="Q216" s="147"/>
      <c r="R216" s="147"/>
      <c r="S216" s="147"/>
      <c r="T216" s="147"/>
      <c r="U216" s="147"/>
      <c r="V216" s="147"/>
      <c r="W216" s="181"/>
      <c r="X216" s="147"/>
      <c r="Y216" s="147"/>
      <c r="Z216" s="147"/>
      <c r="AA216" s="147"/>
      <c r="AB216" s="147"/>
      <c r="AC216" s="147"/>
      <c r="AD216" s="147"/>
      <c r="AE216" s="147"/>
      <c r="AF216" s="147"/>
      <c r="AG216" s="147"/>
      <c r="AH216" s="147"/>
      <c r="AI216" s="147"/>
      <c r="AJ216" s="147"/>
      <c r="AK216" s="147"/>
      <c r="AL216" s="147"/>
      <c r="AM216" s="147"/>
      <c r="AN216" s="147"/>
      <c r="AO216" s="147"/>
      <c r="AP216" s="147"/>
      <c r="AQ216" s="147"/>
      <c r="AR216" s="147"/>
      <c r="AS216" s="147"/>
      <c r="AT216" s="147"/>
      <c r="AU216" s="147"/>
      <c r="AV216" s="147"/>
      <c r="AW216" s="147"/>
      <c r="AX216" s="147"/>
      <c r="AY216" s="147"/>
      <c r="AZ216" s="147"/>
      <c r="BA216" s="147"/>
      <c r="BB216" s="147"/>
      <c r="BC216" s="147"/>
      <c r="BD216" s="147"/>
      <c r="BE216" s="147"/>
      <c r="BF216" s="147"/>
      <c r="BG216" s="147"/>
      <c r="BH216" s="147"/>
      <c r="BI216" s="147"/>
      <c r="BJ216" s="147"/>
      <c r="BK216" s="147"/>
      <c r="BL216" s="147"/>
      <c r="BM216" s="147"/>
      <c r="BN216" s="147"/>
      <c r="BO216" s="147"/>
      <c r="BP216" s="147"/>
      <c r="BQ216" s="147"/>
      <c r="BR216" s="147"/>
      <c r="BS216" s="147"/>
      <c r="BT216" s="147"/>
      <c r="BU216" s="147"/>
      <c r="BV216" s="147"/>
      <c r="BW216" s="147"/>
      <c r="BX216" s="147"/>
      <c r="BY216" s="147"/>
      <c r="BZ216" s="147"/>
      <c r="CA216" s="147"/>
      <c r="CB216" s="147"/>
      <c r="CC216" s="147"/>
      <c r="CD216" s="147"/>
      <c r="CE216" s="147"/>
      <c r="CF216" s="147"/>
      <c r="CG216" s="147"/>
      <c r="CH216" s="147"/>
      <c r="CI216" s="147"/>
      <c r="CJ216" s="147"/>
      <c r="CK216" s="147"/>
      <c r="CL216" s="147"/>
      <c r="CM216" s="147"/>
      <c r="CN216" s="147"/>
      <c r="CO216" s="147"/>
      <c r="CP216" s="147"/>
      <c r="CQ216" s="147"/>
      <c r="CR216" s="147"/>
      <c r="CS216" s="147"/>
      <c r="CT216" s="147"/>
      <c r="CU216" s="147"/>
      <c r="CV216" s="147"/>
      <c r="CW216" s="147"/>
      <c r="CX216" s="147"/>
      <c r="CY216" s="147"/>
      <c r="CZ216" s="147"/>
      <c r="DA216" s="147"/>
      <c r="DB216" s="147"/>
      <c r="DC216" s="147"/>
      <c r="DD216" s="147"/>
      <c r="DE216" s="147"/>
      <c r="DF216" s="147"/>
      <c r="DG216" s="147"/>
      <c r="DH216" s="147"/>
      <c r="DI216" s="147"/>
      <c r="DJ216" s="147"/>
      <c r="DK216" s="147"/>
      <c r="DL216" s="147"/>
      <c r="DM216" s="147"/>
      <c r="DN216" s="147"/>
      <c r="DO216" s="147"/>
      <c r="DP216" s="147"/>
      <c r="DQ216" s="147"/>
      <c r="DR216" s="147"/>
      <c r="DS216" s="147"/>
      <c r="DT216" s="147"/>
      <c r="DU216" s="147"/>
      <c r="DV216" s="147"/>
      <c r="DW216" s="147"/>
      <c r="DX216" s="147"/>
      <c r="DY216" s="147"/>
      <c r="DZ216" s="147"/>
      <c r="EA216" s="147"/>
      <c r="EB216" s="147"/>
      <c r="EC216" s="147"/>
      <c r="ED216" s="147"/>
      <c r="EE216" s="147"/>
      <c r="EF216" s="147"/>
      <c r="EG216" s="147"/>
      <c r="EH216" s="147"/>
      <c r="EI216" s="147"/>
      <c r="EJ216" s="147"/>
      <c r="EK216" s="147"/>
      <c r="EL216" s="147"/>
      <c r="EM216" s="147"/>
      <c r="EN216" s="147"/>
      <c r="EO216" s="147"/>
      <c r="EP216" s="147"/>
      <c r="EQ216" s="147"/>
      <c r="ER216" s="147"/>
      <c r="ES216" s="147"/>
      <c r="ET216" s="147"/>
      <c r="EU216" s="147"/>
      <c r="EV216" s="147"/>
      <c r="EW216" s="147"/>
      <c r="EX216" s="147"/>
      <c r="EY216" s="147"/>
      <c r="EZ216" s="147"/>
      <c r="FA216" s="147"/>
      <c r="FB216" s="147"/>
      <c r="FC216" s="147"/>
      <c r="FD216" s="147"/>
      <c r="FE216" s="147"/>
      <c r="FF216" s="147"/>
      <c r="FG216" s="147"/>
      <c r="FH216" s="147"/>
      <c r="FI216" s="147"/>
      <c r="FJ216" s="147"/>
      <c r="FK216" s="147"/>
      <c r="FL216" s="147"/>
      <c r="FM216" s="147"/>
      <c r="FN216" s="147"/>
      <c r="FO216" s="147"/>
      <c r="FP216" s="147"/>
      <c r="FQ216" s="147"/>
      <c r="FR216" s="147"/>
      <c r="FS216" s="147"/>
      <c r="FT216" s="181"/>
      <c r="FU216" s="147"/>
      <c r="FV216" s="147"/>
      <c r="FW216" s="147"/>
      <c r="FX216" s="147"/>
      <c r="FY216" s="147"/>
      <c r="GA216" s="147"/>
      <c r="GB216" s="147"/>
      <c r="GC216" s="147"/>
      <c r="GD216" s="186"/>
      <c r="GE216" s="186"/>
    </row>
    <row r="217" spans="1:187" x14ac:dyDescent="0.2">
      <c r="A217" s="192" t="s">
        <v>277</v>
      </c>
      <c r="B217" s="184"/>
      <c r="C217" s="238"/>
      <c r="D217" s="238"/>
      <c r="E217" s="238"/>
      <c r="F217" s="238"/>
      <c r="G217" s="238"/>
      <c r="H217" s="238"/>
      <c r="I217" s="238"/>
      <c r="J217" s="238"/>
      <c r="K217" s="238"/>
      <c r="L217" s="238"/>
      <c r="M217" s="238"/>
      <c r="N217" s="238"/>
      <c r="O217" s="238"/>
      <c r="P217" s="238"/>
      <c r="Q217" s="238"/>
      <c r="R217" s="238"/>
      <c r="S217" s="238"/>
      <c r="T217" s="238"/>
      <c r="U217" s="238"/>
      <c r="V217" s="238"/>
      <c r="W217" s="238"/>
      <c r="X217" s="238"/>
      <c r="Y217" s="238"/>
      <c r="Z217" s="238"/>
      <c r="AA217" s="238"/>
      <c r="AB217" s="238"/>
      <c r="AC217" s="238"/>
      <c r="AD217" s="238"/>
      <c r="AE217" s="238"/>
      <c r="AF217" s="238"/>
      <c r="AG217" s="238"/>
      <c r="AH217" s="238"/>
      <c r="AI217" s="238"/>
      <c r="AJ217" s="238"/>
      <c r="AK217" s="238"/>
      <c r="AL217" s="238"/>
      <c r="AM217" s="238"/>
      <c r="AN217" s="238"/>
      <c r="AO217" s="238"/>
      <c r="AP217" s="238"/>
      <c r="AQ217" s="238"/>
      <c r="AR217" s="238"/>
      <c r="AS217" s="238"/>
      <c r="AT217" s="238"/>
      <c r="AU217" s="238"/>
      <c r="AV217" s="238"/>
      <c r="AW217" s="238"/>
      <c r="AX217" s="238"/>
      <c r="AY217" s="238"/>
      <c r="AZ217" s="238"/>
      <c r="BA217" s="238"/>
      <c r="BB217" s="238"/>
      <c r="BC217" s="238"/>
      <c r="BD217" s="238"/>
      <c r="BE217" s="238"/>
      <c r="BF217" s="238"/>
      <c r="BG217" s="238"/>
      <c r="BH217" s="238"/>
      <c r="BI217" s="238"/>
      <c r="BJ217" s="238"/>
      <c r="BK217" s="238"/>
      <c r="BL217" s="238"/>
      <c r="BM217" s="238"/>
      <c r="BN217" s="238"/>
      <c r="BO217" s="238"/>
      <c r="BP217" s="238"/>
      <c r="BQ217" s="238"/>
      <c r="BR217" s="238"/>
      <c r="BS217" s="238"/>
      <c r="BT217" s="238"/>
      <c r="BU217" s="238"/>
      <c r="BV217" s="238"/>
      <c r="BW217" s="238"/>
      <c r="BX217" s="238"/>
      <c r="BY217" s="238"/>
      <c r="BZ217" s="238"/>
      <c r="CA217" s="238"/>
      <c r="CB217" s="238"/>
      <c r="CC217" s="238"/>
      <c r="CD217" s="238"/>
      <c r="CE217" s="238"/>
      <c r="CF217" s="238"/>
      <c r="CG217" s="238"/>
      <c r="CH217" s="238"/>
      <c r="CI217" s="238"/>
      <c r="CJ217" s="238"/>
      <c r="CK217" s="238"/>
      <c r="CL217" s="238"/>
      <c r="CM217" s="238"/>
      <c r="CN217" s="238"/>
      <c r="CO217" s="238"/>
      <c r="CP217" s="238"/>
      <c r="CQ217" s="238"/>
      <c r="CR217" s="238"/>
      <c r="CS217" s="238"/>
      <c r="CT217" s="238"/>
      <c r="CU217" s="238"/>
      <c r="CV217" s="238"/>
      <c r="CW217" s="238"/>
      <c r="CX217" s="238"/>
      <c r="CY217" s="238"/>
      <c r="CZ217" s="238"/>
      <c r="DA217" s="238"/>
      <c r="DB217" s="238"/>
      <c r="DC217" s="238"/>
      <c r="DD217" s="238"/>
      <c r="DE217" s="238"/>
      <c r="DF217" s="238"/>
      <c r="DG217" s="238"/>
      <c r="DH217" s="238"/>
      <c r="DI217" s="238"/>
      <c r="DJ217" s="238"/>
      <c r="DK217" s="238"/>
      <c r="DL217" s="238"/>
      <c r="DM217" s="238"/>
      <c r="DN217" s="238"/>
      <c r="DO217" s="238"/>
      <c r="DP217" s="238"/>
      <c r="DQ217" s="238"/>
      <c r="DR217" s="238"/>
      <c r="DS217" s="238"/>
      <c r="DT217" s="238"/>
      <c r="DU217" s="238"/>
      <c r="DV217" s="238"/>
      <c r="DW217" s="238"/>
      <c r="DX217" s="238"/>
      <c r="DY217" s="238"/>
      <c r="DZ217" s="238"/>
      <c r="EA217" s="238"/>
      <c r="EB217" s="238"/>
      <c r="EC217" s="238"/>
      <c r="ED217" s="238"/>
      <c r="EE217" s="238"/>
      <c r="EF217" s="238"/>
      <c r="EG217" s="238"/>
      <c r="EH217" s="238"/>
      <c r="EI217" s="238"/>
      <c r="EJ217" s="238"/>
      <c r="EK217" s="238"/>
      <c r="EL217" s="238"/>
      <c r="EM217" s="238"/>
      <c r="EN217" s="238"/>
      <c r="EO217" s="238"/>
      <c r="EP217" s="238"/>
      <c r="EQ217" s="238"/>
      <c r="ER217" s="238"/>
      <c r="ES217" s="238"/>
      <c r="ET217" s="238"/>
      <c r="EU217" s="238"/>
      <c r="EV217" s="238"/>
      <c r="EW217" s="238"/>
      <c r="EX217" s="238"/>
      <c r="EY217" s="238"/>
      <c r="EZ217" s="238"/>
      <c r="FA217" s="238"/>
      <c r="FB217" s="238"/>
      <c r="FC217" s="238"/>
      <c r="FD217" s="238"/>
      <c r="FE217" s="238"/>
      <c r="FF217" s="238"/>
      <c r="FG217" s="238"/>
      <c r="FH217" s="238"/>
      <c r="FI217" s="238"/>
      <c r="FJ217" s="238"/>
      <c r="FK217" s="238"/>
      <c r="FL217" s="238"/>
      <c r="FM217" s="238"/>
      <c r="FN217" s="238"/>
      <c r="FO217" s="238"/>
      <c r="FP217" s="238"/>
      <c r="FQ217" s="238"/>
      <c r="FR217" s="238"/>
      <c r="FS217" s="238"/>
      <c r="FT217" s="238"/>
      <c r="FU217" s="238"/>
      <c r="FV217" s="238"/>
      <c r="FW217" s="238"/>
      <c r="FX217" s="238"/>
      <c r="FY217" s="147"/>
      <c r="GA217" s="147"/>
      <c r="GB217" s="147"/>
      <c r="GC217" s="147"/>
      <c r="GD217" s="186"/>
      <c r="GE217" s="186"/>
    </row>
    <row r="218" spans="1:187" ht="31.5" x14ac:dyDescent="0.25">
      <c r="A218" s="192" t="s">
        <v>277</v>
      </c>
      <c r="B218" s="257" t="s">
        <v>668</v>
      </c>
      <c r="C218" s="147"/>
      <c r="D218" s="147"/>
      <c r="E218" s="147"/>
      <c r="F218" s="147"/>
      <c r="G218" s="147"/>
      <c r="H218" s="147"/>
      <c r="I218" s="147"/>
      <c r="J218" s="147"/>
      <c r="K218" s="147"/>
      <c r="L218" s="147"/>
      <c r="M218" s="147"/>
      <c r="N218" s="147"/>
      <c r="O218" s="147"/>
      <c r="P218" s="147"/>
      <c r="Q218" s="147"/>
      <c r="R218" s="147"/>
      <c r="S218" s="147"/>
      <c r="T218" s="147"/>
      <c r="U218" s="147"/>
      <c r="V218" s="147"/>
      <c r="W218" s="147"/>
      <c r="X218" s="147"/>
      <c r="Y218" s="147"/>
      <c r="Z218" s="147"/>
      <c r="AA218" s="147"/>
      <c r="AB218" s="147"/>
      <c r="AC218" s="147"/>
      <c r="AD218" s="147"/>
      <c r="AE218" s="147"/>
      <c r="AF218" s="147"/>
      <c r="AG218" s="147"/>
      <c r="AH218" s="147"/>
      <c r="AI218" s="147"/>
      <c r="AJ218" s="147"/>
      <c r="AK218" s="147"/>
      <c r="AL218" s="147"/>
      <c r="AM218" s="147"/>
      <c r="AN218" s="147"/>
      <c r="AO218" s="147"/>
      <c r="AP218" s="147"/>
      <c r="AQ218" s="147"/>
      <c r="AR218" s="147"/>
      <c r="AS218" s="147"/>
      <c r="AT218" s="147"/>
      <c r="AU218" s="147"/>
      <c r="AV218" s="147"/>
      <c r="AW218" s="147"/>
      <c r="AX218" s="147"/>
      <c r="AY218" s="147"/>
      <c r="AZ218" s="147"/>
      <c r="BA218" s="147"/>
      <c r="BB218" s="147"/>
      <c r="BC218" s="147"/>
      <c r="BD218" s="147"/>
      <c r="BE218" s="147"/>
      <c r="BF218" s="147"/>
      <c r="BG218" s="147"/>
      <c r="BH218" s="147"/>
      <c r="BI218" s="147"/>
      <c r="BJ218" s="147"/>
      <c r="BK218" s="147"/>
      <c r="BL218" s="147"/>
      <c r="BM218" s="147"/>
      <c r="BN218" s="147"/>
      <c r="BO218" s="147"/>
      <c r="BP218" s="147"/>
      <c r="BQ218" s="147"/>
      <c r="BR218" s="147"/>
      <c r="BS218" s="147"/>
      <c r="BT218" s="147"/>
      <c r="BU218" s="147"/>
      <c r="BV218" s="147"/>
      <c r="BW218" s="147"/>
      <c r="BX218" s="147"/>
      <c r="BY218" s="147"/>
      <c r="BZ218" s="147"/>
      <c r="CA218" s="147"/>
      <c r="CB218" s="147"/>
      <c r="CC218" s="147"/>
      <c r="CD218" s="147"/>
      <c r="CE218" s="147"/>
      <c r="CF218" s="147"/>
      <c r="CG218" s="147"/>
      <c r="CH218" s="147"/>
      <c r="CI218" s="147"/>
      <c r="CJ218" s="147"/>
      <c r="CK218" s="147"/>
      <c r="CL218" s="147"/>
      <c r="CM218" s="147"/>
      <c r="CN218" s="147"/>
      <c r="CO218" s="147"/>
      <c r="CP218" s="147"/>
      <c r="CQ218" s="147"/>
      <c r="CR218" s="147"/>
      <c r="CS218" s="147"/>
      <c r="CT218" s="147"/>
      <c r="CU218" s="147"/>
      <c r="CV218" s="147"/>
      <c r="CW218" s="147"/>
      <c r="CX218" s="147"/>
      <c r="CY218" s="147"/>
      <c r="CZ218" s="147"/>
      <c r="DA218" s="147"/>
      <c r="DB218" s="147"/>
      <c r="DC218" s="147"/>
      <c r="DD218" s="147"/>
      <c r="DE218" s="147"/>
      <c r="DF218" s="147"/>
      <c r="DG218" s="147"/>
      <c r="DH218" s="147"/>
      <c r="DI218" s="147"/>
      <c r="DJ218" s="147"/>
      <c r="DK218" s="147"/>
      <c r="DL218" s="147"/>
      <c r="DM218" s="147"/>
      <c r="DN218" s="147"/>
      <c r="DO218" s="147"/>
      <c r="DP218" s="147"/>
      <c r="DQ218" s="147"/>
      <c r="DR218" s="147"/>
      <c r="DS218" s="147"/>
      <c r="DT218" s="147"/>
      <c r="DU218" s="147"/>
      <c r="DV218" s="147"/>
      <c r="DW218" s="147"/>
      <c r="DX218" s="147"/>
      <c r="DY218" s="147"/>
      <c r="DZ218" s="147"/>
      <c r="EA218" s="147"/>
      <c r="EB218" s="147"/>
      <c r="EC218" s="147"/>
      <c r="ED218" s="147"/>
      <c r="EE218" s="147"/>
      <c r="EF218" s="147"/>
      <c r="EG218" s="147"/>
      <c r="EH218" s="147"/>
      <c r="EI218" s="147"/>
      <c r="EJ218" s="147"/>
      <c r="EK218" s="147"/>
      <c r="EL218" s="147"/>
      <c r="EM218" s="147"/>
      <c r="EN218" s="147"/>
      <c r="EO218" s="147"/>
      <c r="EP218" s="147"/>
      <c r="EQ218" s="147"/>
      <c r="ER218" s="147"/>
      <c r="ES218" s="147"/>
      <c r="ET218" s="147"/>
      <c r="EU218" s="147"/>
      <c r="EV218" s="147"/>
      <c r="EW218" s="147"/>
      <c r="EX218" s="147"/>
      <c r="EY218" s="147"/>
      <c r="EZ218" s="147"/>
      <c r="FA218" s="147"/>
      <c r="FB218" s="147"/>
      <c r="FC218" s="147"/>
      <c r="FD218" s="147"/>
      <c r="FE218" s="147"/>
      <c r="FF218" s="147"/>
      <c r="FG218" s="147"/>
      <c r="FH218" s="147"/>
      <c r="FI218" s="147"/>
      <c r="FJ218" s="147"/>
      <c r="FK218" s="147"/>
      <c r="FL218" s="147"/>
      <c r="FM218" s="147"/>
      <c r="FN218" s="147"/>
      <c r="FO218" s="147"/>
      <c r="FP218" s="147"/>
      <c r="FQ218" s="147"/>
      <c r="FR218" s="147"/>
      <c r="FS218" s="147"/>
      <c r="FT218" s="147"/>
      <c r="FU218" s="147"/>
      <c r="FV218" s="147"/>
      <c r="FW218" s="147"/>
      <c r="FX218" s="147"/>
      <c r="FY218" s="147"/>
      <c r="GA218" s="147"/>
      <c r="GB218" s="147"/>
      <c r="GC218" s="147"/>
      <c r="GD218" s="186"/>
      <c r="GE218" s="186"/>
    </row>
    <row r="219" spans="1:187" x14ac:dyDescent="0.2">
      <c r="A219" s="192" t="s">
        <v>375</v>
      </c>
      <c r="B219" s="184" t="s">
        <v>585</v>
      </c>
      <c r="C219" s="147"/>
      <c r="D219" s="147"/>
      <c r="E219" s="147"/>
      <c r="F219" s="147"/>
      <c r="G219" s="147"/>
      <c r="H219" s="147"/>
      <c r="I219" s="147"/>
      <c r="J219" s="147"/>
      <c r="K219" s="147"/>
      <c r="L219" s="147"/>
      <c r="M219" s="147"/>
      <c r="N219" s="147"/>
      <c r="O219" s="147"/>
      <c r="P219" s="147"/>
      <c r="Q219" s="147"/>
      <c r="R219" s="147"/>
      <c r="S219" s="147"/>
      <c r="T219" s="147"/>
      <c r="U219" s="147"/>
      <c r="V219" s="147"/>
      <c r="W219" s="181"/>
      <c r="X219" s="147"/>
      <c r="Y219" s="147"/>
      <c r="Z219" s="147"/>
      <c r="AA219" s="147"/>
      <c r="AB219" s="147"/>
      <c r="AC219" s="147"/>
      <c r="AD219" s="147"/>
      <c r="AE219" s="147"/>
      <c r="AF219" s="147"/>
      <c r="AG219" s="147"/>
      <c r="AH219" s="147"/>
      <c r="AI219" s="147"/>
      <c r="AJ219" s="147"/>
      <c r="AK219" s="147"/>
      <c r="AL219" s="147"/>
      <c r="AM219" s="147"/>
      <c r="AN219" s="147"/>
      <c r="AO219" s="147"/>
      <c r="AP219" s="147"/>
      <c r="AQ219" s="147"/>
      <c r="AR219" s="147"/>
      <c r="AS219" s="147"/>
      <c r="AT219" s="147"/>
      <c r="AU219" s="147"/>
      <c r="AV219" s="147"/>
      <c r="AW219" s="147"/>
      <c r="AX219" s="147"/>
      <c r="AY219" s="147"/>
      <c r="AZ219" s="147"/>
      <c r="BA219" s="147"/>
      <c r="BB219" s="147"/>
      <c r="BC219" s="147"/>
      <c r="BD219" s="147"/>
      <c r="BE219" s="147"/>
      <c r="BF219" s="147"/>
      <c r="BG219" s="147"/>
      <c r="BH219" s="147"/>
      <c r="BI219" s="147"/>
      <c r="BJ219" s="147"/>
      <c r="BK219" s="147"/>
      <c r="BL219" s="147"/>
      <c r="BM219" s="147"/>
      <c r="BN219" s="147"/>
      <c r="BO219" s="147"/>
      <c r="BP219" s="147"/>
      <c r="BQ219" s="147"/>
      <c r="BR219" s="147"/>
      <c r="BS219" s="147"/>
      <c r="BT219" s="147"/>
      <c r="BU219" s="147"/>
      <c r="BV219" s="147"/>
      <c r="BW219" s="147"/>
      <c r="BX219" s="147"/>
      <c r="BY219" s="147"/>
      <c r="BZ219" s="147"/>
      <c r="CA219" s="147"/>
      <c r="CB219" s="147"/>
      <c r="CC219" s="147"/>
      <c r="CD219" s="147"/>
      <c r="CE219" s="147"/>
      <c r="CF219" s="147"/>
      <c r="CG219" s="147"/>
      <c r="CH219" s="147"/>
      <c r="CI219" s="147"/>
      <c r="CJ219" s="147"/>
      <c r="CK219" s="147"/>
      <c r="CL219" s="147"/>
      <c r="CM219" s="147"/>
      <c r="CN219" s="147"/>
      <c r="CO219" s="147"/>
      <c r="CP219" s="147"/>
      <c r="CQ219" s="147"/>
      <c r="CR219" s="147"/>
      <c r="CS219" s="147"/>
      <c r="CT219" s="147"/>
      <c r="CU219" s="147"/>
      <c r="CV219" s="147"/>
      <c r="CW219" s="147"/>
      <c r="CX219" s="147"/>
      <c r="CY219" s="147"/>
      <c r="CZ219" s="147"/>
      <c r="DA219" s="147"/>
      <c r="DB219" s="147"/>
      <c r="DC219" s="147"/>
      <c r="DD219" s="147"/>
      <c r="DE219" s="147"/>
      <c r="DF219" s="147"/>
      <c r="DG219" s="147"/>
      <c r="DH219" s="147"/>
      <c r="DI219" s="147"/>
      <c r="DJ219" s="147"/>
      <c r="DK219" s="147"/>
      <c r="DL219" s="147"/>
      <c r="DM219" s="147"/>
      <c r="DN219" s="147"/>
      <c r="DO219" s="147"/>
      <c r="DP219" s="147"/>
      <c r="DQ219" s="147"/>
      <c r="DR219" s="147"/>
      <c r="DS219" s="147"/>
      <c r="DT219" s="147"/>
      <c r="DU219" s="147"/>
      <c r="DV219" s="147"/>
      <c r="DW219" s="147"/>
      <c r="DX219" s="147"/>
      <c r="DY219" s="147"/>
      <c r="DZ219" s="147"/>
      <c r="EA219" s="147"/>
      <c r="EB219" s="147"/>
      <c r="EC219" s="147"/>
      <c r="ED219" s="147"/>
      <c r="EE219" s="147"/>
      <c r="EF219" s="147"/>
      <c r="EG219" s="147"/>
      <c r="EH219" s="147"/>
      <c r="EI219" s="147"/>
      <c r="EJ219" s="147"/>
      <c r="EK219" s="147"/>
      <c r="EL219" s="147"/>
      <c r="EM219" s="147"/>
      <c r="EN219" s="147"/>
      <c r="EO219" s="147"/>
      <c r="EP219" s="147"/>
      <c r="EQ219" s="147"/>
      <c r="ER219" s="147"/>
      <c r="ES219" s="147"/>
      <c r="ET219" s="147"/>
      <c r="EU219" s="147"/>
      <c r="EV219" s="147"/>
      <c r="EW219" s="147"/>
      <c r="EX219" s="147"/>
      <c r="EY219" s="147"/>
      <c r="EZ219" s="147"/>
      <c r="FA219" s="147"/>
      <c r="FB219" s="147"/>
      <c r="FC219" s="147"/>
      <c r="FD219" s="147"/>
      <c r="FE219" s="147"/>
      <c r="FF219" s="147"/>
      <c r="FG219" s="147"/>
      <c r="FH219" s="147"/>
      <c r="FI219" s="147"/>
      <c r="FJ219" s="147"/>
      <c r="FK219" s="147"/>
      <c r="FL219" s="147"/>
      <c r="FM219" s="147"/>
      <c r="FN219" s="147"/>
      <c r="FO219" s="147"/>
      <c r="FP219" s="147"/>
      <c r="FQ219" s="147"/>
      <c r="FR219" s="147"/>
      <c r="FS219" s="147"/>
      <c r="FT219" s="181"/>
      <c r="FU219" s="147"/>
      <c r="FV219" s="147"/>
      <c r="FW219" s="147"/>
      <c r="FX219" s="147"/>
      <c r="FY219" s="147"/>
      <c r="GA219" s="147"/>
      <c r="GB219" s="147"/>
      <c r="GC219" s="147"/>
      <c r="GD219" s="186"/>
      <c r="GE219" s="186"/>
    </row>
    <row r="220" spans="1:187" x14ac:dyDescent="0.2">
      <c r="A220" s="186"/>
      <c r="B220" s="184" t="s">
        <v>376</v>
      </c>
      <c r="C220" s="147"/>
      <c r="D220" s="147"/>
      <c r="E220" s="147"/>
      <c r="F220" s="147"/>
      <c r="G220" s="147"/>
      <c r="H220" s="147"/>
      <c r="I220" s="147"/>
      <c r="J220" s="147"/>
      <c r="K220" s="147"/>
      <c r="L220" s="147"/>
      <c r="M220" s="147"/>
      <c r="N220" s="147"/>
      <c r="O220" s="147"/>
      <c r="P220" s="147"/>
      <c r="Q220" s="147"/>
      <c r="R220" s="147"/>
      <c r="S220" s="147"/>
      <c r="T220" s="147"/>
      <c r="U220" s="147"/>
      <c r="V220" s="147"/>
      <c r="W220" s="181"/>
      <c r="X220" s="147"/>
      <c r="Y220" s="147"/>
      <c r="Z220" s="147"/>
      <c r="AA220" s="147"/>
      <c r="AB220" s="147"/>
      <c r="AC220" s="147"/>
      <c r="AD220" s="147"/>
      <c r="AE220" s="147"/>
      <c r="AF220" s="147"/>
      <c r="AG220" s="147"/>
      <c r="AH220" s="147"/>
      <c r="AI220" s="147"/>
      <c r="AJ220" s="147"/>
      <c r="AK220" s="147"/>
      <c r="AL220" s="147"/>
      <c r="AM220" s="147"/>
      <c r="AN220" s="147"/>
      <c r="AO220" s="147"/>
      <c r="AP220" s="147"/>
      <c r="AQ220" s="147"/>
      <c r="AR220" s="147"/>
      <c r="AS220" s="147"/>
      <c r="AT220" s="147"/>
      <c r="AU220" s="147"/>
      <c r="AV220" s="147"/>
      <c r="AW220" s="147"/>
      <c r="AX220" s="147"/>
      <c r="AY220" s="147"/>
      <c r="AZ220" s="147"/>
      <c r="BA220" s="147"/>
      <c r="BB220" s="147"/>
      <c r="BC220" s="147"/>
      <c r="BD220" s="147"/>
      <c r="BE220" s="147"/>
      <c r="BF220" s="147"/>
      <c r="BG220" s="147"/>
      <c r="BH220" s="147"/>
      <c r="BI220" s="147"/>
      <c r="BJ220" s="147"/>
      <c r="BK220" s="147"/>
      <c r="BL220" s="147"/>
      <c r="BM220" s="147"/>
      <c r="BN220" s="147"/>
      <c r="BO220" s="147"/>
      <c r="BP220" s="147"/>
      <c r="BQ220" s="147"/>
      <c r="BR220" s="147"/>
      <c r="BS220" s="147"/>
      <c r="BT220" s="147"/>
      <c r="BU220" s="147"/>
      <c r="BV220" s="147"/>
      <c r="BW220" s="147"/>
      <c r="BX220" s="147"/>
      <c r="BY220" s="147"/>
      <c r="BZ220" s="147"/>
      <c r="CA220" s="147"/>
      <c r="CB220" s="147"/>
      <c r="CC220" s="147"/>
      <c r="CD220" s="147"/>
      <c r="CE220" s="147"/>
      <c r="CF220" s="147"/>
      <c r="CG220" s="147"/>
      <c r="CH220" s="147"/>
      <c r="CI220" s="147"/>
      <c r="CJ220" s="147"/>
      <c r="CK220" s="147"/>
      <c r="CL220" s="147"/>
      <c r="CM220" s="147"/>
      <c r="CN220" s="147"/>
      <c r="CO220" s="147"/>
      <c r="CP220" s="147"/>
      <c r="CQ220" s="147"/>
      <c r="CR220" s="147"/>
      <c r="CS220" s="147"/>
      <c r="CT220" s="147"/>
      <c r="CU220" s="147"/>
      <c r="CV220" s="147"/>
      <c r="CW220" s="147"/>
      <c r="CX220" s="147"/>
      <c r="CY220" s="147"/>
      <c r="CZ220" s="147"/>
      <c r="DA220" s="147"/>
      <c r="DB220" s="147"/>
      <c r="DC220" s="147"/>
      <c r="DD220" s="147"/>
      <c r="DE220" s="147"/>
      <c r="DF220" s="147"/>
      <c r="DG220" s="147"/>
      <c r="DH220" s="147"/>
      <c r="DI220" s="147"/>
      <c r="DJ220" s="147"/>
      <c r="DK220" s="147"/>
      <c r="DL220" s="147"/>
      <c r="DM220" s="147"/>
      <c r="DN220" s="147"/>
      <c r="DO220" s="147"/>
      <c r="DP220" s="147"/>
      <c r="DQ220" s="147"/>
      <c r="DR220" s="147"/>
      <c r="DS220" s="147"/>
      <c r="DT220" s="147"/>
      <c r="DU220" s="147"/>
      <c r="DV220" s="147"/>
      <c r="DW220" s="147"/>
      <c r="DX220" s="147"/>
      <c r="DY220" s="147"/>
      <c r="DZ220" s="147"/>
      <c r="EA220" s="147"/>
      <c r="EB220" s="147"/>
      <c r="EC220" s="147"/>
      <c r="ED220" s="147"/>
      <c r="EE220" s="147"/>
      <c r="EF220" s="147"/>
      <c r="EG220" s="147"/>
      <c r="EH220" s="147"/>
      <c r="EI220" s="147"/>
      <c r="EJ220" s="147"/>
      <c r="EK220" s="147"/>
      <c r="EL220" s="147"/>
      <c r="EM220" s="147"/>
      <c r="EN220" s="147"/>
      <c r="EO220" s="147"/>
      <c r="EP220" s="147"/>
      <c r="EQ220" s="147"/>
      <c r="ER220" s="147"/>
      <c r="ES220" s="147"/>
      <c r="ET220" s="147"/>
      <c r="EU220" s="147"/>
      <c r="EV220" s="147"/>
      <c r="EW220" s="147"/>
      <c r="EX220" s="147"/>
      <c r="EY220" s="147"/>
      <c r="EZ220" s="147"/>
      <c r="FA220" s="147"/>
      <c r="FB220" s="147"/>
      <c r="FC220" s="147"/>
      <c r="FD220" s="147"/>
      <c r="FE220" s="147"/>
      <c r="FF220" s="147"/>
      <c r="FG220" s="147"/>
      <c r="FH220" s="147"/>
      <c r="FI220" s="147"/>
      <c r="FJ220" s="147"/>
      <c r="FK220" s="147"/>
      <c r="FL220" s="147"/>
      <c r="FM220" s="147"/>
      <c r="FN220" s="147"/>
      <c r="FO220" s="147"/>
      <c r="FP220" s="147"/>
      <c r="FQ220" s="147"/>
      <c r="FR220" s="147"/>
      <c r="FS220" s="147"/>
      <c r="FT220" s="181"/>
      <c r="FU220" s="147"/>
      <c r="FV220" s="147"/>
      <c r="FW220" s="147"/>
      <c r="FX220" s="147"/>
      <c r="FY220" s="147"/>
      <c r="FZ220" s="147"/>
      <c r="GA220" s="147"/>
      <c r="GB220" s="147"/>
      <c r="GC220" s="147"/>
      <c r="GD220" s="186"/>
      <c r="GE220" s="186"/>
    </row>
    <row r="221" spans="1:187" x14ac:dyDescent="0.2">
      <c r="A221" s="255" t="s">
        <v>377</v>
      </c>
      <c r="B221" s="256" t="s">
        <v>378</v>
      </c>
      <c r="C221" s="147">
        <f t="shared" ref="C221:BN221" si="281">IF((AND(C$188=C$213,C$66&lt;&gt;888888888.88))=TRUE(),C208,0)</f>
        <v>0</v>
      </c>
      <c r="D221" s="147">
        <f t="shared" si="281"/>
        <v>0</v>
      </c>
      <c r="E221" s="147">
        <f t="shared" si="281"/>
        <v>0</v>
      </c>
      <c r="F221" s="147">
        <f t="shared" si="281"/>
        <v>147977295.91</v>
      </c>
      <c r="G221" s="147">
        <f t="shared" si="281"/>
        <v>0</v>
      </c>
      <c r="H221" s="147">
        <f t="shared" si="281"/>
        <v>0</v>
      </c>
      <c r="I221" s="147">
        <f t="shared" si="281"/>
        <v>94157629.120000005</v>
      </c>
      <c r="J221" s="147">
        <f t="shared" si="281"/>
        <v>0</v>
      </c>
      <c r="K221" s="147">
        <f t="shared" si="281"/>
        <v>3377902.64</v>
      </c>
      <c r="L221" s="147">
        <f t="shared" si="281"/>
        <v>23640416.709999997</v>
      </c>
      <c r="M221" s="147">
        <f t="shared" si="281"/>
        <v>0</v>
      </c>
      <c r="N221" s="147">
        <f t="shared" si="281"/>
        <v>0</v>
      </c>
      <c r="O221" s="147">
        <f t="shared" si="281"/>
        <v>0</v>
      </c>
      <c r="P221" s="147">
        <f t="shared" si="281"/>
        <v>0</v>
      </c>
      <c r="Q221" s="147">
        <f t="shared" si="281"/>
        <v>358052828.80000001</v>
      </c>
      <c r="R221" s="147">
        <f t="shared" si="281"/>
        <v>22686944.370000001</v>
      </c>
      <c r="S221" s="147">
        <f t="shared" si="281"/>
        <v>14056814.35</v>
      </c>
      <c r="T221" s="147">
        <f t="shared" si="281"/>
        <v>0</v>
      </c>
      <c r="U221" s="147">
        <f t="shared" si="281"/>
        <v>882104.3</v>
      </c>
      <c r="V221" s="147">
        <f t="shared" si="281"/>
        <v>0</v>
      </c>
      <c r="W221" s="147">
        <f t="shared" si="281"/>
        <v>891864.14</v>
      </c>
      <c r="X221" s="147">
        <f t="shared" si="281"/>
        <v>857156.5</v>
      </c>
      <c r="Y221" s="147">
        <f t="shared" si="281"/>
        <v>15204395.42</v>
      </c>
      <c r="Z221" s="147">
        <f t="shared" si="281"/>
        <v>2921414.9</v>
      </c>
      <c r="AA221" s="147">
        <f t="shared" si="281"/>
        <v>0</v>
      </c>
      <c r="AB221" s="147">
        <f t="shared" si="281"/>
        <v>0</v>
      </c>
      <c r="AC221" s="147">
        <f t="shared" si="281"/>
        <v>0</v>
      </c>
      <c r="AD221" s="147">
        <f t="shared" si="281"/>
        <v>10885892.52</v>
      </c>
      <c r="AE221" s="147">
        <f t="shared" si="281"/>
        <v>1733712.96</v>
      </c>
      <c r="AF221" s="147">
        <f t="shared" si="281"/>
        <v>2479512.75</v>
      </c>
      <c r="AG221" s="147">
        <f t="shared" si="281"/>
        <v>7398574.7799999993</v>
      </c>
      <c r="AH221" s="147">
        <f t="shared" si="281"/>
        <v>8836697.1799999997</v>
      </c>
      <c r="AI221" s="147">
        <f t="shared" si="281"/>
        <v>3798460.23</v>
      </c>
      <c r="AJ221" s="147">
        <f t="shared" si="281"/>
        <v>0</v>
      </c>
      <c r="AK221" s="147">
        <f t="shared" si="281"/>
        <v>2925730.5999999996</v>
      </c>
      <c r="AL221" s="147">
        <f t="shared" si="281"/>
        <v>3333413.93</v>
      </c>
      <c r="AM221" s="147">
        <f t="shared" si="281"/>
        <v>0</v>
      </c>
      <c r="AN221" s="147">
        <f t="shared" si="281"/>
        <v>3892046.54</v>
      </c>
      <c r="AO221" s="147">
        <f t="shared" si="281"/>
        <v>0</v>
      </c>
      <c r="AP221" s="147">
        <f t="shared" si="281"/>
        <v>0</v>
      </c>
      <c r="AQ221" s="147">
        <f t="shared" si="281"/>
        <v>0</v>
      </c>
      <c r="AR221" s="147">
        <f t="shared" si="281"/>
        <v>536296975.74000001</v>
      </c>
      <c r="AS221" s="147">
        <f t="shared" si="281"/>
        <v>0</v>
      </c>
      <c r="AT221" s="147">
        <f t="shared" si="281"/>
        <v>19850863.09</v>
      </c>
      <c r="AU221" s="147">
        <f t="shared" si="281"/>
        <v>3336098.7</v>
      </c>
      <c r="AV221" s="147">
        <f t="shared" si="281"/>
        <v>0</v>
      </c>
      <c r="AW221" s="147">
        <f t="shared" si="281"/>
        <v>0</v>
      </c>
      <c r="AX221" s="147">
        <f t="shared" si="281"/>
        <v>913155.56</v>
      </c>
      <c r="AY221" s="147">
        <f t="shared" si="281"/>
        <v>4682627.38</v>
      </c>
      <c r="AZ221" s="147">
        <f t="shared" si="281"/>
        <v>0</v>
      </c>
      <c r="BA221" s="147">
        <f t="shared" si="281"/>
        <v>0</v>
      </c>
      <c r="BB221" s="147">
        <f t="shared" si="281"/>
        <v>0</v>
      </c>
      <c r="BC221" s="147">
        <f t="shared" si="281"/>
        <v>0</v>
      </c>
      <c r="BD221" s="147">
        <f t="shared" si="281"/>
        <v>0</v>
      </c>
      <c r="BE221" s="147">
        <f t="shared" si="281"/>
        <v>12261681.73</v>
      </c>
      <c r="BF221" s="147">
        <f t="shared" si="281"/>
        <v>0</v>
      </c>
      <c r="BG221" s="147">
        <f t="shared" si="281"/>
        <v>0</v>
      </c>
      <c r="BH221" s="147">
        <f t="shared" si="281"/>
        <v>0</v>
      </c>
      <c r="BI221" s="147">
        <f t="shared" si="281"/>
        <v>0</v>
      </c>
      <c r="BJ221" s="147">
        <f t="shared" si="281"/>
        <v>0</v>
      </c>
      <c r="BK221" s="147">
        <f t="shared" si="281"/>
        <v>184463667.34</v>
      </c>
      <c r="BL221" s="147">
        <f t="shared" si="281"/>
        <v>0</v>
      </c>
      <c r="BM221" s="147">
        <f t="shared" si="281"/>
        <v>0</v>
      </c>
      <c r="BN221" s="147">
        <f t="shared" si="281"/>
        <v>0</v>
      </c>
      <c r="BO221" s="147">
        <f t="shared" ref="BO221:DZ221" si="282">IF((AND(BO$188=BO$213,BO$66&lt;&gt;888888888.88))=TRUE(),BO208,0)</f>
        <v>11599167.5</v>
      </c>
      <c r="BP221" s="147">
        <f t="shared" si="282"/>
        <v>2780887.19</v>
      </c>
      <c r="BQ221" s="147">
        <f t="shared" si="282"/>
        <v>53873805.910000004</v>
      </c>
      <c r="BR221" s="147">
        <f t="shared" si="282"/>
        <v>0</v>
      </c>
      <c r="BS221" s="147">
        <f t="shared" si="282"/>
        <v>10139244.799999999</v>
      </c>
      <c r="BT221" s="147">
        <f t="shared" si="282"/>
        <v>0</v>
      </c>
      <c r="BU221" s="147">
        <f t="shared" si="282"/>
        <v>4485126.13</v>
      </c>
      <c r="BV221" s="147">
        <f t="shared" si="282"/>
        <v>0</v>
      </c>
      <c r="BW221" s="147">
        <f t="shared" si="282"/>
        <v>0</v>
      </c>
      <c r="BX221" s="147">
        <f t="shared" si="282"/>
        <v>0</v>
      </c>
      <c r="BY221" s="147">
        <f t="shared" si="282"/>
        <v>5023490.0599999996</v>
      </c>
      <c r="BZ221" s="147">
        <f t="shared" si="282"/>
        <v>0</v>
      </c>
      <c r="CA221" s="147">
        <f t="shared" si="282"/>
        <v>2586765.2199999997</v>
      </c>
      <c r="CB221" s="147">
        <f t="shared" si="282"/>
        <v>0</v>
      </c>
      <c r="CC221" s="147">
        <f t="shared" si="282"/>
        <v>2370468.0099999998</v>
      </c>
      <c r="CD221" s="147">
        <f t="shared" si="282"/>
        <v>992485.16999999993</v>
      </c>
      <c r="CE221" s="147">
        <f t="shared" si="282"/>
        <v>2364295.42</v>
      </c>
      <c r="CF221" s="147">
        <f t="shared" si="282"/>
        <v>1556612.3900000001</v>
      </c>
      <c r="CG221" s="147">
        <f t="shared" si="282"/>
        <v>0</v>
      </c>
      <c r="CH221" s="147">
        <f t="shared" si="282"/>
        <v>1778143.9000000001</v>
      </c>
      <c r="CI221" s="147">
        <f t="shared" si="282"/>
        <v>6379759.4399999995</v>
      </c>
      <c r="CJ221" s="147">
        <f t="shared" si="282"/>
        <v>0</v>
      </c>
      <c r="CK221" s="147">
        <f t="shared" si="282"/>
        <v>0</v>
      </c>
      <c r="CL221" s="147">
        <f t="shared" si="282"/>
        <v>11810244.709999999</v>
      </c>
      <c r="CM221" s="147">
        <f t="shared" si="282"/>
        <v>8034311.96</v>
      </c>
      <c r="CN221" s="147">
        <f t="shared" si="282"/>
        <v>0</v>
      </c>
      <c r="CO221" s="147">
        <f t="shared" si="282"/>
        <v>0</v>
      </c>
      <c r="CP221" s="147">
        <f t="shared" si="282"/>
        <v>0</v>
      </c>
      <c r="CQ221" s="147">
        <f t="shared" si="282"/>
        <v>0</v>
      </c>
      <c r="CR221" s="147">
        <f t="shared" si="282"/>
        <v>2611704.9900000002</v>
      </c>
      <c r="CS221" s="147">
        <f t="shared" si="282"/>
        <v>0</v>
      </c>
      <c r="CT221" s="147">
        <f t="shared" si="282"/>
        <v>0</v>
      </c>
      <c r="CU221" s="147">
        <f t="shared" si="282"/>
        <v>3647417.91</v>
      </c>
      <c r="CV221" s="147">
        <f t="shared" si="282"/>
        <v>0</v>
      </c>
      <c r="CW221" s="147">
        <f t="shared" si="282"/>
        <v>2400571.63</v>
      </c>
      <c r="CX221" s="147">
        <f t="shared" si="282"/>
        <v>4592730.96</v>
      </c>
      <c r="CY221" s="147">
        <f t="shared" si="282"/>
        <v>877614.41</v>
      </c>
      <c r="CZ221" s="147">
        <f t="shared" si="282"/>
        <v>0</v>
      </c>
      <c r="DA221" s="147">
        <f t="shared" si="282"/>
        <v>2572880.4</v>
      </c>
      <c r="DB221" s="147">
        <f t="shared" si="282"/>
        <v>3487315.06</v>
      </c>
      <c r="DC221" s="147">
        <f t="shared" si="282"/>
        <v>2366658.2799999998</v>
      </c>
      <c r="DD221" s="147">
        <f t="shared" si="282"/>
        <v>2377591.92</v>
      </c>
      <c r="DE221" s="147">
        <f t="shared" si="282"/>
        <v>4292005.12</v>
      </c>
      <c r="DF221" s="147">
        <f t="shared" si="282"/>
        <v>0</v>
      </c>
      <c r="DG221" s="147">
        <f t="shared" si="282"/>
        <v>0</v>
      </c>
      <c r="DH221" s="147">
        <f t="shared" si="282"/>
        <v>0</v>
      </c>
      <c r="DI221" s="147">
        <f t="shared" si="282"/>
        <v>0</v>
      </c>
      <c r="DJ221" s="147">
        <f t="shared" si="282"/>
        <v>6363017.1500000004</v>
      </c>
      <c r="DK221" s="147">
        <f t="shared" si="282"/>
        <v>0</v>
      </c>
      <c r="DL221" s="147">
        <f t="shared" si="282"/>
        <v>49946993.700000003</v>
      </c>
      <c r="DM221" s="147">
        <f t="shared" si="282"/>
        <v>0</v>
      </c>
      <c r="DN221" s="147">
        <f t="shared" si="282"/>
        <v>13028829.460000001</v>
      </c>
      <c r="DO221" s="147">
        <f t="shared" si="282"/>
        <v>26983559.030000001</v>
      </c>
      <c r="DP221" s="147">
        <f t="shared" si="282"/>
        <v>0</v>
      </c>
      <c r="DQ221" s="147">
        <f t="shared" si="282"/>
        <v>0</v>
      </c>
      <c r="DR221" s="147">
        <f t="shared" si="282"/>
        <v>0</v>
      </c>
      <c r="DS221" s="147">
        <f t="shared" si="282"/>
        <v>7589372.1399999997</v>
      </c>
      <c r="DT221" s="147">
        <f t="shared" si="282"/>
        <v>2153739.12</v>
      </c>
      <c r="DU221" s="147">
        <f t="shared" si="282"/>
        <v>4043363.88</v>
      </c>
      <c r="DV221" s="147">
        <f t="shared" si="282"/>
        <v>2737298.62</v>
      </c>
      <c r="DW221" s="147">
        <f t="shared" si="282"/>
        <v>3820428.5300000003</v>
      </c>
      <c r="DX221" s="147">
        <f t="shared" si="282"/>
        <v>2789984.6300000004</v>
      </c>
      <c r="DY221" s="147">
        <f t="shared" si="282"/>
        <v>0</v>
      </c>
      <c r="DZ221" s="147">
        <f t="shared" si="282"/>
        <v>8484446.2100000009</v>
      </c>
      <c r="EA221" s="147">
        <f t="shared" ref="EA221:FX221" si="283">IF((AND(EA$188=EA$213,EA$66&lt;&gt;888888888.88))=TRUE(),EA208,0)</f>
        <v>0</v>
      </c>
      <c r="EB221" s="147">
        <f t="shared" si="283"/>
        <v>5332986.5200000005</v>
      </c>
      <c r="EC221" s="147">
        <f t="shared" si="283"/>
        <v>0</v>
      </c>
      <c r="ED221" s="147">
        <f t="shared" si="283"/>
        <v>0</v>
      </c>
      <c r="EE221" s="147">
        <f t="shared" si="283"/>
        <v>0</v>
      </c>
      <c r="EF221" s="147">
        <f t="shared" si="283"/>
        <v>0</v>
      </c>
      <c r="EG221" s="147">
        <f t="shared" si="283"/>
        <v>3167748.5300000003</v>
      </c>
      <c r="EH221" s="147">
        <f t="shared" si="283"/>
        <v>2895255.6399999997</v>
      </c>
      <c r="EI221" s="147">
        <f t="shared" si="283"/>
        <v>148337156.97</v>
      </c>
      <c r="EJ221" s="147">
        <f t="shared" si="283"/>
        <v>0</v>
      </c>
      <c r="EK221" s="147">
        <f t="shared" si="283"/>
        <v>0</v>
      </c>
      <c r="EL221" s="147">
        <f t="shared" si="283"/>
        <v>4429601.2600000007</v>
      </c>
      <c r="EM221" s="147">
        <f t="shared" si="283"/>
        <v>4259507.74</v>
      </c>
      <c r="EN221" s="147">
        <f t="shared" si="283"/>
        <v>0</v>
      </c>
      <c r="EO221" s="147">
        <f t="shared" si="283"/>
        <v>3989313.31</v>
      </c>
      <c r="EP221" s="147">
        <f t="shared" si="283"/>
        <v>0</v>
      </c>
      <c r="EQ221" s="147">
        <f t="shared" si="283"/>
        <v>0</v>
      </c>
      <c r="ER221" s="147">
        <f t="shared" si="283"/>
        <v>4043512.7</v>
      </c>
      <c r="ES221" s="147">
        <f t="shared" si="283"/>
        <v>1965277.5999999999</v>
      </c>
      <c r="ET221" s="147">
        <f t="shared" si="283"/>
        <v>0</v>
      </c>
      <c r="EU221" s="147">
        <f t="shared" si="283"/>
        <v>6427408.3499999996</v>
      </c>
      <c r="EV221" s="147">
        <f t="shared" si="283"/>
        <v>1225148.45</v>
      </c>
      <c r="EW221" s="147">
        <f t="shared" si="283"/>
        <v>0</v>
      </c>
      <c r="EX221" s="147">
        <f t="shared" si="283"/>
        <v>3279227.0100000002</v>
      </c>
      <c r="EY221" s="147">
        <f t="shared" si="283"/>
        <v>4345456.21</v>
      </c>
      <c r="EZ221" s="147">
        <f t="shared" si="283"/>
        <v>0</v>
      </c>
      <c r="FA221" s="147">
        <f t="shared" si="283"/>
        <v>0</v>
      </c>
      <c r="FB221" s="147">
        <f t="shared" si="283"/>
        <v>0</v>
      </c>
      <c r="FC221" s="147">
        <f t="shared" si="283"/>
        <v>0</v>
      </c>
      <c r="FD221" s="147">
        <f t="shared" si="283"/>
        <v>3876684.4099999997</v>
      </c>
      <c r="FE221" s="147">
        <f t="shared" si="283"/>
        <v>1669119.06</v>
      </c>
      <c r="FF221" s="147">
        <f t="shared" si="283"/>
        <v>3018792.0500000003</v>
      </c>
      <c r="FG221" s="147">
        <f t="shared" si="283"/>
        <v>0</v>
      </c>
      <c r="FH221" s="147">
        <f t="shared" si="283"/>
        <v>1593746.23</v>
      </c>
      <c r="FI221" s="147">
        <f t="shared" si="283"/>
        <v>0</v>
      </c>
      <c r="FJ221" s="147">
        <f t="shared" si="283"/>
        <v>15765189.949999999</v>
      </c>
      <c r="FK221" s="147">
        <f t="shared" si="283"/>
        <v>0</v>
      </c>
      <c r="FL221" s="147">
        <f t="shared" si="283"/>
        <v>48802988.442000002</v>
      </c>
      <c r="FM221" s="147">
        <f t="shared" si="283"/>
        <v>0</v>
      </c>
      <c r="FN221" s="147">
        <f t="shared" si="283"/>
        <v>0</v>
      </c>
      <c r="FO221" s="147">
        <f t="shared" si="283"/>
        <v>0</v>
      </c>
      <c r="FP221" s="147">
        <f t="shared" si="283"/>
        <v>19912413.23</v>
      </c>
      <c r="FQ221" s="147">
        <f t="shared" si="283"/>
        <v>0</v>
      </c>
      <c r="FR221" s="147">
        <f t="shared" si="283"/>
        <v>2475336.7999999998</v>
      </c>
      <c r="FS221" s="147">
        <f t="shared" si="283"/>
        <v>2707651.1399999997</v>
      </c>
      <c r="FT221" s="147">
        <f t="shared" si="283"/>
        <v>0</v>
      </c>
      <c r="FU221" s="147">
        <f t="shared" si="283"/>
        <v>0</v>
      </c>
      <c r="FV221" s="147">
        <f t="shared" si="283"/>
        <v>0</v>
      </c>
      <c r="FW221" s="147">
        <f t="shared" si="283"/>
        <v>0</v>
      </c>
      <c r="FX221" s="147">
        <f t="shared" si="283"/>
        <v>1167734.9400000002</v>
      </c>
      <c r="FY221" s="147"/>
      <c r="FZ221" s="147"/>
      <c r="GA221" s="147"/>
      <c r="GB221" s="147"/>
      <c r="GC221" s="147"/>
      <c r="GD221" s="186"/>
      <c r="GE221" s="186"/>
    </row>
    <row r="222" spans="1:187" x14ac:dyDescent="0.2">
      <c r="A222" s="256"/>
      <c r="B222" s="256" t="s">
        <v>586</v>
      </c>
      <c r="C222" s="147"/>
      <c r="D222" s="147"/>
      <c r="E222" s="147"/>
      <c r="F222" s="147"/>
      <c r="G222" s="147"/>
      <c r="H222" s="147"/>
      <c r="I222" s="147"/>
      <c r="J222" s="147"/>
      <c r="K222" s="147"/>
      <c r="L222" s="147"/>
      <c r="M222" s="147"/>
      <c r="N222" s="147"/>
      <c r="O222" s="147"/>
      <c r="P222" s="147"/>
      <c r="Q222" s="147"/>
      <c r="R222" s="147"/>
      <c r="S222" s="147"/>
      <c r="T222" s="147"/>
      <c r="U222" s="147"/>
      <c r="V222" s="147"/>
      <c r="W222" s="181"/>
      <c r="X222" s="147"/>
      <c r="Y222" s="147"/>
      <c r="Z222" s="147"/>
      <c r="AA222" s="147"/>
      <c r="AB222" s="147"/>
      <c r="AC222" s="147"/>
      <c r="AD222" s="147"/>
      <c r="AE222" s="147"/>
      <c r="AF222" s="147"/>
      <c r="AG222" s="147"/>
      <c r="AH222" s="147"/>
      <c r="AI222" s="147"/>
      <c r="AJ222" s="147"/>
      <c r="AK222" s="147"/>
      <c r="AL222" s="147"/>
      <c r="AM222" s="147"/>
      <c r="AN222" s="147"/>
      <c r="AO222" s="147"/>
      <c r="AP222" s="147"/>
      <c r="AQ222" s="147"/>
      <c r="AR222" s="147"/>
      <c r="AS222" s="147"/>
      <c r="AT222" s="147"/>
      <c r="AU222" s="147"/>
      <c r="AV222" s="147"/>
      <c r="AW222" s="147"/>
      <c r="AX222" s="147"/>
      <c r="AY222" s="147"/>
      <c r="AZ222" s="147"/>
      <c r="BA222" s="147"/>
      <c r="BB222" s="147"/>
      <c r="BC222" s="147"/>
      <c r="BD222" s="147"/>
      <c r="BE222" s="147"/>
      <c r="BF222" s="147"/>
      <c r="BG222" s="147"/>
      <c r="BH222" s="147"/>
      <c r="BI222" s="147"/>
      <c r="BJ222" s="147"/>
      <c r="BK222" s="147"/>
      <c r="BL222" s="147"/>
      <c r="BM222" s="147"/>
      <c r="BN222" s="147"/>
      <c r="BO222" s="147"/>
      <c r="BP222" s="147"/>
      <c r="BQ222" s="147"/>
      <c r="BR222" s="147"/>
      <c r="BS222" s="147"/>
      <c r="BT222" s="147"/>
      <c r="BU222" s="147"/>
      <c r="BV222" s="147"/>
      <c r="BW222" s="147"/>
      <c r="BX222" s="147"/>
      <c r="BY222" s="147"/>
      <c r="BZ222" s="147"/>
      <c r="CA222" s="147"/>
      <c r="CB222" s="147"/>
      <c r="CC222" s="147"/>
      <c r="CD222" s="147"/>
      <c r="CE222" s="147"/>
      <c r="CF222" s="147"/>
      <c r="CG222" s="147"/>
      <c r="CH222" s="147"/>
      <c r="CI222" s="147"/>
      <c r="CJ222" s="147"/>
      <c r="CK222" s="147"/>
      <c r="CL222" s="147"/>
      <c r="CM222" s="147"/>
      <c r="CN222" s="147"/>
      <c r="CO222" s="147"/>
      <c r="CP222" s="147"/>
      <c r="CQ222" s="147"/>
      <c r="CR222" s="147"/>
      <c r="CS222" s="147"/>
      <c r="CT222" s="147"/>
      <c r="CU222" s="147"/>
      <c r="CV222" s="147"/>
      <c r="CW222" s="147"/>
      <c r="CX222" s="147"/>
      <c r="CY222" s="147"/>
      <c r="CZ222" s="147"/>
      <c r="DA222" s="147"/>
      <c r="DB222" s="147"/>
      <c r="DC222" s="147"/>
      <c r="DD222" s="147"/>
      <c r="DE222" s="147"/>
      <c r="DF222" s="147"/>
      <c r="DG222" s="147"/>
      <c r="DH222" s="147"/>
      <c r="DI222" s="147"/>
      <c r="DJ222" s="147"/>
      <c r="DK222" s="147"/>
      <c r="DL222" s="147"/>
      <c r="DM222" s="147"/>
      <c r="DN222" s="147"/>
      <c r="DO222" s="147"/>
      <c r="DP222" s="147"/>
      <c r="DQ222" s="147"/>
      <c r="DR222" s="147"/>
      <c r="DS222" s="147"/>
      <c r="DT222" s="147"/>
      <c r="DU222" s="147"/>
      <c r="DV222" s="147"/>
      <c r="DW222" s="147"/>
      <c r="DX222" s="147"/>
      <c r="DY222" s="147"/>
      <c r="DZ222" s="147"/>
      <c r="EA222" s="147"/>
      <c r="EB222" s="147"/>
      <c r="EC222" s="147"/>
      <c r="ED222" s="147"/>
      <c r="EE222" s="147"/>
      <c r="EF222" s="147"/>
      <c r="EG222" s="147"/>
      <c r="EH222" s="147"/>
      <c r="EI222" s="147"/>
      <c r="EJ222" s="147"/>
      <c r="EK222" s="147"/>
      <c r="EL222" s="147"/>
      <c r="EM222" s="147"/>
      <c r="EN222" s="147"/>
      <c r="EO222" s="147"/>
      <c r="EP222" s="147"/>
      <c r="EQ222" s="147"/>
      <c r="ER222" s="147"/>
      <c r="ES222" s="147"/>
      <c r="ET222" s="147"/>
      <c r="EU222" s="147"/>
      <c r="EV222" s="147"/>
      <c r="EW222" s="147"/>
      <c r="EX222" s="147"/>
      <c r="EY222" s="147"/>
      <c r="EZ222" s="147"/>
      <c r="FA222" s="147"/>
      <c r="FB222" s="147"/>
      <c r="FC222" s="147"/>
      <c r="FD222" s="147"/>
      <c r="FE222" s="147"/>
      <c r="FF222" s="147"/>
      <c r="FG222" s="147"/>
      <c r="FH222" s="147"/>
      <c r="FI222" s="147"/>
      <c r="FJ222" s="147"/>
      <c r="FK222" s="147"/>
      <c r="FL222" s="147"/>
      <c r="FM222" s="147"/>
      <c r="FN222" s="147"/>
      <c r="FO222" s="147"/>
      <c r="FP222" s="147"/>
      <c r="FQ222" s="147"/>
      <c r="FR222" s="147"/>
      <c r="FS222" s="147"/>
      <c r="FT222" s="181"/>
      <c r="FU222" s="147"/>
      <c r="FV222" s="147"/>
      <c r="FW222" s="147"/>
      <c r="FX222" s="147"/>
      <c r="FY222" s="147"/>
      <c r="FZ222" s="147"/>
      <c r="GA222" s="147"/>
      <c r="GB222" s="147"/>
      <c r="GC222" s="147"/>
      <c r="GD222" s="186"/>
      <c r="GE222" s="186"/>
    </row>
    <row r="223" spans="1:187" x14ac:dyDescent="0.2">
      <c r="A223" s="192" t="s">
        <v>379</v>
      </c>
      <c r="B223" s="184" t="s">
        <v>380</v>
      </c>
      <c r="C223" s="147">
        <f t="shared" ref="C223:BN223" si="284">IF(C188=C213,C188,0)</f>
        <v>0</v>
      </c>
      <c r="D223" s="147">
        <f t="shared" si="284"/>
        <v>0</v>
      </c>
      <c r="E223" s="147">
        <f t="shared" si="284"/>
        <v>0</v>
      </c>
      <c r="F223" s="147">
        <f t="shared" si="284"/>
        <v>147868482.38</v>
      </c>
      <c r="G223" s="147">
        <f t="shared" si="284"/>
        <v>0</v>
      </c>
      <c r="H223" s="147">
        <f t="shared" si="284"/>
        <v>0</v>
      </c>
      <c r="I223" s="147">
        <f t="shared" si="284"/>
        <v>92542267.709999993</v>
      </c>
      <c r="J223" s="147">
        <f t="shared" si="284"/>
        <v>0</v>
      </c>
      <c r="K223" s="147">
        <f t="shared" si="284"/>
        <v>3371303.86</v>
      </c>
      <c r="L223" s="147">
        <f t="shared" si="284"/>
        <v>23595304.07</v>
      </c>
      <c r="M223" s="147">
        <f t="shared" si="284"/>
        <v>0</v>
      </c>
      <c r="N223" s="147">
        <f t="shared" si="284"/>
        <v>0</v>
      </c>
      <c r="O223" s="147">
        <f t="shared" si="284"/>
        <v>0</v>
      </c>
      <c r="P223" s="147">
        <f t="shared" si="284"/>
        <v>0</v>
      </c>
      <c r="Q223" s="147">
        <f t="shared" si="284"/>
        <v>357171520.36000001</v>
      </c>
      <c r="R223" s="147">
        <f t="shared" si="284"/>
        <v>22682472.120000001</v>
      </c>
      <c r="S223" s="147">
        <f t="shared" si="284"/>
        <v>14002127.890000001</v>
      </c>
      <c r="T223" s="147">
        <f t="shared" si="284"/>
        <v>0</v>
      </c>
      <c r="U223" s="147">
        <f t="shared" si="284"/>
        <v>872742.97</v>
      </c>
      <c r="V223" s="147">
        <f t="shared" si="284"/>
        <v>0</v>
      </c>
      <c r="W223" s="181">
        <f t="shared" si="284"/>
        <v>872942.15</v>
      </c>
      <c r="X223" s="147">
        <f t="shared" si="284"/>
        <v>854171.2</v>
      </c>
      <c r="Y223" s="147">
        <f t="shared" si="284"/>
        <v>14544530.17</v>
      </c>
      <c r="Z223" s="147">
        <f t="shared" si="284"/>
        <v>2833593.02</v>
      </c>
      <c r="AA223" s="147">
        <f t="shared" si="284"/>
        <v>0</v>
      </c>
      <c r="AB223" s="147">
        <f t="shared" si="284"/>
        <v>0</v>
      </c>
      <c r="AC223" s="147">
        <f t="shared" si="284"/>
        <v>0</v>
      </c>
      <c r="AD223" s="147">
        <f t="shared" si="284"/>
        <v>10867548.01</v>
      </c>
      <c r="AE223" s="147">
        <f t="shared" si="284"/>
        <v>1695008.01</v>
      </c>
      <c r="AF223" s="147">
        <f t="shared" si="284"/>
        <v>2472703.1800000002</v>
      </c>
      <c r="AG223" s="147">
        <f t="shared" si="284"/>
        <v>7383182.5899999999</v>
      </c>
      <c r="AH223" s="147">
        <f t="shared" si="284"/>
        <v>8780916.7100000009</v>
      </c>
      <c r="AI223" s="147">
        <f t="shared" si="284"/>
        <v>3790675.18</v>
      </c>
      <c r="AJ223" s="147">
        <f t="shared" si="284"/>
        <v>0</v>
      </c>
      <c r="AK223" s="147">
        <f t="shared" si="284"/>
        <v>2886718.17</v>
      </c>
      <c r="AL223" s="147">
        <f t="shared" si="284"/>
        <v>3282088.76</v>
      </c>
      <c r="AM223" s="147">
        <f t="shared" si="284"/>
        <v>0</v>
      </c>
      <c r="AN223" s="147">
        <f t="shared" si="284"/>
        <v>3878005.98</v>
      </c>
      <c r="AO223" s="147">
        <f t="shared" si="284"/>
        <v>0</v>
      </c>
      <c r="AP223" s="147">
        <f t="shared" si="284"/>
        <v>0</v>
      </c>
      <c r="AQ223" s="147">
        <f t="shared" si="284"/>
        <v>0</v>
      </c>
      <c r="AR223" s="147">
        <f t="shared" si="284"/>
        <v>536143285.56999999</v>
      </c>
      <c r="AS223" s="147">
        <f t="shared" si="284"/>
        <v>0</v>
      </c>
      <c r="AT223" s="147">
        <f t="shared" si="284"/>
        <v>19834891.600000001</v>
      </c>
      <c r="AU223" s="147">
        <f t="shared" si="284"/>
        <v>3205567.95</v>
      </c>
      <c r="AV223" s="147">
        <f t="shared" si="284"/>
        <v>0</v>
      </c>
      <c r="AW223" s="147">
        <f t="shared" si="284"/>
        <v>0</v>
      </c>
      <c r="AX223" s="147">
        <f t="shared" si="284"/>
        <v>901398.36</v>
      </c>
      <c r="AY223" s="147">
        <f t="shared" si="284"/>
        <v>4671672.6900000004</v>
      </c>
      <c r="AZ223" s="147">
        <f t="shared" si="284"/>
        <v>0</v>
      </c>
      <c r="BA223" s="147">
        <f t="shared" si="284"/>
        <v>0</v>
      </c>
      <c r="BB223" s="147">
        <f t="shared" si="284"/>
        <v>0</v>
      </c>
      <c r="BC223" s="147">
        <f t="shared" si="284"/>
        <v>0</v>
      </c>
      <c r="BD223" s="147">
        <f t="shared" si="284"/>
        <v>0</v>
      </c>
      <c r="BE223" s="147">
        <f t="shared" si="284"/>
        <v>12253448.48</v>
      </c>
      <c r="BF223" s="147">
        <f t="shared" si="284"/>
        <v>0</v>
      </c>
      <c r="BG223" s="147">
        <f t="shared" si="284"/>
        <v>0</v>
      </c>
      <c r="BH223" s="147">
        <f t="shared" si="284"/>
        <v>0</v>
      </c>
      <c r="BI223" s="147">
        <f t="shared" si="284"/>
        <v>0</v>
      </c>
      <c r="BJ223" s="147">
        <f t="shared" si="284"/>
        <v>0</v>
      </c>
      <c r="BK223" s="147">
        <f t="shared" si="284"/>
        <v>184179550.09</v>
      </c>
      <c r="BL223" s="147">
        <f t="shared" si="284"/>
        <v>0</v>
      </c>
      <c r="BM223" s="147">
        <f t="shared" si="284"/>
        <v>0</v>
      </c>
      <c r="BN223" s="147">
        <f t="shared" si="284"/>
        <v>0</v>
      </c>
      <c r="BO223" s="147">
        <f t="shared" ref="BO223:DZ223" si="285">IF(BO188=BO213,BO188,0)</f>
        <v>11571707.82</v>
      </c>
      <c r="BP223" s="147">
        <f t="shared" si="285"/>
        <v>2746218.47</v>
      </c>
      <c r="BQ223" s="147">
        <f t="shared" si="285"/>
        <v>53808622.25</v>
      </c>
      <c r="BR223" s="147">
        <f t="shared" si="285"/>
        <v>0</v>
      </c>
      <c r="BS223" s="147">
        <f t="shared" si="285"/>
        <v>10096377.02</v>
      </c>
      <c r="BT223" s="147">
        <f t="shared" si="285"/>
        <v>0</v>
      </c>
      <c r="BU223" s="147">
        <f t="shared" si="285"/>
        <v>4446146.32</v>
      </c>
      <c r="BV223" s="147">
        <f t="shared" si="285"/>
        <v>0</v>
      </c>
      <c r="BW223" s="147">
        <f t="shared" si="285"/>
        <v>0</v>
      </c>
      <c r="BX223" s="147">
        <f t="shared" si="285"/>
        <v>0</v>
      </c>
      <c r="BY223" s="147">
        <f t="shared" si="285"/>
        <v>4987601.2300000004</v>
      </c>
      <c r="BZ223" s="147">
        <f t="shared" si="285"/>
        <v>0</v>
      </c>
      <c r="CA223" s="147">
        <f t="shared" si="285"/>
        <v>2584335.06</v>
      </c>
      <c r="CB223" s="147">
        <f t="shared" si="285"/>
        <v>0</v>
      </c>
      <c r="CC223" s="147">
        <f t="shared" si="285"/>
        <v>2327172.4300000002</v>
      </c>
      <c r="CD223" s="147">
        <f t="shared" si="285"/>
        <v>991026.07</v>
      </c>
      <c r="CE223" s="147">
        <f t="shared" si="285"/>
        <v>2348292.6800000002</v>
      </c>
      <c r="CF223" s="147">
        <f t="shared" si="285"/>
        <v>1542200.61</v>
      </c>
      <c r="CG223" s="147">
        <f t="shared" si="285"/>
        <v>0</v>
      </c>
      <c r="CH223" s="147">
        <f t="shared" si="285"/>
        <v>1774298.21</v>
      </c>
      <c r="CI223" s="147">
        <f t="shared" si="285"/>
        <v>6363261.9699999997</v>
      </c>
      <c r="CJ223" s="147">
        <f t="shared" si="285"/>
        <v>0</v>
      </c>
      <c r="CK223" s="147">
        <f t="shared" si="285"/>
        <v>0</v>
      </c>
      <c r="CL223" s="147">
        <f t="shared" si="285"/>
        <v>11768313.630000001</v>
      </c>
      <c r="CM223" s="147">
        <f t="shared" si="285"/>
        <v>7888404.9500000002</v>
      </c>
      <c r="CN223" s="147">
        <f t="shared" si="285"/>
        <v>0</v>
      </c>
      <c r="CO223" s="147">
        <f t="shared" si="285"/>
        <v>0</v>
      </c>
      <c r="CP223" s="147">
        <f t="shared" si="285"/>
        <v>0</v>
      </c>
      <c r="CQ223" s="147">
        <f t="shared" si="285"/>
        <v>0</v>
      </c>
      <c r="CR223" s="147">
        <f t="shared" si="285"/>
        <v>2591295.42</v>
      </c>
      <c r="CS223" s="147">
        <f t="shared" si="285"/>
        <v>0</v>
      </c>
      <c r="CT223" s="147">
        <f t="shared" si="285"/>
        <v>0</v>
      </c>
      <c r="CU223" s="147">
        <f t="shared" si="285"/>
        <v>3639291.92</v>
      </c>
      <c r="CV223" s="147">
        <f t="shared" si="285"/>
        <v>0</v>
      </c>
      <c r="CW223" s="147">
        <f t="shared" si="285"/>
        <v>2399900.58</v>
      </c>
      <c r="CX223" s="147">
        <f t="shared" si="285"/>
        <v>4554100.24</v>
      </c>
      <c r="CY223" s="147">
        <f t="shared" si="285"/>
        <v>871001.91</v>
      </c>
      <c r="CZ223" s="147">
        <f t="shared" si="285"/>
        <v>0</v>
      </c>
      <c r="DA223" s="147">
        <f t="shared" si="285"/>
        <v>2555870.86</v>
      </c>
      <c r="DB223" s="147">
        <f t="shared" si="285"/>
        <v>3450493.19</v>
      </c>
      <c r="DC223" s="147">
        <f t="shared" si="285"/>
        <v>2338556.5699999998</v>
      </c>
      <c r="DD223" s="147">
        <f t="shared" si="285"/>
        <v>2350999.5499999998</v>
      </c>
      <c r="DE223" s="147">
        <f t="shared" si="285"/>
        <v>4285256.26</v>
      </c>
      <c r="DF223" s="147">
        <f t="shared" si="285"/>
        <v>0</v>
      </c>
      <c r="DG223" s="147">
        <f t="shared" si="285"/>
        <v>0</v>
      </c>
      <c r="DH223" s="147">
        <f t="shared" si="285"/>
        <v>0</v>
      </c>
      <c r="DI223" s="147">
        <f t="shared" si="285"/>
        <v>0</v>
      </c>
      <c r="DJ223" s="147">
        <f t="shared" si="285"/>
        <v>6340849.0300000003</v>
      </c>
      <c r="DK223" s="147">
        <f t="shared" si="285"/>
        <v>0</v>
      </c>
      <c r="DL223" s="147">
        <f t="shared" si="285"/>
        <v>49911501.579999998</v>
      </c>
      <c r="DM223" s="147">
        <f t="shared" si="285"/>
        <v>0</v>
      </c>
      <c r="DN223" s="147">
        <f t="shared" si="285"/>
        <v>13023431.869999999</v>
      </c>
      <c r="DO223" s="147">
        <f t="shared" si="285"/>
        <v>26943598.629999999</v>
      </c>
      <c r="DP223" s="147">
        <f t="shared" si="285"/>
        <v>0</v>
      </c>
      <c r="DQ223" s="147">
        <f t="shared" si="285"/>
        <v>0</v>
      </c>
      <c r="DR223" s="147">
        <f t="shared" si="285"/>
        <v>0</v>
      </c>
      <c r="DS223" s="147">
        <f t="shared" si="285"/>
        <v>7578984.0899999999</v>
      </c>
      <c r="DT223" s="147">
        <f t="shared" si="285"/>
        <v>2133563.7799999998</v>
      </c>
      <c r="DU223" s="147">
        <f t="shared" si="285"/>
        <v>4001533.21</v>
      </c>
      <c r="DV223" s="147">
        <f t="shared" si="285"/>
        <v>2732483.55</v>
      </c>
      <c r="DW223" s="147">
        <f t="shared" si="285"/>
        <v>3816060.94</v>
      </c>
      <c r="DX223" s="147">
        <f t="shared" si="285"/>
        <v>2775364.83</v>
      </c>
      <c r="DY223" s="147">
        <f t="shared" si="285"/>
        <v>0</v>
      </c>
      <c r="DZ223" s="147">
        <f t="shared" si="285"/>
        <v>8454965.2599999998</v>
      </c>
      <c r="EA223" s="147">
        <f t="shared" ref="EA223:FX223" si="286">IF(EA188=EA213,EA188,0)</f>
        <v>0</v>
      </c>
      <c r="EB223" s="147">
        <f t="shared" si="286"/>
        <v>5309382.9400000004</v>
      </c>
      <c r="EC223" s="147">
        <f t="shared" si="286"/>
        <v>0</v>
      </c>
      <c r="ED223" s="147">
        <f t="shared" si="286"/>
        <v>0</v>
      </c>
      <c r="EE223" s="147">
        <f t="shared" si="286"/>
        <v>0</v>
      </c>
      <c r="EF223" s="147">
        <f t="shared" si="286"/>
        <v>0</v>
      </c>
      <c r="EG223" s="147">
        <f t="shared" si="286"/>
        <v>3159232.7</v>
      </c>
      <c r="EH223" s="147">
        <f t="shared" si="286"/>
        <v>2819571.2</v>
      </c>
      <c r="EI223" s="147">
        <f t="shared" si="286"/>
        <v>147007251.84</v>
      </c>
      <c r="EJ223" s="147">
        <f t="shared" si="286"/>
        <v>0</v>
      </c>
      <c r="EK223" s="147">
        <f t="shared" si="286"/>
        <v>0</v>
      </c>
      <c r="EL223" s="147">
        <f t="shared" si="286"/>
        <v>4414954.68</v>
      </c>
      <c r="EM223" s="147">
        <f t="shared" si="286"/>
        <v>4198090.21</v>
      </c>
      <c r="EN223" s="147">
        <f t="shared" si="286"/>
        <v>0</v>
      </c>
      <c r="EO223" s="147">
        <f t="shared" si="286"/>
        <v>3896380.83</v>
      </c>
      <c r="EP223" s="147">
        <f t="shared" si="286"/>
        <v>0</v>
      </c>
      <c r="EQ223" s="147">
        <f t="shared" si="286"/>
        <v>0</v>
      </c>
      <c r="ER223" s="147">
        <f t="shared" si="286"/>
        <v>3932488.07</v>
      </c>
      <c r="ES223" s="147">
        <f t="shared" si="286"/>
        <v>1958287.28</v>
      </c>
      <c r="ET223" s="147">
        <f t="shared" si="286"/>
        <v>0</v>
      </c>
      <c r="EU223" s="147">
        <f t="shared" si="286"/>
        <v>6379549.4000000004</v>
      </c>
      <c r="EV223" s="147">
        <f t="shared" si="286"/>
        <v>1225078.8899999999</v>
      </c>
      <c r="EW223" s="147">
        <f t="shared" si="286"/>
        <v>0</v>
      </c>
      <c r="EX223" s="147">
        <f t="shared" si="286"/>
        <v>3232202.78</v>
      </c>
      <c r="EY223" s="147">
        <f t="shared" si="286"/>
        <v>4282403.4400000004</v>
      </c>
      <c r="EZ223" s="147">
        <f t="shared" si="286"/>
        <v>0</v>
      </c>
      <c r="FA223" s="147">
        <f t="shared" si="286"/>
        <v>0</v>
      </c>
      <c r="FB223" s="147">
        <f t="shared" si="286"/>
        <v>0</v>
      </c>
      <c r="FC223" s="147">
        <f t="shared" si="286"/>
        <v>0</v>
      </c>
      <c r="FD223" s="147">
        <f t="shared" si="286"/>
        <v>3830877.86</v>
      </c>
      <c r="FE223" s="147">
        <f t="shared" si="286"/>
        <v>1633919.35</v>
      </c>
      <c r="FF223" s="147">
        <f t="shared" si="286"/>
        <v>3000083.84</v>
      </c>
      <c r="FG223" s="147">
        <f t="shared" si="286"/>
        <v>0</v>
      </c>
      <c r="FH223" s="147">
        <f t="shared" si="286"/>
        <v>1570285.62</v>
      </c>
      <c r="FI223" s="147">
        <f t="shared" si="286"/>
        <v>0</v>
      </c>
      <c r="FJ223" s="147">
        <f t="shared" si="286"/>
        <v>15740858.85</v>
      </c>
      <c r="FK223" s="147">
        <f t="shared" si="286"/>
        <v>0</v>
      </c>
      <c r="FL223" s="147">
        <f t="shared" si="286"/>
        <v>48796379.829999998</v>
      </c>
      <c r="FM223" s="147">
        <f t="shared" si="286"/>
        <v>0</v>
      </c>
      <c r="FN223" s="147">
        <f t="shared" si="286"/>
        <v>0</v>
      </c>
      <c r="FO223" s="147">
        <f t="shared" si="286"/>
        <v>0</v>
      </c>
      <c r="FP223" s="147">
        <f t="shared" si="286"/>
        <v>19722633.890000001</v>
      </c>
      <c r="FQ223" s="147">
        <f t="shared" si="286"/>
        <v>0</v>
      </c>
      <c r="FR223" s="147">
        <f t="shared" si="286"/>
        <v>2450113.9500000002</v>
      </c>
      <c r="FS223" s="147">
        <f t="shared" si="286"/>
        <v>2685526.75</v>
      </c>
      <c r="FT223" s="181">
        <f t="shared" si="286"/>
        <v>0</v>
      </c>
      <c r="FU223" s="147">
        <f t="shared" si="286"/>
        <v>0</v>
      </c>
      <c r="FV223" s="147">
        <f t="shared" si="286"/>
        <v>0</v>
      </c>
      <c r="FW223" s="147">
        <f t="shared" si="286"/>
        <v>0</v>
      </c>
      <c r="FX223" s="147">
        <f t="shared" si="286"/>
        <v>1160581.8500000001</v>
      </c>
      <c r="FY223" s="238"/>
      <c r="FZ223" s="147"/>
      <c r="GA223" s="147"/>
      <c r="GB223" s="147"/>
      <c r="GC223" s="147"/>
      <c r="GD223" s="186"/>
      <c r="GE223" s="186"/>
    </row>
    <row r="224" spans="1:187" x14ac:dyDescent="0.2">
      <c r="A224" s="192" t="s">
        <v>381</v>
      </c>
      <c r="B224" s="184" t="s">
        <v>382</v>
      </c>
      <c r="C224" s="147">
        <f t="shared" ref="C224:BN224" si="287">IF(C188=C213,C61,0)</f>
        <v>0</v>
      </c>
      <c r="D224" s="147">
        <f t="shared" si="287"/>
        <v>0</v>
      </c>
      <c r="E224" s="147">
        <f t="shared" si="287"/>
        <v>0</v>
      </c>
      <c r="F224" s="147">
        <f t="shared" si="287"/>
        <v>999999999</v>
      </c>
      <c r="G224" s="147">
        <f t="shared" si="287"/>
        <v>0</v>
      </c>
      <c r="H224" s="147">
        <f t="shared" si="287"/>
        <v>0</v>
      </c>
      <c r="I224" s="147">
        <f t="shared" si="287"/>
        <v>999999999</v>
      </c>
      <c r="J224" s="147">
        <f t="shared" si="287"/>
        <v>0</v>
      </c>
      <c r="K224" s="147">
        <f t="shared" si="287"/>
        <v>999999999</v>
      </c>
      <c r="L224" s="147">
        <f t="shared" si="287"/>
        <v>999999999</v>
      </c>
      <c r="M224" s="147">
        <f t="shared" si="287"/>
        <v>0</v>
      </c>
      <c r="N224" s="147">
        <f t="shared" si="287"/>
        <v>0</v>
      </c>
      <c r="O224" s="147">
        <f t="shared" si="287"/>
        <v>0</v>
      </c>
      <c r="P224" s="147">
        <f t="shared" si="287"/>
        <v>0</v>
      </c>
      <c r="Q224" s="147">
        <f t="shared" si="287"/>
        <v>999999999</v>
      </c>
      <c r="R224" s="147">
        <f t="shared" si="287"/>
        <v>999999999</v>
      </c>
      <c r="S224" s="147">
        <f t="shared" si="287"/>
        <v>999999999</v>
      </c>
      <c r="T224" s="147">
        <f t="shared" si="287"/>
        <v>0</v>
      </c>
      <c r="U224" s="147">
        <f t="shared" si="287"/>
        <v>999999999</v>
      </c>
      <c r="V224" s="147">
        <f t="shared" si="287"/>
        <v>0</v>
      </c>
      <c r="W224" s="181">
        <f t="shared" si="287"/>
        <v>999999999</v>
      </c>
      <c r="X224" s="147">
        <f t="shared" si="287"/>
        <v>999999999</v>
      </c>
      <c r="Y224" s="147">
        <f t="shared" si="287"/>
        <v>999999999</v>
      </c>
      <c r="Z224" s="147">
        <f t="shared" si="287"/>
        <v>999999999</v>
      </c>
      <c r="AA224" s="147">
        <f t="shared" si="287"/>
        <v>0</v>
      </c>
      <c r="AB224" s="147">
        <f t="shared" si="287"/>
        <v>0</v>
      </c>
      <c r="AC224" s="147">
        <f t="shared" si="287"/>
        <v>0</v>
      </c>
      <c r="AD224" s="147">
        <f t="shared" si="287"/>
        <v>999999999</v>
      </c>
      <c r="AE224" s="147">
        <f t="shared" si="287"/>
        <v>999999999</v>
      </c>
      <c r="AF224" s="147">
        <f t="shared" si="287"/>
        <v>999999999</v>
      </c>
      <c r="AG224" s="147">
        <f t="shared" si="287"/>
        <v>999999999</v>
      </c>
      <c r="AH224" s="147">
        <f t="shared" si="287"/>
        <v>999999999</v>
      </c>
      <c r="AI224" s="147">
        <f t="shared" si="287"/>
        <v>999999999</v>
      </c>
      <c r="AJ224" s="147">
        <f t="shared" si="287"/>
        <v>0</v>
      </c>
      <c r="AK224" s="147">
        <f t="shared" si="287"/>
        <v>999999999</v>
      </c>
      <c r="AL224" s="147">
        <f t="shared" si="287"/>
        <v>999999999</v>
      </c>
      <c r="AM224" s="147">
        <f t="shared" si="287"/>
        <v>0</v>
      </c>
      <c r="AN224" s="147">
        <f t="shared" si="287"/>
        <v>999999999</v>
      </c>
      <c r="AO224" s="147">
        <f t="shared" si="287"/>
        <v>0</v>
      </c>
      <c r="AP224" s="147">
        <f t="shared" si="287"/>
        <v>0</v>
      </c>
      <c r="AQ224" s="147">
        <f t="shared" si="287"/>
        <v>0</v>
      </c>
      <c r="AR224" s="147">
        <f t="shared" si="287"/>
        <v>999999999</v>
      </c>
      <c r="AS224" s="147">
        <f t="shared" si="287"/>
        <v>0</v>
      </c>
      <c r="AT224" s="147">
        <f t="shared" si="287"/>
        <v>999999999</v>
      </c>
      <c r="AU224" s="147">
        <f t="shared" si="287"/>
        <v>999999999</v>
      </c>
      <c r="AV224" s="147">
        <f t="shared" si="287"/>
        <v>0</v>
      </c>
      <c r="AW224" s="147">
        <f t="shared" si="287"/>
        <v>0</v>
      </c>
      <c r="AX224" s="147">
        <f t="shared" si="287"/>
        <v>999999999</v>
      </c>
      <c r="AY224" s="147">
        <f t="shared" si="287"/>
        <v>999999999</v>
      </c>
      <c r="AZ224" s="147">
        <f t="shared" si="287"/>
        <v>0</v>
      </c>
      <c r="BA224" s="147">
        <f t="shared" si="287"/>
        <v>0</v>
      </c>
      <c r="BB224" s="147">
        <f t="shared" si="287"/>
        <v>0</v>
      </c>
      <c r="BC224" s="147">
        <f t="shared" si="287"/>
        <v>0</v>
      </c>
      <c r="BD224" s="147">
        <f t="shared" si="287"/>
        <v>0</v>
      </c>
      <c r="BE224" s="147">
        <f t="shared" si="287"/>
        <v>999999999</v>
      </c>
      <c r="BF224" s="147">
        <f t="shared" si="287"/>
        <v>0</v>
      </c>
      <c r="BG224" s="147">
        <f t="shared" si="287"/>
        <v>0</v>
      </c>
      <c r="BH224" s="147">
        <f t="shared" si="287"/>
        <v>0</v>
      </c>
      <c r="BI224" s="147">
        <f t="shared" si="287"/>
        <v>0</v>
      </c>
      <c r="BJ224" s="147">
        <f t="shared" si="287"/>
        <v>0</v>
      </c>
      <c r="BK224" s="147">
        <f t="shared" si="287"/>
        <v>999999999</v>
      </c>
      <c r="BL224" s="147">
        <f t="shared" si="287"/>
        <v>0</v>
      </c>
      <c r="BM224" s="147">
        <f t="shared" si="287"/>
        <v>0</v>
      </c>
      <c r="BN224" s="147">
        <f t="shared" si="287"/>
        <v>0</v>
      </c>
      <c r="BO224" s="147">
        <f t="shared" ref="BO224:DZ224" si="288">IF(BO188=BO213,BO61,0)</f>
        <v>999999999</v>
      </c>
      <c r="BP224" s="147">
        <f t="shared" si="288"/>
        <v>999999999</v>
      </c>
      <c r="BQ224" s="147">
        <f t="shared" si="288"/>
        <v>999999999</v>
      </c>
      <c r="BR224" s="147">
        <f t="shared" si="288"/>
        <v>0</v>
      </c>
      <c r="BS224" s="147">
        <f t="shared" si="288"/>
        <v>999999999</v>
      </c>
      <c r="BT224" s="147">
        <f t="shared" si="288"/>
        <v>0</v>
      </c>
      <c r="BU224" s="147">
        <f t="shared" si="288"/>
        <v>999999999</v>
      </c>
      <c r="BV224" s="147">
        <f t="shared" si="288"/>
        <v>0</v>
      </c>
      <c r="BW224" s="147">
        <f t="shared" si="288"/>
        <v>0</v>
      </c>
      <c r="BX224" s="147">
        <f t="shared" si="288"/>
        <v>0</v>
      </c>
      <c r="BY224" s="147">
        <f t="shared" si="288"/>
        <v>999999999</v>
      </c>
      <c r="BZ224" s="147">
        <f t="shared" si="288"/>
        <v>0</v>
      </c>
      <c r="CA224" s="147">
        <f t="shared" si="288"/>
        <v>999999999</v>
      </c>
      <c r="CB224" s="147">
        <f t="shared" si="288"/>
        <v>0</v>
      </c>
      <c r="CC224" s="147">
        <f t="shared" si="288"/>
        <v>999999999</v>
      </c>
      <c r="CD224" s="147">
        <f t="shared" si="288"/>
        <v>999999999</v>
      </c>
      <c r="CE224" s="147">
        <f t="shared" si="288"/>
        <v>999999999</v>
      </c>
      <c r="CF224" s="147">
        <f t="shared" si="288"/>
        <v>999999999</v>
      </c>
      <c r="CG224" s="147">
        <f t="shared" si="288"/>
        <v>0</v>
      </c>
      <c r="CH224" s="147">
        <f t="shared" si="288"/>
        <v>999999999</v>
      </c>
      <c r="CI224" s="147">
        <f t="shared" si="288"/>
        <v>999999999</v>
      </c>
      <c r="CJ224" s="147">
        <f t="shared" si="288"/>
        <v>0</v>
      </c>
      <c r="CK224" s="147">
        <f t="shared" si="288"/>
        <v>0</v>
      </c>
      <c r="CL224" s="147">
        <f t="shared" si="288"/>
        <v>999999999</v>
      </c>
      <c r="CM224" s="147">
        <f t="shared" si="288"/>
        <v>999999999</v>
      </c>
      <c r="CN224" s="147">
        <f t="shared" si="288"/>
        <v>0</v>
      </c>
      <c r="CO224" s="147">
        <f t="shared" si="288"/>
        <v>0</v>
      </c>
      <c r="CP224" s="147">
        <f t="shared" si="288"/>
        <v>0</v>
      </c>
      <c r="CQ224" s="147">
        <f t="shared" si="288"/>
        <v>0</v>
      </c>
      <c r="CR224" s="147">
        <f t="shared" si="288"/>
        <v>999999999</v>
      </c>
      <c r="CS224" s="147">
        <f t="shared" si="288"/>
        <v>0</v>
      </c>
      <c r="CT224" s="147">
        <f t="shared" si="288"/>
        <v>0</v>
      </c>
      <c r="CU224" s="147">
        <f t="shared" si="288"/>
        <v>999999999</v>
      </c>
      <c r="CV224" s="147">
        <f t="shared" si="288"/>
        <v>0</v>
      </c>
      <c r="CW224" s="147">
        <f t="shared" si="288"/>
        <v>999999999</v>
      </c>
      <c r="CX224" s="147">
        <f t="shared" si="288"/>
        <v>999999999</v>
      </c>
      <c r="CY224" s="147">
        <f t="shared" si="288"/>
        <v>999999999</v>
      </c>
      <c r="CZ224" s="147">
        <f t="shared" si="288"/>
        <v>0</v>
      </c>
      <c r="DA224" s="147">
        <f t="shared" si="288"/>
        <v>999999999</v>
      </c>
      <c r="DB224" s="147">
        <f t="shared" si="288"/>
        <v>999999999</v>
      </c>
      <c r="DC224" s="147">
        <f t="shared" si="288"/>
        <v>999999999</v>
      </c>
      <c r="DD224" s="147">
        <f t="shared" si="288"/>
        <v>999999999</v>
      </c>
      <c r="DE224" s="147">
        <f t="shared" si="288"/>
        <v>999999999</v>
      </c>
      <c r="DF224" s="147">
        <f t="shared" si="288"/>
        <v>0</v>
      </c>
      <c r="DG224" s="147">
        <f t="shared" si="288"/>
        <v>0</v>
      </c>
      <c r="DH224" s="147">
        <f t="shared" si="288"/>
        <v>0</v>
      </c>
      <c r="DI224" s="147">
        <f t="shared" si="288"/>
        <v>0</v>
      </c>
      <c r="DJ224" s="147">
        <f t="shared" si="288"/>
        <v>999999999</v>
      </c>
      <c r="DK224" s="147">
        <f t="shared" si="288"/>
        <v>0</v>
      </c>
      <c r="DL224" s="147">
        <f t="shared" si="288"/>
        <v>999999999</v>
      </c>
      <c r="DM224" s="147">
        <f t="shared" si="288"/>
        <v>0</v>
      </c>
      <c r="DN224" s="147">
        <f t="shared" si="288"/>
        <v>999999999</v>
      </c>
      <c r="DO224" s="147">
        <f t="shared" si="288"/>
        <v>999999999</v>
      </c>
      <c r="DP224" s="147">
        <f t="shared" si="288"/>
        <v>0</v>
      </c>
      <c r="DQ224" s="147">
        <f t="shared" si="288"/>
        <v>0</v>
      </c>
      <c r="DR224" s="147">
        <f t="shared" si="288"/>
        <v>0</v>
      </c>
      <c r="DS224" s="147">
        <f t="shared" si="288"/>
        <v>999999999</v>
      </c>
      <c r="DT224" s="147">
        <f t="shared" si="288"/>
        <v>999999999</v>
      </c>
      <c r="DU224" s="147">
        <f t="shared" si="288"/>
        <v>999999999</v>
      </c>
      <c r="DV224" s="147">
        <f t="shared" si="288"/>
        <v>999999999</v>
      </c>
      <c r="DW224" s="147">
        <f t="shared" si="288"/>
        <v>999999999</v>
      </c>
      <c r="DX224" s="147">
        <f t="shared" si="288"/>
        <v>999999999</v>
      </c>
      <c r="DY224" s="147">
        <f t="shared" si="288"/>
        <v>0</v>
      </c>
      <c r="DZ224" s="147">
        <f t="shared" si="288"/>
        <v>999999999</v>
      </c>
      <c r="EA224" s="147">
        <f t="shared" ref="EA224:FX224" si="289">IF(EA188=EA213,EA61,0)</f>
        <v>0</v>
      </c>
      <c r="EB224" s="147">
        <f t="shared" si="289"/>
        <v>999999999</v>
      </c>
      <c r="EC224" s="147">
        <f t="shared" si="289"/>
        <v>0</v>
      </c>
      <c r="ED224" s="147">
        <f t="shared" si="289"/>
        <v>0</v>
      </c>
      <c r="EE224" s="147">
        <f t="shared" si="289"/>
        <v>0</v>
      </c>
      <c r="EF224" s="147">
        <f t="shared" si="289"/>
        <v>0</v>
      </c>
      <c r="EG224" s="147">
        <f t="shared" si="289"/>
        <v>999999999</v>
      </c>
      <c r="EH224" s="147">
        <f t="shared" si="289"/>
        <v>999999999</v>
      </c>
      <c r="EI224" s="147">
        <f t="shared" si="289"/>
        <v>999999999</v>
      </c>
      <c r="EJ224" s="147">
        <f t="shared" si="289"/>
        <v>0</v>
      </c>
      <c r="EK224" s="147">
        <f t="shared" si="289"/>
        <v>0</v>
      </c>
      <c r="EL224" s="147">
        <f t="shared" si="289"/>
        <v>999999999</v>
      </c>
      <c r="EM224" s="147">
        <f t="shared" si="289"/>
        <v>999999999</v>
      </c>
      <c r="EN224" s="147">
        <f t="shared" si="289"/>
        <v>0</v>
      </c>
      <c r="EO224" s="147">
        <f t="shared" si="289"/>
        <v>999999999</v>
      </c>
      <c r="EP224" s="147">
        <f t="shared" si="289"/>
        <v>0</v>
      </c>
      <c r="EQ224" s="147">
        <f t="shared" si="289"/>
        <v>0</v>
      </c>
      <c r="ER224" s="147">
        <f t="shared" si="289"/>
        <v>999999999</v>
      </c>
      <c r="ES224" s="147">
        <f t="shared" si="289"/>
        <v>999999999</v>
      </c>
      <c r="ET224" s="147">
        <f t="shared" si="289"/>
        <v>0</v>
      </c>
      <c r="EU224" s="147">
        <f t="shared" si="289"/>
        <v>999999999</v>
      </c>
      <c r="EV224" s="147">
        <f t="shared" si="289"/>
        <v>999999999</v>
      </c>
      <c r="EW224" s="147">
        <f t="shared" si="289"/>
        <v>0</v>
      </c>
      <c r="EX224" s="147">
        <f t="shared" si="289"/>
        <v>999999999</v>
      </c>
      <c r="EY224" s="147">
        <f t="shared" si="289"/>
        <v>999999999</v>
      </c>
      <c r="EZ224" s="147">
        <f t="shared" si="289"/>
        <v>0</v>
      </c>
      <c r="FA224" s="147">
        <f t="shared" si="289"/>
        <v>0</v>
      </c>
      <c r="FB224" s="147">
        <f t="shared" si="289"/>
        <v>0</v>
      </c>
      <c r="FC224" s="147">
        <f t="shared" si="289"/>
        <v>0</v>
      </c>
      <c r="FD224" s="147">
        <f t="shared" si="289"/>
        <v>999999999</v>
      </c>
      <c r="FE224" s="147">
        <f t="shared" si="289"/>
        <v>999999999</v>
      </c>
      <c r="FF224" s="147">
        <f t="shared" si="289"/>
        <v>999999999</v>
      </c>
      <c r="FG224" s="147">
        <f t="shared" si="289"/>
        <v>0</v>
      </c>
      <c r="FH224" s="147">
        <f t="shared" si="289"/>
        <v>999999999</v>
      </c>
      <c r="FI224" s="147">
        <f t="shared" si="289"/>
        <v>0</v>
      </c>
      <c r="FJ224" s="147">
        <f t="shared" si="289"/>
        <v>999999999</v>
      </c>
      <c r="FK224" s="147">
        <f t="shared" si="289"/>
        <v>0</v>
      </c>
      <c r="FL224" s="147">
        <f t="shared" si="289"/>
        <v>999999999</v>
      </c>
      <c r="FM224" s="147">
        <f t="shared" si="289"/>
        <v>0</v>
      </c>
      <c r="FN224" s="147">
        <f t="shared" si="289"/>
        <v>0</v>
      </c>
      <c r="FO224" s="147">
        <f t="shared" si="289"/>
        <v>0</v>
      </c>
      <c r="FP224" s="147">
        <f t="shared" si="289"/>
        <v>999999999</v>
      </c>
      <c r="FQ224" s="147">
        <f t="shared" si="289"/>
        <v>0</v>
      </c>
      <c r="FR224" s="147">
        <f t="shared" si="289"/>
        <v>999999999</v>
      </c>
      <c r="FS224" s="147">
        <f t="shared" si="289"/>
        <v>999999999</v>
      </c>
      <c r="FT224" s="181">
        <f t="shared" si="289"/>
        <v>0</v>
      </c>
      <c r="FU224" s="147">
        <f t="shared" si="289"/>
        <v>0</v>
      </c>
      <c r="FV224" s="147">
        <f t="shared" si="289"/>
        <v>0</v>
      </c>
      <c r="FW224" s="147">
        <f t="shared" si="289"/>
        <v>0</v>
      </c>
      <c r="FX224" s="147">
        <f t="shared" si="289"/>
        <v>999999999</v>
      </c>
      <c r="FY224" s="147"/>
      <c r="FZ224" s="147">
        <f>SUM(C218:FX218)</f>
        <v>0</v>
      </c>
      <c r="GA224" s="147"/>
      <c r="GB224" s="147"/>
      <c r="GC224" s="147"/>
      <c r="GD224" s="186"/>
      <c r="GE224" s="186"/>
    </row>
    <row r="225" spans="1:187" x14ac:dyDescent="0.2">
      <c r="A225" s="192" t="s">
        <v>383</v>
      </c>
      <c r="B225" s="184" t="s">
        <v>671</v>
      </c>
      <c r="C225" s="147">
        <f>IF(MIN((C221-C223),(C224-C223))&gt;0,ROUND(MIN((C221-C223),(C224-C223)),2),0)</f>
        <v>0</v>
      </c>
      <c r="D225" s="147">
        <f t="shared" ref="D225:BO225" si="290">IF(MIN((D221-D223),(D224-D223))&gt;0,ROUND(MIN((D221-D223),(D224-D223)),2),0)</f>
        <v>0</v>
      </c>
      <c r="E225" s="147">
        <f t="shared" si="290"/>
        <v>0</v>
      </c>
      <c r="F225" s="147">
        <f t="shared" si="290"/>
        <v>108813.53</v>
      </c>
      <c r="G225" s="147">
        <f t="shared" si="290"/>
        <v>0</v>
      </c>
      <c r="H225" s="147">
        <f t="shared" si="290"/>
        <v>0</v>
      </c>
      <c r="I225" s="147">
        <f t="shared" si="290"/>
        <v>1615361.41</v>
      </c>
      <c r="J225" s="147">
        <f t="shared" si="290"/>
        <v>0</v>
      </c>
      <c r="K225" s="147">
        <f t="shared" si="290"/>
        <v>6598.78</v>
      </c>
      <c r="L225" s="147">
        <f t="shared" si="290"/>
        <v>45112.639999999999</v>
      </c>
      <c r="M225" s="147">
        <f t="shared" si="290"/>
        <v>0</v>
      </c>
      <c r="N225" s="147">
        <f t="shared" si="290"/>
        <v>0</v>
      </c>
      <c r="O225" s="147">
        <f t="shared" si="290"/>
        <v>0</v>
      </c>
      <c r="P225" s="147">
        <f t="shared" si="290"/>
        <v>0</v>
      </c>
      <c r="Q225" s="147">
        <f t="shared" si="290"/>
        <v>881308.44</v>
      </c>
      <c r="R225" s="147">
        <f t="shared" si="290"/>
        <v>4472.25</v>
      </c>
      <c r="S225" s="147">
        <f t="shared" si="290"/>
        <v>54686.46</v>
      </c>
      <c r="T225" s="147">
        <f t="shared" si="290"/>
        <v>0</v>
      </c>
      <c r="U225" s="147">
        <f t="shared" si="290"/>
        <v>9361.33</v>
      </c>
      <c r="V225" s="147">
        <f t="shared" si="290"/>
        <v>0</v>
      </c>
      <c r="W225" s="181">
        <f t="shared" si="290"/>
        <v>18921.990000000002</v>
      </c>
      <c r="X225" s="147">
        <f t="shared" si="290"/>
        <v>2985.3</v>
      </c>
      <c r="Y225" s="147">
        <f t="shared" si="290"/>
        <v>659865.25</v>
      </c>
      <c r="Z225" s="147">
        <f t="shared" si="290"/>
        <v>87821.88</v>
      </c>
      <c r="AA225" s="147">
        <f t="shared" si="290"/>
        <v>0</v>
      </c>
      <c r="AB225" s="147">
        <f t="shared" si="290"/>
        <v>0</v>
      </c>
      <c r="AC225" s="147">
        <f t="shared" si="290"/>
        <v>0</v>
      </c>
      <c r="AD225" s="147">
        <f t="shared" si="290"/>
        <v>18344.509999999998</v>
      </c>
      <c r="AE225" s="147">
        <f t="shared" si="290"/>
        <v>38704.949999999997</v>
      </c>
      <c r="AF225" s="147">
        <f t="shared" si="290"/>
        <v>6809.57</v>
      </c>
      <c r="AG225" s="147">
        <f t="shared" si="290"/>
        <v>15392.19</v>
      </c>
      <c r="AH225" s="147">
        <f t="shared" si="290"/>
        <v>55780.47</v>
      </c>
      <c r="AI225" s="147">
        <f t="shared" si="290"/>
        <v>7785.05</v>
      </c>
      <c r="AJ225" s="147">
        <f t="shared" si="290"/>
        <v>0</v>
      </c>
      <c r="AK225" s="147">
        <f t="shared" si="290"/>
        <v>39012.43</v>
      </c>
      <c r="AL225" s="147">
        <f t="shared" si="290"/>
        <v>51325.17</v>
      </c>
      <c r="AM225" s="147">
        <f t="shared" si="290"/>
        <v>0</v>
      </c>
      <c r="AN225" s="147">
        <f t="shared" si="290"/>
        <v>14040.56</v>
      </c>
      <c r="AO225" s="147">
        <f t="shared" si="290"/>
        <v>0</v>
      </c>
      <c r="AP225" s="147">
        <f t="shared" si="290"/>
        <v>0</v>
      </c>
      <c r="AQ225" s="147">
        <f t="shared" si="290"/>
        <v>0</v>
      </c>
      <c r="AR225" s="147">
        <f t="shared" si="290"/>
        <v>153690.17000000001</v>
      </c>
      <c r="AS225" s="147">
        <f t="shared" si="290"/>
        <v>0</v>
      </c>
      <c r="AT225" s="147">
        <f t="shared" si="290"/>
        <v>15971.49</v>
      </c>
      <c r="AU225" s="147">
        <f t="shared" si="290"/>
        <v>130530.75</v>
      </c>
      <c r="AV225" s="147">
        <f t="shared" si="290"/>
        <v>0</v>
      </c>
      <c r="AW225" s="147">
        <f t="shared" si="290"/>
        <v>0</v>
      </c>
      <c r="AX225" s="147">
        <f t="shared" si="290"/>
        <v>11757.2</v>
      </c>
      <c r="AY225" s="147">
        <f t="shared" si="290"/>
        <v>10954.69</v>
      </c>
      <c r="AZ225" s="147">
        <f t="shared" si="290"/>
        <v>0</v>
      </c>
      <c r="BA225" s="147">
        <f t="shared" si="290"/>
        <v>0</v>
      </c>
      <c r="BB225" s="147">
        <f t="shared" si="290"/>
        <v>0</v>
      </c>
      <c r="BC225" s="147">
        <f t="shared" si="290"/>
        <v>0</v>
      </c>
      <c r="BD225" s="147">
        <f t="shared" si="290"/>
        <v>0</v>
      </c>
      <c r="BE225" s="147">
        <f t="shared" si="290"/>
        <v>8233.25</v>
      </c>
      <c r="BF225" s="147">
        <f t="shared" si="290"/>
        <v>0</v>
      </c>
      <c r="BG225" s="147">
        <f t="shared" si="290"/>
        <v>0</v>
      </c>
      <c r="BH225" s="147">
        <f t="shared" si="290"/>
        <v>0</v>
      </c>
      <c r="BI225" s="147">
        <f t="shared" si="290"/>
        <v>0</v>
      </c>
      <c r="BJ225" s="147">
        <f t="shared" si="290"/>
        <v>0</v>
      </c>
      <c r="BK225" s="147">
        <f t="shared" si="290"/>
        <v>284117.25</v>
      </c>
      <c r="BL225" s="147">
        <f t="shared" si="290"/>
        <v>0</v>
      </c>
      <c r="BM225" s="147">
        <f t="shared" si="290"/>
        <v>0</v>
      </c>
      <c r="BN225" s="147">
        <f t="shared" si="290"/>
        <v>0</v>
      </c>
      <c r="BO225" s="147">
        <f t="shared" si="290"/>
        <v>27459.68</v>
      </c>
      <c r="BP225" s="147">
        <f t="shared" ref="BP225:EA225" si="291">IF(MIN((BP221-BP223),(BP224-BP223))&gt;0,ROUND(MIN((BP221-BP223),(BP224-BP223)),2),0)</f>
        <v>34668.720000000001</v>
      </c>
      <c r="BQ225" s="147">
        <f t="shared" si="291"/>
        <v>65183.66</v>
      </c>
      <c r="BR225" s="147">
        <f t="shared" si="291"/>
        <v>0</v>
      </c>
      <c r="BS225" s="147">
        <f t="shared" si="291"/>
        <v>42867.78</v>
      </c>
      <c r="BT225" s="147">
        <f t="shared" si="291"/>
        <v>0</v>
      </c>
      <c r="BU225" s="147">
        <f t="shared" si="291"/>
        <v>38979.81</v>
      </c>
      <c r="BV225" s="147">
        <f t="shared" si="291"/>
        <v>0</v>
      </c>
      <c r="BW225" s="147">
        <f t="shared" si="291"/>
        <v>0</v>
      </c>
      <c r="BX225" s="147">
        <f t="shared" si="291"/>
        <v>0</v>
      </c>
      <c r="BY225" s="147">
        <f t="shared" si="291"/>
        <v>35888.83</v>
      </c>
      <c r="BZ225" s="147">
        <f t="shared" si="291"/>
        <v>0</v>
      </c>
      <c r="CA225" s="147">
        <f t="shared" si="291"/>
        <v>2430.16</v>
      </c>
      <c r="CB225" s="147">
        <f t="shared" si="291"/>
        <v>0</v>
      </c>
      <c r="CC225" s="147">
        <f t="shared" si="291"/>
        <v>43295.58</v>
      </c>
      <c r="CD225" s="147">
        <f t="shared" si="291"/>
        <v>1459.1</v>
      </c>
      <c r="CE225" s="147">
        <f t="shared" si="291"/>
        <v>16002.74</v>
      </c>
      <c r="CF225" s="147">
        <f t="shared" si="291"/>
        <v>14411.78</v>
      </c>
      <c r="CG225" s="147">
        <f t="shared" si="291"/>
        <v>0</v>
      </c>
      <c r="CH225" s="147">
        <f t="shared" si="291"/>
        <v>3845.69</v>
      </c>
      <c r="CI225" s="147">
        <f t="shared" si="291"/>
        <v>16497.47</v>
      </c>
      <c r="CJ225" s="147">
        <f t="shared" si="291"/>
        <v>0</v>
      </c>
      <c r="CK225" s="147">
        <f t="shared" si="291"/>
        <v>0</v>
      </c>
      <c r="CL225" s="147">
        <f t="shared" si="291"/>
        <v>41931.08</v>
      </c>
      <c r="CM225" s="147">
        <f t="shared" si="291"/>
        <v>145907.01</v>
      </c>
      <c r="CN225" s="147">
        <f t="shared" si="291"/>
        <v>0</v>
      </c>
      <c r="CO225" s="147">
        <f t="shared" si="291"/>
        <v>0</v>
      </c>
      <c r="CP225" s="147">
        <f t="shared" si="291"/>
        <v>0</v>
      </c>
      <c r="CQ225" s="147">
        <f t="shared" si="291"/>
        <v>0</v>
      </c>
      <c r="CR225" s="147">
        <f t="shared" si="291"/>
        <v>20409.57</v>
      </c>
      <c r="CS225" s="147">
        <f t="shared" si="291"/>
        <v>0</v>
      </c>
      <c r="CT225" s="147">
        <f t="shared" si="291"/>
        <v>0</v>
      </c>
      <c r="CU225" s="147">
        <f t="shared" si="291"/>
        <v>8125.99</v>
      </c>
      <c r="CV225" s="147">
        <f t="shared" si="291"/>
        <v>0</v>
      </c>
      <c r="CW225" s="147">
        <f t="shared" si="291"/>
        <v>671.05</v>
      </c>
      <c r="CX225" s="147">
        <f t="shared" si="291"/>
        <v>38630.720000000001</v>
      </c>
      <c r="CY225" s="147">
        <f t="shared" si="291"/>
        <v>6612.5</v>
      </c>
      <c r="CZ225" s="147">
        <f t="shared" si="291"/>
        <v>0</v>
      </c>
      <c r="DA225" s="147">
        <f t="shared" si="291"/>
        <v>17009.54</v>
      </c>
      <c r="DB225" s="147">
        <f t="shared" si="291"/>
        <v>36821.870000000003</v>
      </c>
      <c r="DC225" s="147">
        <f t="shared" si="291"/>
        <v>28101.71</v>
      </c>
      <c r="DD225" s="147">
        <f t="shared" si="291"/>
        <v>26592.37</v>
      </c>
      <c r="DE225" s="147">
        <f t="shared" si="291"/>
        <v>6748.86</v>
      </c>
      <c r="DF225" s="147">
        <f t="shared" si="291"/>
        <v>0</v>
      </c>
      <c r="DG225" s="147">
        <f t="shared" si="291"/>
        <v>0</v>
      </c>
      <c r="DH225" s="147">
        <f t="shared" si="291"/>
        <v>0</v>
      </c>
      <c r="DI225" s="147">
        <f t="shared" si="291"/>
        <v>0</v>
      </c>
      <c r="DJ225" s="147">
        <f t="shared" si="291"/>
        <v>22168.12</v>
      </c>
      <c r="DK225" s="147">
        <f t="shared" si="291"/>
        <v>0</v>
      </c>
      <c r="DL225" s="147">
        <f t="shared" si="291"/>
        <v>35492.120000000003</v>
      </c>
      <c r="DM225" s="147">
        <f t="shared" si="291"/>
        <v>0</v>
      </c>
      <c r="DN225" s="147">
        <f t="shared" si="291"/>
        <v>5397.59</v>
      </c>
      <c r="DO225" s="147">
        <f t="shared" si="291"/>
        <v>39960.400000000001</v>
      </c>
      <c r="DP225" s="147">
        <f t="shared" si="291"/>
        <v>0</v>
      </c>
      <c r="DQ225" s="147">
        <f t="shared" si="291"/>
        <v>0</v>
      </c>
      <c r="DR225" s="147">
        <f t="shared" si="291"/>
        <v>0</v>
      </c>
      <c r="DS225" s="147">
        <f t="shared" si="291"/>
        <v>10388.049999999999</v>
      </c>
      <c r="DT225" s="147">
        <f t="shared" si="291"/>
        <v>20175.34</v>
      </c>
      <c r="DU225" s="147">
        <f t="shared" si="291"/>
        <v>41830.67</v>
      </c>
      <c r="DV225" s="147">
        <f t="shared" si="291"/>
        <v>4815.07</v>
      </c>
      <c r="DW225" s="147">
        <f t="shared" si="291"/>
        <v>4367.59</v>
      </c>
      <c r="DX225" s="147">
        <f t="shared" si="291"/>
        <v>14619.8</v>
      </c>
      <c r="DY225" s="147">
        <f t="shared" si="291"/>
        <v>0</v>
      </c>
      <c r="DZ225" s="147">
        <f t="shared" si="291"/>
        <v>29480.95</v>
      </c>
      <c r="EA225" s="147">
        <f t="shared" si="291"/>
        <v>0</v>
      </c>
      <c r="EB225" s="147">
        <f t="shared" ref="EB225:FX225" si="292">IF(MIN((EB221-EB223),(EB224-EB223))&gt;0,ROUND(MIN((EB221-EB223),(EB224-EB223)),2),0)</f>
        <v>23603.58</v>
      </c>
      <c r="EC225" s="147">
        <f t="shared" si="292"/>
        <v>0</v>
      </c>
      <c r="ED225" s="147">
        <f t="shared" si="292"/>
        <v>0</v>
      </c>
      <c r="EE225" s="147">
        <f t="shared" si="292"/>
        <v>0</v>
      </c>
      <c r="EF225" s="147">
        <f t="shared" si="292"/>
        <v>0</v>
      </c>
      <c r="EG225" s="147">
        <f t="shared" si="292"/>
        <v>8515.83</v>
      </c>
      <c r="EH225" s="147">
        <f t="shared" si="292"/>
        <v>75684.44</v>
      </c>
      <c r="EI225" s="147">
        <f t="shared" si="292"/>
        <v>1329905.1299999999</v>
      </c>
      <c r="EJ225" s="147">
        <f t="shared" si="292"/>
        <v>0</v>
      </c>
      <c r="EK225" s="147">
        <f t="shared" si="292"/>
        <v>0</v>
      </c>
      <c r="EL225" s="147">
        <f t="shared" si="292"/>
        <v>14646.58</v>
      </c>
      <c r="EM225" s="147">
        <f t="shared" si="292"/>
        <v>61417.53</v>
      </c>
      <c r="EN225" s="147">
        <f t="shared" si="292"/>
        <v>0</v>
      </c>
      <c r="EO225" s="147">
        <f t="shared" si="292"/>
        <v>92932.479999999996</v>
      </c>
      <c r="EP225" s="147">
        <f t="shared" si="292"/>
        <v>0</v>
      </c>
      <c r="EQ225" s="147">
        <f t="shared" si="292"/>
        <v>0</v>
      </c>
      <c r="ER225" s="147">
        <f t="shared" si="292"/>
        <v>111024.63</v>
      </c>
      <c r="ES225" s="147">
        <f t="shared" si="292"/>
        <v>6990.32</v>
      </c>
      <c r="ET225" s="147">
        <f t="shared" si="292"/>
        <v>0</v>
      </c>
      <c r="EU225" s="147">
        <f t="shared" si="292"/>
        <v>47858.95</v>
      </c>
      <c r="EV225" s="147">
        <f t="shared" si="292"/>
        <v>69.56</v>
      </c>
      <c r="EW225" s="147">
        <f t="shared" si="292"/>
        <v>0</v>
      </c>
      <c r="EX225" s="147">
        <f t="shared" si="292"/>
        <v>47024.23</v>
      </c>
      <c r="EY225" s="147">
        <f t="shared" si="292"/>
        <v>63052.77</v>
      </c>
      <c r="EZ225" s="147">
        <f t="shared" si="292"/>
        <v>0</v>
      </c>
      <c r="FA225" s="147">
        <f t="shared" si="292"/>
        <v>0</v>
      </c>
      <c r="FB225" s="147">
        <f t="shared" si="292"/>
        <v>0</v>
      </c>
      <c r="FC225" s="147">
        <f t="shared" si="292"/>
        <v>0</v>
      </c>
      <c r="FD225" s="147">
        <f t="shared" si="292"/>
        <v>45806.55</v>
      </c>
      <c r="FE225" s="147">
        <f t="shared" si="292"/>
        <v>35199.71</v>
      </c>
      <c r="FF225" s="147">
        <f t="shared" si="292"/>
        <v>18708.21</v>
      </c>
      <c r="FG225" s="147">
        <f t="shared" si="292"/>
        <v>0</v>
      </c>
      <c r="FH225" s="147">
        <f t="shared" si="292"/>
        <v>23460.61</v>
      </c>
      <c r="FI225" s="147">
        <f t="shared" si="292"/>
        <v>0</v>
      </c>
      <c r="FJ225" s="147">
        <f t="shared" si="292"/>
        <v>24331.1</v>
      </c>
      <c r="FK225" s="147">
        <f t="shared" si="292"/>
        <v>0</v>
      </c>
      <c r="FL225" s="147">
        <f t="shared" si="292"/>
        <v>6608.61</v>
      </c>
      <c r="FM225" s="147">
        <f t="shared" si="292"/>
        <v>0</v>
      </c>
      <c r="FN225" s="147">
        <f t="shared" si="292"/>
        <v>0</v>
      </c>
      <c r="FO225" s="147">
        <f t="shared" si="292"/>
        <v>0</v>
      </c>
      <c r="FP225" s="147">
        <f t="shared" si="292"/>
        <v>189779.34</v>
      </c>
      <c r="FQ225" s="147">
        <f t="shared" si="292"/>
        <v>0</v>
      </c>
      <c r="FR225" s="147">
        <f t="shared" si="292"/>
        <v>25222.85</v>
      </c>
      <c r="FS225" s="147">
        <f t="shared" si="292"/>
        <v>22124.39</v>
      </c>
      <c r="FT225" s="181">
        <f t="shared" si="292"/>
        <v>0</v>
      </c>
      <c r="FU225" s="147">
        <f t="shared" si="292"/>
        <v>0</v>
      </c>
      <c r="FV225" s="147">
        <f t="shared" si="292"/>
        <v>0</v>
      </c>
      <c r="FW225" s="147">
        <f t="shared" si="292"/>
        <v>0</v>
      </c>
      <c r="FX225" s="147">
        <f t="shared" si="292"/>
        <v>7153.09</v>
      </c>
      <c r="FY225" s="147"/>
      <c r="FZ225" s="147"/>
      <c r="GA225" s="147"/>
      <c r="GB225" s="147"/>
      <c r="GC225" s="147"/>
      <c r="GD225" s="186"/>
      <c r="GE225" s="186"/>
    </row>
    <row r="226" spans="1:187" x14ac:dyDescent="0.2">
      <c r="A226" s="178"/>
      <c r="B226" s="184" t="s">
        <v>384</v>
      </c>
      <c r="C226" s="147"/>
      <c r="D226" s="147"/>
      <c r="E226" s="147"/>
      <c r="F226" s="147"/>
      <c r="G226" s="147"/>
      <c r="H226" s="147"/>
      <c r="I226" s="147"/>
      <c r="J226" s="147"/>
      <c r="K226" s="147"/>
      <c r="L226" s="147"/>
      <c r="M226" s="147"/>
      <c r="N226" s="147"/>
      <c r="O226" s="147"/>
      <c r="P226" s="147"/>
      <c r="Q226" s="147"/>
      <c r="R226" s="147"/>
      <c r="S226" s="147"/>
      <c r="T226" s="147"/>
      <c r="U226" s="147"/>
      <c r="V226" s="147"/>
      <c r="W226" s="181"/>
      <c r="X226" s="147"/>
      <c r="Y226" s="147"/>
      <c r="Z226" s="147"/>
      <c r="AA226" s="147"/>
      <c r="AB226" s="147"/>
      <c r="AC226" s="147"/>
      <c r="AD226" s="147"/>
      <c r="AE226" s="147"/>
      <c r="AF226" s="147"/>
      <c r="AG226" s="147"/>
      <c r="AH226" s="147"/>
      <c r="AI226" s="147"/>
      <c r="AJ226" s="147"/>
      <c r="AK226" s="147"/>
      <c r="AL226" s="147"/>
      <c r="AM226" s="147"/>
      <c r="AN226" s="147"/>
      <c r="AO226" s="147"/>
      <c r="AP226" s="147"/>
      <c r="AQ226" s="147"/>
      <c r="AR226" s="147"/>
      <c r="AS226" s="147"/>
      <c r="AT226" s="147"/>
      <c r="AU226" s="147"/>
      <c r="AV226" s="147"/>
      <c r="AW226" s="147"/>
      <c r="AX226" s="147"/>
      <c r="AY226" s="147"/>
      <c r="AZ226" s="147"/>
      <c r="BA226" s="147"/>
      <c r="BB226" s="147"/>
      <c r="BC226" s="147"/>
      <c r="BD226" s="147"/>
      <c r="BE226" s="147"/>
      <c r="BF226" s="147"/>
      <c r="BG226" s="147"/>
      <c r="BH226" s="147"/>
      <c r="BI226" s="147"/>
      <c r="BJ226" s="147"/>
      <c r="BK226" s="147"/>
      <c r="BL226" s="147"/>
      <c r="BM226" s="147"/>
      <c r="BN226" s="147"/>
      <c r="BO226" s="147"/>
      <c r="BP226" s="147"/>
      <c r="BQ226" s="147"/>
      <c r="BR226" s="147"/>
      <c r="BS226" s="147"/>
      <c r="BT226" s="147"/>
      <c r="BU226" s="147"/>
      <c r="BV226" s="147"/>
      <c r="BW226" s="147"/>
      <c r="BX226" s="147"/>
      <c r="BY226" s="147"/>
      <c r="BZ226" s="147"/>
      <c r="CA226" s="147"/>
      <c r="CB226" s="147"/>
      <c r="CC226" s="147"/>
      <c r="CD226" s="147"/>
      <c r="CE226" s="147"/>
      <c r="CF226" s="147"/>
      <c r="CG226" s="147"/>
      <c r="CH226" s="147"/>
      <c r="CI226" s="147"/>
      <c r="CJ226" s="147"/>
      <c r="CK226" s="147"/>
      <c r="CL226" s="147"/>
      <c r="CM226" s="147"/>
      <c r="CN226" s="147"/>
      <c r="CO226" s="147"/>
      <c r="CP226" s="147"/>
      <c r="CQ226" s="147"/>
      <c r="CR226" s="147"/>
      <c r="CS226" s="147"/>
      <c r="CT226" s="147"/>
      <c r="CU226" s="147"/>
      <c r="CV226" s="147"/>
      <c r="CW226" s="147"/>
      <c r="CX226" s="147"/>
      <c r="CY226" s="147"/>
      <c r="CZ226" s="147"/>
      <c r="DA226" s="147"/>
      <c r="DB226" s="147"/>
      <c r="DC226" s="147"/>
      <c r="DD226" s="147"/>
      <c r="DE226" s="147"/>
      <c r="DF226" s="147"/>
      <c r="DG226" s="147"/>
      <c r="DH226" s="147"/>
      <c r="DI226" s="147"/>
      <c r="DJ226" s="147"/>
      <c r="DK226" s="147"/>
      <c r="DL226" s="147"/>
      <c r="DM226" s="147"/>
      <c r="DN226" s="147"/>
      <c r="DO226" s="147"/>
      <c r="DP226" s="147"/>
      <c r="DQ226" s="147"/>
      <c r="DR226" s="147"/>
      <c r="DS226" s="147"/>
      <c r="DT226" s="147"/>
      <c r="DU226" s="147"/>
      <c r="DV226" s="147"/>
      <c r="DW226" s="147"/>
      <c r="DX226" s="147"/>
      <c r="DY226" s="147"/>
      <c r="DZ226" s="147"/>
      <c r="EA226" s="147"/>
      <c r="EB226" s="147"/>
      <c r="EC226" s="147"/>
      <c r="ED226" s="147"/>
      <c r="EE226" s="147"/>
      <c r="EF226" s="147"/>
      <c r="EG226" s="147"/>
      <c r="EH226" s="147"/>
      <c r="EI226" s="147"/>
      <c r="EJ226" s="147"/>
      <c r="EK226" s="147"/>
      <c r="EL226" s="147"/>
      <c r="EM226" s="147"/>
      <c r="EN226" s="147"/>
      <c r="EO226" s="147"/>
      <c r="EP226" s="147"/>
      <c r="EQ226" s="147"/>
      <c r="ER226" s="147"/>
      <c r="ES226" s="147"/>
      <c r="ET226" s="147"/>
      <c r="EU226" s="147"/>
      <c r="EV226" s="147"/>
      <c r="EW226" s="147"/>
      <c r="EX226" s="147"/>
      <c r="EY226" s="147"/>
      <c r="EZ226" s="147"/>
      <c r="FA226" s="147"/>
      <c r="FB226" s="147"/>
      <c r="FC226" s="147"/>
      <c r="FD226" s="147"/>
      <c r="FE226" s="147"/>
      <c r="FF226" s="147"/>
      <c r="FG226" s="147"/>
      <c r="FH226" s="147"/>
      <c r="FI226" s="147"/>
      <c r="FJ226" s="147"/>
      <c r="FK226" s="147"/>
      <c r="FL226" s="147"/>
      <c r="FM226" s="147"/>
      <c r="FN226" s="147"/>
      <c r="FO226" s="147"/>
      <c r="FP226" s="147"/>
      <c r="FQ226" s="147"/>
      <c r="FR226" s="147"/>
      <c r="FS226" s="147"/>
      <c r="FT226" s="181"/>
      <c r="FU226" s="147"/>
      <c r="FV226" s="147"/>
      <c r="FW226" s="147"/>
      <c r="FX226" s="147"/>
      <c r="FY226" s="147"/>
      <c r="FZ226" s="147"/>
      <c r="GA226" s="147"/>
      <c r="GB226" s="147"/>
      <c r="GC226" s="147"/>
      <c r="GD226" s="186"/>
      <c r="GE226" s="186"/>
    </row>
    <row r="227" spans="1:187" x14ac:dyDescent="0.2">
      <c r="A227" s="178"/>
      <c r="B227" s="184" t="s">
        <v>385</v>
      </c>
      <c r="C227" s="147"/>
      <c r="D227" s="147"/>
      <c r="E227" s="147"/>
      <c r="F227" s="147"/>
      <c r="G227" s="147"/>
      <c r="H227" s="147"/>
      <c r="I227" s="147"/>
      <c r="J227" s="147"/>
      <c r="K227" s="147"/>
      <c r="L227" s="147"/>
      <c r="M227" s="147"/>
      <c r="N227" s="147"/>
      <c r="O227" s="147"/>
      <c r="P227" s="147"/>
      <c r="Q227" s="147"/>
      <c r="R227" s="147"/>
      <c r="S227" s="147"/>
      <c r="T227" s="147"/>
      <c r="U227" s="147"/>
      <c r="V227" s="147"/>
      <c r="W227" s="181"/>
      <c r="X227" s="147"/>
      <c r="Y227" s="147"/>
      <c r="Z227" s="147"/>
      <c r="AA227" s="147"/>
      <c r="AB227" s="147"/>
      <c r="AC227" s="147"/>
      <c r="AD227" s="147"/>
      <c r="AE227" s="147"/>
      <c r="AF227" s="147"/>
      <c r="AG227" s="147"/>
      <c r="AH227" s="147"/>
      <c r="AI227" s="147"/>
      <c r="AJ227" s="147"/>
      <c r="AK227" s="147"/>
      <c r="AL227" s="147"/>
      <c r="AM227" s="147"/>
      <c r="AN227" s="147"/>
      <c r="AO227" s="147"/>
      <c r="AP227" s="147"/>
      <c r="AQ227" s="147"/>
      <c r="AR227" s="147"/>
      <c r="AS227" s="147"/>
      <c r="AT227" s="147"/>
      <c r="AU227" s="147"/>
      <c r="AV227" s="147"/>
      <c r="AW227" s="147"/>
      <c r="AX227" s="147"/>
      <c r="AY227" s="147"/>
      <c r="AZ227" s="147"/>
      <c r="BA227" s="147"/>
      <c r="BB227" s="147"/>
      <c r="BC227" s="147"/>
      <c r="BD227" s="147"/>
      <c r="BE227" s="147"/>
      <c r="BF227" s="147"/>
      <c r="BG227" s="147"/>
      <c r="BH227" s="147"/>
      <c r="BI227" s="147"/>
      <c r="BJ227" s="147"/>
      <c r="BK227" s="147"/>
      <c r="BL227" s="147"/>
      <c r="BM227" s="147"/>
      <c r="BN227" s="147"/>
      <c r="BO227" s="147"/>
      <c r="BP227" s="147"/>
      <c r="BQ227" s="147"/>
      <c r="BR227" s="147"/>
      <c r="BS227" s="147"/>
      <c r="BT227" s="147"/>
      <c r="BU227" s="147"/>
      <c r="BV227" s="147"/>
      <c r="BW227" s="147"/>
      <c r="BX227" s="147"/>
      <c r="BY227" s="147"/>
      <c r="BZ227" s="147"/>
      <c r="CA227" s="147"/>
      <c r="CB227" s="147"/>
      <c r="CC227" s="147"/>
      <c r="CD227" s="147"/>
      <c r="CE227" s="147"/>
      <c r="CF227" s="147"/>
      <c r="CG227" s="147"/>
      <c r="CH227" s="147"/>
      <c r="CI227" s="147"/>
      <c r="CJ227" s="147"/>
      <c r="CK227" s="147"/>
      <c r="CL227" s="147"/>
      <c r="CM227" s="147"/>
      <c r="CN227" s="147"/>
      <c r="CO227" s="147"/>
      <c r="CP227" s="147"/>
      <c r="CQ227" s="147"/>
      <c r="CR227" s="147"/>
      <c r="CS227" s="147"/>
      <c r="CT227" s="147"/>
      <c r="CU227" s="147"/>
      <c r="CV227" s="147"/>
      <c r="CW227" s="147"/>
      <c r="CX227" s="147"/>
      <c r="CY227" s="147"/>
      <c r="CZ227" s="147"/>
      <c r="DA227" s="147"/>
      <c r="DB227" s="147"/>
      <c r="DC227" s="147"/>
      <c r="DD227" s="147"/>
      <c r="DE227" s="147"/>
      <c r="DF227" s="147"/>
      <c r="DG227" s="147"/>
      <c r="DH227" s="147"/>
      <c r="DI227" s="147"/>
      <c r="DJ227" s="147"/>
      <c r="DK227" s="147"/>
      <c r="DL227" s="147"/>
      <c r="DM227" s="147"/>
      <c r="DN227" s="147"/>
      <c r="DO227" s="147"/>
      <c r="DP227" s="147"/>
      <c r="DQ227" s="147"/>
      <c r="DR227" s="147"/>
      <c r="DS227" s="147"/>
      <c r="DT227" s="147"/>
      <c r="DU227" s="147"/>
      <c r="DV227" s="147"/>
      <c r="DW227" s="147"/>
      <c r="DX227" s="147"/>
      <c r="DY227" s="147"/>
      <c r="DZ227" s="147"/>
      <c r="EA227" s="147"/>
      <c r="EB227" s="147"/>
      <c r="EC227" s="147"/>
      <c r="ED227" s="147"/>
      <c r="EE227" s="147"/>
      <c r="EF227" s="147"/>
      <c r="EG227" s="147"/>
      <c r="EH227" s="147"/>
      <c r="EI227" s="147"/>
      <c r="EJ227" s="147"/>
      <c r="EK227" s="147"/>
      <c r="EL227" s="147"/>
      <c r="EM227" s="147"/>
      <c r="EN227" s="147"/>
      <c r="EO227" s="147"/>
      <c r="EP227" s="147"/>
      <c r="EQ227" s="147"/>
      <c r="ER227" s="147"/>
      <c r="ES227" s="147"/>
      <c r="ET227" s="147"/>
      <c r="EU227" s="147"/>
      <c r="EV227" s="147"/>
      <c r="EW227" s="147"/>
      <c r="EX227" s="147"/>
      <c r="EY227" s="147"/>
      <c r="EZ227" s="147"/>
      <c r="FA227" s="147"/>
      <c r="FB227" s="147"/>
      <c r="FC227" s="147"/>
      <c r="FD227" s="147"/>
      <c r="FE227" s="147"/>
      <c r="FF227" s="147"/>
      <c r="FG227" s="147"/>
      <c r="FH227" s="147"/>
      <c r="FI227" s="147"/>
      <c r="FJ227" s="147"/>
      <c r="FK227" s="147"/>
      <c r="FL227" s="147"/>
      <c r="FM227" s="147"/>
      <c r="FN227" s="147"/>
      <c r="FO227" s="147"/>
      <c r="FP227" s="147"/>
      <c r="FQ227" s="147"/>
      <c r="FR227" s="147"/>
      <c r="FS227" s="147"/>
      <c r="FT227" s="181"/>
      <c r="FU227" s="147"/>
      <c r="FV227" s="147"/>
      <c r="FW227" s="147"/>
      <c r="FX227" s="147"/>
      <c r="FY227" s="147"/>
      <c r="FZ227" s="147"/>
      <c r="GA227" s="186"/>
      <c r="GB227" s="147"/>
      <c r="GC227" s="147"/>
      <c r="GD227" s="186"/>
      <c r="GE227" s="186"/>
    </row>
    <row r="228" spans="1:187" x14ac:dyDescent="0.2">
      <c r="A228" s="178"/>
      <c r="B228" s="184" t="s">
        <v>386</v>
      </c>
      <c r="C228" s="147"/>
      <c r="D228" s="147"/>
      <c r="E228" s="147"/>
      <c r="F228" s="147"/>
      <c r="G228" s="147"/>
      <c r="H228" s="147"/>
      <c r="I228" s="147"/>
      <c r="J228" s="147"/>
      <c r="K228" s="147"/>
      <c r="L228" s="147"/>
      <c r="M228" s="147"/>
      <c r="N228" s="147"/>
      <c r="O228" s="147"/>
      <c r="P228" s="147"/>
      <c r="Q228" s="147"/>
      <c r="R228" s="147"/>
      <c r="S228" s="147"/>
      <c r="T228" s="147"/>
      <c r="U228" s="147"/>
      <c r="V228" s="147"/>
      <c r="W228" s="181"/>
      <c r="X228" s="147"/>
      <c r="Y228" s="147"/>
      <c r="Z228" s="147"/>
      <c r="AA228" s="147"/>
      <c r="AB228" s="147"/>
      <c r="AC228" s="147"/>
      <c r="AD228" s="147"/>
      <c r="AE228" s="147"/>
      <c r="AF228" s="147"/>
      <c r="AG228" s="147"/>
      <c r="AH228" s="147"/>
      <c r="AI228" s="147"/>
      <c r="AJ228" s="147"/>
      <c r="AK228" s="147"/>
      <c r="AL228" s="147"/>
      <c r="AM228" s="147"/>
      <c r="AN228" s="147"/>
      <c r="AO228" s="147"/>
      <c r="AP228" s="147"/>
      <c r="AQ228" s="147"/>
      <c r="AR228" s="147"/>
      <c r="AS228" s="147"/>
      <c r="AT228" s="147"/>
      <c r="AU228" s="147"/>
      <c r="AV228" s="147"/>
      <c r="AW228" s="147"/>
      <c r="AX228" s="147"/>
      <c r="AY228" s="147"/>
      <c r="AZ228" s="147"/>
      <c r="BA228" s="147"/>
      <c r="BB228" s="147"/>
      <c r="BC228" s="147"/>
      <c r="BD228" s="147"/>
      <c r="BE228" s="147"/>
      <c r="BF228" s="147"/>
      <c r="BG228" s="147"/>
      <c r="BH228" s="147"/>
      <c r="BI228" s="147"/>
      <c r="BJ228" s="147"/>
      <c r="BK228" s="147"/>
      <c r="BL228" s="147"/>
      <c r="BM228" s="147"/>
      <c r="BN228" s="147"/>
      <c r="BO228" s="147"/>
      <c r="BP228" s="147"/>
      <c r="BQ228" s="147"/>
      <c r="BR228" s="147"/>
      <c r="BS228" s="147"/>
      <c r="BT228" s="147"/>
      <c r="BU228" s="147"/>
      <c r="BV228" s="147"/>
      <c r="BW228" s="147"/>
      <c r="BX228" s="147"/>
      <c r="BY228" s="147"/>
      <c r="BZ228" s="147"/>
      <c r="CA228" s="147"/>
      <c r="CB228" s="147"/>
      <c r="CC228" s="147"/>
      <c r="CD228" s="147"/>
      <c r="CE228" s="147"/>
      <c r="CF228" s="147"/>
      <c r="CG228" s="147"/>
      <c r="CH228" s="147"/>
      <c r="CI228" s="147"/>
      <c r="CJ228" s="147"/>
      <c r="CK228" s="147"/>
      <c r="CL228" s="147"/>
      <c r="CM228" s="147"/>
      <c r="CN228" s="147"/>
      <c r="CO228" s="147"/>
      <c r="CP228" s="147"/>
      <c r="CQ228" s="147"/>
      <c r="CR228" s="147"/>
      <c r="CS228" s="147"/>
      <c r="CT228" s="147"/>
      <c r="CU228" s="147"/>
      <c r="CV228" s="147"/>
      <c r="CW228" s="147"/>
      <c r="CX228" s="147"/>
      <c r="CY228" s="147"/>
      <c r="CZ228" s="147"/>
      <c r="DA228" s="147"/>
      <c r="DB228" s="147"/>
      <c r="DC228" s="147"/>
      <c r="DD228" s="147"/>
      <c r="DE228" s="147"/>
      <c r="DF228" s="147"/>
      <c r="DG228" s="147"/>
      <c r="DH228" s="147"/>
      <c r="DI228" s="147"/>
      <c r="DJ228" s="147"/>
      <c r="DK228" s="147"/>
      <c r="DL228" s="147"/>
      <c r="DM228" s="147"/>
      <c r="DN228" s="147"/>
      <c r="DO228" s="147"/>
      <c r="DP228" s="147"/>
      <c r="DQ228" s="147"/>
      <c r="DR228" s="147"/>
      <c r="DS228" s="147"/>
      <c r="DT228" s="147"/>
      <c r="DU228" s="147"/>
      <c r="DV228" s="147"/>
      <c r="DW228" s="147"/>
      <c r="DX228" s="147"/>
      <c r="DY228" s="147"/>
      <c r="DZ228" s="147"/>
      <c r="EA228" s="147"/>
      <c r="EB228" s="147"/>
      <c r="EC228" s="147"/>
      <c r="ED228" s="147"/>
      <c r="EE228" s="147"/>
      <c r="EF228" s="147"/>
      <c r="EG228" s="147"/>
      <c r="EH228" s="147"/>
      <c r="EI228" s="147"/>
      <c r="EJ228" s="147"/>
      <c r="EK228" s="147"/>
      <c r="EL228" s="147"/>
      <c r="EM228" s="147"/>
      <c r="EN228" s="147"/>
      <c r="EO228" s="147"/>
      <c r="EP228" s="147"/>
      <c r="EQ228" s="147"/>
      <c r="ER228" s="147"/>
      <c r="ES228" s="147"/>
      <c r="ET228" s="147"/>
      <c r="EU228" s="147"/>
      <c r="EV228" s="147"/>
      <c r="EW228" s="147"/>
      <c r="EX228" s="147"/>
      <c r="EY228" s="147"/>
      <c r="EZ228" s="147"/>
      <c r="FA228" s="147"/>
      <c r="FB228" s="147"/>
      <c r="FC228" s="147"/>
      <c r="FD228" s="147"/>
      <c r="FE228" s="147"/>
      <c r="FF228" s="147"/>
      <c r="FG228" s="147"/>
      <c r="FH228" s="147"/>
      <c r="FI228" s="147"/>
      <c r="FJ228" s="147"/>
      <c r="FK228" s="147"/>
      <c r="FL228" s="147"/>
      <c r="FM228" s="147"/>
      <c r="FN228" s="147"/>
      <c r="FO228" s="147"/>
      <c r="FP228" s="147"/>
      <c r="FQ228" s="147"/>
      <c r="FR228" s="147"/>
      <c r="FS228" s="147"/>
      <c r="FT228" s="181"/>
      <c r="FU228" s="147"/>
      <c r="FV228" s="147"/>
      <c r="FW228" s="147"/>
      <c r="FX228" s="147"/>
      <c r="FY228" s="147"/>
      <c r="FZ228" s="147"/>
      <c r="GA228" s="147"/>
      <c r="GB228" s="147"/>
      <c r="GC228" s="147"/>
      <c r="GD228" s="186"/>
      <c r="GE228" s="186"/>
    </row>
    <row r="229" spans="1:187" x14ac:dyDescent="0.2">
      <c r="A229" s="192" t="s">
        <v>387</v>
      </c>
      <c r="B229" s="184" t="s">
        <v>669</v>
      </c>
      <c r="C229" s="147">
        <f t="shared" ref="C229:BN229" si="293">MIN(C66,C225)</f>
        <v>0</v>
      </c>
      <c r="D229" s="147">
        <f t="shared" si="293"/>
        <v>0</v>
      </c>
      <c r="E229" s="147">
        <f t="shared" si="293"/>
        <v>0</v>
      </c>
      <c r="F229" s="147">
        <f t="shared" si="293"/>
        <v>108813.53</v>
      </c>
      <c r="G229" s="147">
        <f t="shared" si="293"/>
        <v>0</v>
      </c>
      <c r="H229" s="147">
        <f t="shared" si="293"/>
        <v>0</v>
      </c>
      <c r="I229" s="147">
        <f t="shared" si="293"/>
        <v>1615361.41</v>
      </c>
      <c r="J229" s="147">
        <f t="shared" si="293"/>
        <v>0</v>
      </c>
      <c r="K229" s="147">
        <f t="shared" si="293"/>
        <v>6598.78</v>
      </c>
      <c r="L229" s="147">
        <f t="shared" si="293"/>
        <v>45112.639999999999</v>
      </c>
      <c r="M229" s="147">
        <f t="shared" si="293"/>
        <v>0</v>
      </c>
      <c r="N229" s="147">
        <f t="shared" si="293"/>
        <v>0</v>
      </c>
      <c r="O229" s="147">
        <f t="shared" si="293"/>
        <v>0</v>
      </c>
      <c r="P229" s="147">
        <f t="shared" si="293"/>
        <v>0</v>
      </c>
      <c r="Q229" s="147">
        <f t="shared" si="293"/>
        <v>881308.44</v>
      </c>
      <c r="R229" s="147">
        <f t="shared" si="293"/>
        <v>4472.25</v>
      </c>
      <c r="S229" s="147">
        <f t="shared" si="293"/>
        <v>54686.46</v>
      </c>
      <c r="T229" s="147">
        <f t="shared" si="293"/>
        <v>0</v>
      </c>
      <c r="U229" s="147">
        <f t="shared" si="293"/>
        <v>9361.33</v>
      </c>
      <c r="V229" s="147">
        <f t="shared" si="293"/>
        <v>0</v>
      </c>
      <c r="W229" s="181">
        <f t="shared" si="293"/>
        <v>18921.990000000002</v>
      </c>
      <c r="X229" s="147">
        <f t="shared" si="293"/>
        <v>2985.3</v>
      </c>
      <c r="Y229" s="147">
        <f t="shared" si="293"/>
        <v>659865.25</v>
      </c>
      <c r="Z229" s="147">
        <f t="shared" si="293"/>
        <v>87821.88</v>
      </c>
      <c r="AA229" s="147">
        <f t="shared" si="293"/>
        <v>0</v>
      </c>
      <c r="AB229" s="147">
        <f t="shared" si="293"/>
        <v>0</v>
      </c>
      <c r="AC229" s="147">
        <f t="shared" si="293"/>
        <v>0</v>
      </c>
      <c r="AD229" s="147">
        <f t="shared" si="293"/>
        <v>18344.509999999998</v>
      </c>
      <c r="AE229" s="147">
        <f t="shared" si="293"/>
        <v>38704.949999999997</v>
      </c>
      <c r="AF229" s="147">
        <f t="shared" si="293"/>
        <v>6809.57</v>
      </c>
      <c r="AG229" s="147">
        <f t="shared" si="293"/>
        <v>15392.19</v>
      </c>
      <c r="AH229" s="147">
        <f t="shared" si="293"/>
        <v>55780.47</v>
      </c>
      <c r="AI229" s="147">
        <f t="shared" si="293"/>
        <v>7785.05</v>
      </c>
      <c r="AJ229" s="147">
        <f t="shared" si="293"/>
        <v>0</v>
      </c>
      <c r="AK229" s="147">
        <f t="shared" si="293"/>
        <v>39012.43</v>
      </c>
      <c r="AL229" s="147">
        <f t="shared" si="293"/>
        <v>51325.17</v>
      </c>
      <c r="AM229" s="147">
        <f t="shared" si="293"/>
        <v>0</v>
      </c>
      <c r="AN229" s="147">
        <f t="shared" si="293"/>
        <v>14040.56</v>
      </c>
      <c r="AO229" s="147">
        <f t="shared" si="293"/>
        <v>0</v>
      </c>
      <c r="AP229" s="147">
        <f t="shared" si="293"/>
        <v>0</v>
      </c>
      <c r="AQ229" s="147">
        <f t="shared" si="293"/>
        <v>0</v>
      </c>
      <c r="AR229" s="147">
        <f t="shared" si="293"/>
        <v>153690.17000000001</v>
      </c>
      <c r="AS229" s="147">
        <f t="shared" si="293"/>
        <v>0</v>
      </c>
      <c r="AT229" s="147">
        <f t="shared" si="293"/>
        <v>15971.49</v>
      </c>
      <c r="AU229" s="147">
        <f t="shared" si="293"/>
        <v>130530.75</v>
      </c>
      <c r="AV229" s="147">
        <f t="shared" si="293"/>
        <v>0</v>
      </c>
      <c r="AW229" s="147">
        <f t="shared" si="293"/>
        <v>0</v>
      </c>
      <c r="AX229" s="147">
        <f t="shared" si="293"/>
        <v>11757.2</v>
      </c>
      <c r="AY229" s="147">
        <f t="shared" si="293"/>
        <v>10954.69</v>
      </c>
      <c r="AZ229" s="147">
        <f t="shared" si="293"/>
        <v>0</v>
      </c>
      <c r="BA229" s="147">
        <f t="shared" si="293"/>
        <v>0</v>
      </c>
      <c r="BB229" s="147">
        <f t="shared" si="293"/>
        <v>0</v>
      </c>
      <c r="BC229" s="147">
        <f t="shared" si="293"/>
        <v>0</v>
      </c>
      <c r="BD229" s="147">
        <f t="shared" si="293"/>
        <v>0</v>
      </c>
      <c r="BE229" s="147">
        <f t="shared" si="293"/>
        <v>8233.25</v>
      </c>
      <c r="BF229" s="147">
        <f t="shared" si="293"/>
        <v>0</v>
      </c>
      <c r="BG229" s="147">
        <f t="shared" si="293"/>
        <v>0</v>
      </c>
      <c r="BH229" s="147">
        <f t="shared" si="293"/>
        <v>0</v>
      </c>
      <c r="BI229" s="147">
        <f t="shared" si="293"/>
        <v>0</v>
      </c>
      <c r="BJ229" s="147">
        <f t="shared" si="293"/>
        <v>0</v>
      </c>
      <c r="BK229" s="147">
        <f t="shared" si="293"/>
        <v>284117.25</v>
      </c>
      <c r="BL229" s="147">
        <f t="shared" si="293"/>
        <v>0</v>
      </c>
      <c r="BM229" s="147">
        <f t="shared" si="293"/>
        <v>0</v>
      </c>
      <c r="BN229" s="147">
        <f t="shared" si="293"/>
        <v>0</v>
      </c>
      <c r="BO229" s="147">
        <f t="shared" ref="BO229:DZ229" si="294">MIN(BO66,BO225)</f>
        <v>27459.68</v>
      </c>
      <c r="BP229" s="147">
        <f t="shared" si="294"/>
        <v>34668.720000000001</v>
      </c>
      <c r="BQ229" s="147">
        <f t="shared" si="294"/>
        <v>65183.66</v>
      </c>
      <c r="BR229" s="147">
        <f t="shared" si="294"/>
        <v>0</v>
      </c>
      <c r="BS229" s="147">
        <f t="shared" si="294"/>
        <v>42867.78</v>
      </c>
      <c r="BT229" s="147">
        <f t="shared" si="294"/>
        <v>0</v>
      </c>
      <c r="BU229" s="147">
        <f t="shared" si="294"/>
        <v>38979.81</v>
      </c>
      <c r="BV229" s="147">
        <f t="shared" si="294"/>
        <v>0</v>
      </c>
      <c r="BW229" s="147">
        <f t="shared" si="294"/>
        <v>0</v>
      </c>
      <c r="BX229" s="147">
        <f t="shared" si="294"/>
        <v>0</v>
      </c>
      <c r="BY229" s="147">
        <f t="shared" si="294"/>
        <v>35888.83</v>
      </c>
      <c r="BZ229" s="147">
        <f t="shared" si="294"/>
        <v>0</v>
      </c>
      <c r="CA229" s="147">
        <f t="shared" si="294"/>
        <v>2430.16</v>
      </c>
      <c r="CB229" s="147">
        <f t="shared" si="294"/>
        <v>0</v>
      </c>
      <c r="CC229" s="147">
        <f t="shared" si="294"/>
        <v>43295.58</v>
      </c>
      <c r="CD229" s="147">
        <f t="shared" si="294"/>
        <v>1459.1</v>
      </c>
      <c r="CE229" s="147">
        <f t="shared" si="294"/>
        <v>16002.74</v>
      </c>
      <c r="CF229" s="147">
        <f t="shared" si="294"/>
        <v>14411.78</v>
      </c>
      <c r="CG229" s="147">
        <f t="shared" si="294"/>
        <v>0</v>
      </c>
      <c r="CH229" s="147">
        <f t="shared" si="294"/>
        <v>3845.69</v>
      </c>
      <c r="CI229" s="147">
        <f t="shared" si="294"/>
        <v>16497.47</v>
      </c>
      <c r="CJ229" s="147">
        <f t="shared" si="294"/>
        <v>0</v>
      </c>
      <c r="CK229" s="147">
        <f t="shared" si="294"/>
        <v>0</v>
      </c>
      <c r="CL229" s="147">
        <f t="shared" si="294"/>
        <v>41931.08</v>
      </c>
      <c r="CM229" s="147">
        <f t="shared" si="294"/>
        <v>145907.01</v>
      </c>
      <c r="CN229" s="147">
        <f t="shared" si="294"/>
        <v>0</v>
      </c>
      <c r="CO229" s="147">
        <f t="shared" si="294"/>
        <v>0</v>
      </c>
      <c r="CP229" s="147">
        <f t="shared" si="294"/>
        <v>0</v>
      </c>
      <c r="CQ229" s="147">
        <f t="shared" si="294"/>
        <v>0</v>
      </c>
      <c r="CR229" s="147">
        <f t="shared" si="294"/>
        <v>20409.57</v>
      </c>
      <c r="CS229" s="147">
        <f t="shared" si="294"/>
        <v>0</v>
      </c>
      <c r="CT229" s="147">
        <f t="shared" si="294"/>
        <v>0</v>
      </c>
      <c r="CU229" s="147">
        <f t="shared" si="294"/>
        <v>8125.99</v>
      </c>
      <c r="CV229" s="147">
        <f t="shared" si="294"/>
        <v>0</v>
      </c>
      <c r="CW229" s="147">
        <f t="shared" si="294"/>
        <v>671.05</v>
      </c>
      <c r="CX229" s="147">
        <f t="shared" si="294"/>
        <v>38630.720000000001</v>
      </c>
      <c r="CY229" s="147">
        <f t="shared" si="294"/>
        <v>6612.5</v>
      </c>
      <c r="CZ229" s="147">
        <f t="shared" si="294"/>
        <v>0</v>
      </c>
      <c r="DA229" s="147">
        <f t="shared" si="294"/>
        <v>17009.54</v>
      </c>
      <c r="DB229" s="147">
        <f t="shared" si="294"/>
        <v>36821.870000000003</v>
      </c>
      <c r="DC229" s="147">
        <f t="shared" si="294"/>
        <v>28101.71</v>
      </c>
      <c r="DD229" s="147">
        <f t="shared" si="294"/>
        <v>26592.37</v>
      </c>
      <c r="DE229" s="147">
        <f t="shared" si="294"/>
        <v>6748.86</v>
      </c>
      <c r="DF229" s="147">
        <f t="shared" si="294"/>
        <v>0</v>
      </c>
      <c r="DG229" s="147">
        <f t="shared" si="294"/>
        <v>0</v>
      </c>
      <c r="DH229" s="147">
        <f t="shared" si="294"/>
        <v>0</v>
      </c>
      <c r="DI229" s="147">
        <f t="shared" si="294"/>
        <v>0</v>
      </c>
      <c r="DJ229" s="147">
        <f t="shared" si="294"/>
        <v>22168.12</v>
      </c>
      <c r="DK229" s="147">
        <f t="shared" si="294"/>
        <v>0</v>
      </c>
      <c r="DL229" s="147">
        <f t="shared" si="294"/>
        <v>35492.120000000003</v>
      </c>
      <c r="DM229" s="147">
        <f t="shared" si="294"/>
        <v>0</v>
      </c>
      <c r="DN229" s="147">
        <f t="shared" si="294"/>
        <v>5397.59</v>
      </c>
      <c r="DO229" s="147">
        <f t="shared" si="294"/>
        <v>39960.400000000001</v>
      </c>
      <c r="DP229" s="147">
        <f t="shared" si="294"/>
        <v>0</v>
      </c>
      <c r="DQ229" s="147">
        <f t="shared" si="294"/>
        <v>0</v>
      </c>
      <c r="DR229" s="147">
        <f t="shared" si="294"/>
        <v>0</v>
      </c>
      <c r="DS229" s="147">
        <f t="shared" si="294"/>
        <v>10388.049999999999</v>
      </c>
      <c r="DT229" s="147">
        <f t="shared" si="294"/>
        <v>20175.34</v>
      </c>
      <c r="DU229" s="147">
        <f t="shared" si="294"/>
        <v>41830.67</v>
      </c>
      <c r="DV229" s="147">
        <f t="shared" si="294"/>
        <v>4815.07</v>
      </c>
      <c r="DW229" s="147">
        <f t="shared" si="294"/>
        <v>4367.59</v>
      </c>
      <c r="DX229" s="147">
        <f t="shared" si="294"/>
        <v>14619.8</v>
      </c>
      <c r="DY229" s="147">
        <f t="shared" si="294"/>
        <v>0</v>
      </c>
      <c r="DZ229" s="147">
        <f t="shared" si="294"/>
        <v>29480.95</v>
      </c>
      <c r="EA229" s="147">
        <f t="shared" ref="EA229:FX229" si="295">MIN(EA66,EA225)</f>
        <v>0</v>
      </c>
      <c r="EB229" s="147">
        <f t="shared" si="295"/>
        <v>23603.58</v>
      </c>
      <c r="EC229" s="147">
        <f t="shared" si="295"/>
        <v>0</v>
      </c>
      <c r="ED229" s="147">
        <f t="shared" si="295"/>
        <v>0</v>
      </c>
      <c r="EE229" s="147">
        <f t="shared" si="295"/>
        <v>0</v>
      </c>
      <c r="EF229" s="147">
        <f t="shared" si="295"/>
        <v>0</v>
      </c>
      <c r="EG229" s="147">
        <f t="shared" si="295"/>
        <v>8515.83</v>
      </c>
      <c r="EH229" s="147">
        <f t="shared" si="295"/>
        <v>75684.44</v>
      </c>
      <c r="EI229" s="147">
        <f t="shared" si="295"/>
        <v>1329905.1299999999</v>
      </c>
      <c r="EJ229" s="147">
        <f t="shared" si="295"/>
        <v>0</v>
      </c>
      <c r="EK229" s="147">
        <f t="shared" si="295"/>
        <v>0</v>
      </c>
      <c r="EL229" s="147">
        <f t="shared" si="295"/>
        <v>14646.58</v>
      </c>
      <c r="EM229" s="147">
        <f t="shared" si="295"/>
        <v>61417.53</v>
      </c>
      <c r="EN229" s="147">
        <f t="shared" si="295"/>
        <v>0</v>
      </c>
      <c r="EO229" s="147">
        <f t="shared" si="295"/>
        <v>92932.479999999996</v>
      </c>
      <c r="EP229" s="147">
        <f t="shared" si="295"/>
        <v>0</v>
      </c>
      <c r="EQ229" s="147">
        <f t="shared" si="295"/>
        <v>0</v>
      </c>
      <c r="ER229" s="147">
        <f t="shared" si="295"/>
        <v>111024.63</v>
      </c>
      <c r="ES229" s="147">
        <f t="shared" si="295"/>
        <v>6990.32</v>
      </c>
      <c r="ET229" s="147">
        <f t="shared" si="295"/>
        <v>0</v>
      </c>
      <c r="EU229" s="147">
        <f t="shared" si="295"/>
        <v>47858.95</v>
      </c>
      <c r="EV229" s="147">
        <f t="shared" si="295"/>
        <v>69.56</v>
      </c>
      <c r="EW229" s="147">
        <f t="shared" si="295"/>
        <v>0</v>
      </c>
      <c r="EX229" s="147">
        <f t="shared" si="295"/>
        <v>47024.23</v>
      </c>
      <c r="EY229" s="147">
        <f t="shared" si="295"/>
        <v>63052.77</v>
      </c>
      <c r="EZ229" s="147">
        <f t="shared" si="295"/>
        <v>0</v>
      </c>
      <c r="FA229" s="147">
        <f t="shared" si="295"/>
        <v>0</v>
      </c>
      <c r="FB229" s="147">
        <f t="shared" si="295"/>
        <v>0</v>
      </c>
      <c r="FC229" s="147">
        <f t="shared" si="295"/>
        <v>0</v>
      </c>
      <c r="FD229" s="147">
        <f t="shared" si="295"/>
        <v>45806.55</v>
      </c>
      <c r="FE229" s="147">
        <f t="shared" si="295"/>
        <v>35199.71</v>
      </c>
      <c r="FF229" s="147">
        <f t="shared" si="295"/>
        <v>18708.21</v>
      </c>
      <c r="FG229" s="147">
        <f t="shared" si="295"/>
        <v>0</v>
      </c>
      <c r="FH229" s="147">
        <f t="shared" si="295"/>
        <v>23460.61</v>
      </c>
      <c r="FI229" s="147">
        <f t="shared" si="295"/>
        <v>0</v>
      </c>
      <c r="FJ229" s="147">
        <f t="shared" si="295"/>
        <v>24331.1</v>
      </c>
      <c r="FK229" s="147">
        <f t="shared" si="295"/>
        <v>0</v>
      </c>
      <c r="FL229" s="147">
        <f t="shared" si="295"/>
        <v>6608.61</v>
      </c>
      <c r="FM229" s="147">
        <f t="shared" si="295"/>
        <v>0</v>
      </c>
      <c r="FN229" s="147">
        <f t="shared" si="295"/>
        <v>0</v>
      </c>
      <c r="FO229" s="147">
        <f t="shared" si="295"/>
        <v>0</v>
      </c>
      <c r="FP229" s="147">
        <f t="shared" si="295"/>
        <v>189779.34</v>
      </c>
      <c r="FQ229" s="147">
        <f t="shared" si="295"/>
        <v>0</v>
      </c>
      <c r="FR229" s="147">
        <f t="shared" si="295"/>
        <v>25222.85</v>
      </c>
      <c r="FS229" s="147">
        <f t="shared" si="295"/>
        <v>22124.39</v>
      </c>
      <c r="FT229" s="181">
        <f t="shared" si="295"/>
        <v>0</v>
      </c>
      <c r="FU229" s="147">
        <f t="shared" si="295"/>
        <v>0</v>
      </c>
      <c r="FV229" s="147">
        <f t="shared" si="295"/>
        <v>0</v>
      </c>
      <c r="FW229" s="147">
        <f t="shared" si="295"/>
        <v>0</v>
      </c>
      <c r="FX229" s="147">
        <f t="shared" si="295"/>
        <v>7153.09</v>
      </c>
      <c r="FY229" s="147"/>
      <c r="FZ229" s="147">
        <f>SUM(C229:FX229)</f>
        <v>7588128.4200000009</v>
      </c>
      <c r="GA229" s="147"/>
      <c r="GB229" s="147"/>
      <c r="GC229" s="147"/>
      <c r="GD229" s="186"/>
      <c r="GE229" s="186"/>
    </row>
    <row r="230" spans="1:187" x14ac:dyDescent="0.2">
      <c r="A230" s="178"/>
      <c r="B230" s="184" t="s">
        <v>388</v>
      </c>
      <c r="C230" s="147"/>
      <c r="D230" s="147"/>
      <c r="E230" s="147"/>
      <c r="F230" s="147"/>
      <c r="G230" s="147"/>
      <c r="H230" s="147"/>
      <c r="I230" s="147"/>
      <c r="J230" s="147"/>
      <c r="K230" s="147"/>
      <c r="L230" s="147"/>
      <c r="M230" s="147"/>
      <c r="N230" s="147"/>
      <c r="O230" s="147"/>
      <c r="P230" s="147"/>
      <c r="Q230" s="147"/>
      <c r="R230" s="147"/>
      <c r="S230" s="147"/>
      <c r="T230" s="147"/>
      <c r="U230" s="147"/>
      <c r="V230" s="147"/>
      <c r="W230" s="181"/>
      <c r="X230" s="147"/>
      <c r="Y230" s="147"/>
      <c r="Z230" s="147"/>
      <c r="AA230" s="147"/>
      <c r="AB230" s="147"/>
      <c r="AC230" s="147"/>
      <c r="AD230" s="147"/>
      <c r="AE230" s="147"/>
      <c r="AF230" s="147"/>
      <c r="AG230" s="147"/>
      <c r="AH230" s="147"/>
      <c r="AI230" s="147"/>
      <c r="AJ230" s="147"/>
      <c r="AK230" s="147"/>
      <c r="AL230" s="147"/>
      <c r="AM230" s="147"/>
      <c r="AN230" s="147"/>
      <c r="AO230" s="147"/>
      <c r="AP230" s="147"/>
      <c r="AQ230" s="147"/>
      <c r="AR230" s="147"/>
      <c r="AS230" s="147"/>
      <c r="AT230" s="147"/>
      <c r="AU230" s="147"/>
      <c r="AV230" s="147"/>
      <c r="AW230" s="147"/>
      <c r="AX230" s="147"/>
      <c r="AY230" s="147"/>
      <c r="AZ230" s="147"/>
      <c r="BA230" s="147"/>
      <c r="BB230" s="147"/>
      <c r="BC230" s="147"/>
      <c r="BD230" s="147"/>
      <c r="BE230" s="147"/>
      <c r="BF230" s="147"/>
      <c r="BG230" s="147"/>
      <c r="BH230" s="147"/>
      <c r="BI230" s="147"/>
      <c r="BJ230" s="147"/>
      <c r="BK230" s="147"/>
      <c r="BL230" s="147"/>
      <c r="BM230" s="147"/>
      <c r="BN230" s="147"/>
      <c r="BO230" s="147"/>
      <c r="BP230" s="147"/>
      <c r="BQ230" s="147"/>
      <c r="BR230" s="147"/>
      <c r="BS230" s="147"/>
      <c r="BT230" s="147"/>
      <c r="BU230" s="147"/>
      <c r="BV230" s="147"/>
      <c r="BW230" s="147"/>
      <c r="BX230" s="147"/>
      <c r="BY230" s="147"/>
      <c r="BZ230" s="147"/>
      <c r="CA230" s="147"/>
      <c r="CB230" s="147"/>
      <c r="CC230" s="147"/>
      <c r="CD230" s="147"/>
      <c r="CE230" s="147"/>
      <c r="CF230" s="147"/>
      <c r="CG230" s="147"/>
      <c r="CH230" s="147"/>
      <c r="CI230" s="147"/>
      <c r="CJ230" s="147"/>
      <c r="CK230" s="147"/>
      <c r="CL230" s="147"/>
      <c r="CM230" s="147"/>
      <c r="CN230" s="147"/>
      <c r="CO230" s="147"/>
      <c r="CP230" s="147"/>
      <c r="CQ230" s="147"/>
      <c r="CR230" s="147"/>
      <c r="CS230" s="147"/>
      <c r="CT230" s="147"/>
      <c r="CU230" s="147"/>
      <c r="CV230" s="147"/>
      <c r="CW230" s="147"/>
      <c r="CX230" s="147"/>
      <c r="CY230" s="147"/>
      <c r="CZ230" s="147"/>
      <c r="DA230" s="147"/>
      <c r="DB230" s="147"/>
      <c r="DC230" s="147"/>
      <c r="DD230" s="147"/>
      <c r="DE230" s="147"/>
      <c r="DF230" s="147"/>
      <c r="DG230" s="147"/>
      <c r="DH230" s="147"/>
      <c r="DI230" s="147"/>
      <c r="DJ230" s="147"/>
      <c r="DK230" s="147"/>
      <c r="DL230" s="147"/>
      <c r="DM230" s="147"/>
      <c r="DN230" s="147"/>
      <c r="DO230" s="147"/>
      <c r="DP230" s="147"/>
      <c r="DQ230" s="147"/>
      <c r="DR230" s="147"/>
      <c r="DS230" s="147"/>
      <c r="DT230" s="147"/>
      <c r="DU230" s="147"/>
      <c r="DV230" s="147"/>
      <c r="DW230" s="147"/>
      <c r="DX230" s="147"/>
      <c r="DY230" s="147"/>
      <c r="DZ230" s="147"/>
      <c r="EA230" s="147"/>
      <c r="EB230" s="147"/>
      <c r="EC230" s="147"/>
      <c r="ED230" s="147"/>
      <c r="EE230" s="147"/>
      <c r="EF230" s="147"/>
      <c r="EG230" s="147"/>
      <c r="EH230" s="147"/>
      <c r="EI230" s="147"/>
      <c r="EJ230" s="147"/>
      <c r="EK230" s="147"/>
      <c r="EL230" s="147"/>
      <c r="EM230" s="147"/>
      <c r="EN230" s="147"/>
      <c r="EO230" s="147"/>
      <c r="EP230" s="147"/>
      <c r="EQ230" s="147"/>
      <c r="ER230" s="147"/>
      <c r="ES230" s="147"/>
      <c r="ET230" s="147"/>
      <c r="EU230" s="147"/>
      <c r="EV230" s="147"/>
      <c r="EW230" s="147"/>
      <c r="EX230" s="147"/>
      <c r="EY230" s="147"/>
      <c r="EZ230" s="147"/>
      <c r="FA230" s="147"/>
      <c r="FB230" s="147"/>
      <c r="FC230" s="147"/>
      <c r="FD230" s="147"/>
      <c r="FE230" s="147"/>
      <c r="FF230" s="147"/>
      <c r="FG230" s="147"/>
      <c r="FH230" s="147"/>
      <c r="FI230" s="147"/>
      <c r="FJ230" s="147"/>
      <c r="FK230" s="147"/>
      <c r="FL230" s="147"/>
      <c r="FM230" s="147"/>
      <c r="FN230" s="147"/>
      <c r="FO230" s="147"/>
      <c r="FP230" s="147"/>
      <c r="FQ230" s="147"/>
      <c r="FR230" s="147"/>
      <c r="FS230" s="147"/>
      <c r="FT230" s="181"/>
      <c r="FU230" s="147"/>
      <c r="FV230" s="147"/>
      <c r="FW230" s="147"/>
      <c r="FX230" s="147"/>
      <c r="FY230" s="147"/>
      <c r="FZ230" s="147"/>
      <c r="GA230" s="147"/>
      <c r="GB230" s="147"/>
      <c r="GC230" s="147"/>
      <c r="GD230" s="186"/>
      <c r="GE230" s="186"/>
    </row>
    <row r="231" spans="1:187" x14ac:dyDescent="0.2">
      <c r="A231" s="192"/>
      <c r="B231" s="184"/>
      <c r="C231" s="178"/>
      <c r="D231" s="178"/>
      <c r="E231" s="178"/>
      <c r="F231" s="178"/>
      <c r="G231" s="178"/>
      <c r="H231" s="178"/>
      <c r="I231" s="178"/>
      <c r="J231" s="178"/>
      <c r="K231" s="178"/>
      <c r="L231" s="178"/>
      <c r="M231" s="178"/>
      <c r="N231" s="178"/>
      <c r="O231" s="178"/>
      <c r="P231" s="178"/>
      <c r="Q231" s="178"/>
      <c r="R231" s="178"/>
      <c r="S231" s="178"/>
      <c r="T231" s="178"/>
      <c r="U231" s="178"/>
      <c r="V231" s="178"/>
      <c r="W231" s="178"/>
      <c r="X231" s="178"/>
      <c r="Y231" s="178"/>
      <c r="Z231" s="178"/>
      <c r="AA231" s="178"/>
      <c r="AB231" s="178"/>
      <c r="AC231" s="178"/>
      <c r="AD231" s="178"/>
      <c r="AE231" s="178"/>
      <c r="AF231" s="178"/>
      <c r="AG231" s="178"/>
      <c r="AH231" s="178"/>
      <c r="AI231" s="178"/>
      <c r="AJ231" s="178"/>
      <c r="AK231" s="178"/>
      <c r="AL231" s="178"/>
      <c r="AM231" s="178"/>
      <c r="AN231" s="178"/>
      <c r="AO231" s="178"/>
      <c r="AP231" s="178"/>
      <c r="AQ231" s="178"/>
      <c r="AR231" s="178"/>
      <c r="AS231" s="178"/>
      <c r="AT231" s="178"/>
      <c r="AU231" s="178"/>
      <c r="AV231" s="178"/>
      <c r="AW231" s="178"/>
      <c r="AX231" s="178"/>
      <c r="AY231" s="178"/>
      <c r="AZ231" s="178"/>
      <c r="BA231" s="178"/>
      <c r="BB231" s="178"/>
      <c r="BC231" s="178"/>
      <c r="BD231" s="178"/>
      <c r="BE231" s="178"/>
      <c r="BF231" s="178"/>
      <c r="BG231" s="178"/>
      <c r="BH231" s="178"/>
      <c r="BI231" s="178"/>
      <c r="BJ231" s="178"/>
      <c r="BK231" s="178"/>
      <c r="BL231" s="178"/>
      <c r="BM231" s="178"/>
      <c r="BN231" s="178"/>
      <c r="BO231" s="178"/>
      <c r="BP231" s="178"/>
      <c r="BQ231" s="178"/>
      <c r="BR231" s="178"/>
      <c r="BS231" s="178"/>
      <c r="BT231" s="178"/>
      <c r="BU231" s="178"/>
      <c r="BV231" s="178"/>
      <c r="BW231" s="178"/>
      <c r="BX231" s="178"/>
      <c r="BY231" s="178"/>
      <c r="BZ231" s="178"/>
      <c r="CA231" s="178"/>
      <c r="CB231" s="178"/>
      <c r="CC231" s="178"/>
      <c r="CD231" s="178"/>
      <c r="CE231" s="178"/>
      <c r="CF231" s="178"/>
      <c r="CG231" s="178"/>
      <c r="CH231" s="178"/>
      <c r="CI231" s="178"/>
      <c r="CJ231" s="178"/>
      <c r="CK231" s="178"/>
      <c r="CL231" s="178"/>
      <c r="CM231" s="178"/>
      <c r="CN231" s="178"/>
      <c r="CO231" s="178"/>
      <c r="CP231" s="178"/>
      <c r="CQ231" s="178"/>
      <c r="CR231" s="178"/>
      <c r="CS231" s="178"/>
      <c r="CT231" s="178"/>
      <c r="CU231" s="178"/>
      <c r="CV231" s="178"/>
      <c r="CW231" s="178"/>
      <c r="CX231" s="178"/>
      <c r="CY231" s="178"/>
      <c r="CZ231" s="178"/>
      <c r="DA231" s="178"/>
      <c r="DB231" s="178"/>
      <c r="DC231" s="178"/>
      <c r="DD231" s="178"/>
      <c r="DE231" s="178"/>
      <c r="DF231" s="178"/>
      <c r="DG231" s="178"/>
      <c r="DH231" s="178"/>
      <c r="DI231" s="178"/>
      <c r="DJ231" s="178"/>
      <c r="DK231" s="178"/>
      <c r="DL231" s="178"/>
      <c r="DM231" s="178"/>
      <c r="DN231" s="178"/>
      <c r="DO231" s="178"/>
      <c r="DP231" s="178"/>
      <c r="DQ231" s="178"/>
      <c r="DR231" s="178"/>
      <c r="DS231" s="178"/>
      <c r="DT231" s="178"/>
      <c r="DU231" s="178"/>
      <c r="DV231" s="178"/>
      <c r="DW231" s="178"/>
      <c r="DX231" s="178"/>
      <c r="DY231" s="178"/>
      <c r="DZ231" s="178"/>
      <c r="EA231" s="178"/>
      <c r="EB231" s="178"/>
      <c r="EC231" s="178"/>
      <c r="ED231" s="178"/>
      <c r="EE231" s="178"/>
      <c r="EF231" s="178"/>
      <c r="EG231" s="178"/>
      <c r="EH231" s="178"/>
      <c r="EI231" s="178"/>
      <c r="EJ231" s="178"/>
      <c r="EK231" s="178"/>
      <c r="EL231" s="178"/>
      <c r="EM231" s="178"/>
      <c r="EN231" s="178"/>
      <c r="EO231" s="178"/>
      <c r="EP231" s="178"/>
      <c r="EQ231" s="178"/>
      <c r="ER231" s="178"/>
      <c r="ES231" s="178"/>
      <c r="ET231" s="178"/>
      <c r="EU231" s="178"/>
      <c r="EV231" s="178"/>
      <c r="EW231" s="178"/>
      <c r="EX231" s="178"/>
      <c r="EY231" s="178"/>
      <c r="EZ231" s="178"/>
      <c r="FA231" s="178"/>
      <c r="FB231" s="178"/>
      <c r="FC231" s="178"/>
      <c r="FD231" s="178"/>
      <c r="FE231" s="178"/>
      <c r="FF231" s="178"/>
      <c r="FG231" s="178"/>
      <c r="FH231" s="178"/>
      <c r="FI231" s="178"/>
      <c r="FJ231" s="178"/>
      <c r="FK231" s="178"/>
      <c r="FL231" s="178"/>
      <c r="FM231" s="178"/>
      <c r="FN231" s="178"/>
      <c r="FO231" s="178"/>
      <c r="FP231" s="178"/>
      <c r="FQ231" s="178"/>
      <c r="FR231" s="178"/>
      <c r="FS231" s="178"/>
      <c r="FT231" s="178"/>
      <c r="FU231" s="178"/>
      <c r="FV231" s="178"/>
      <c r="FW231" s="178"/>
      <c r="FX231" s="178"/>
      <c r="FY231" s="147"/>
      <c r="FZ231" s="186"/>
      <c r="GA231" s="147"/>
      <c r="GB231" s="147"/>
      <c r="GC231" s="147"/>
      <c r="GD231" s="186"/>
      <c r="GE231" s="186"/>
    </row>
    <row r="232" spans="1:187" ht="15.75" x14ac:dyDescent="0.25">
      <c r="A232" s="192" t="s">
        <v>277</v>
      </c>
      <c r="B232" s="207" t="s">
        <v>389</v>
      </c>
      <c r="C232" s="247"/>
      <c r="D232" s="247"/>
      <c r="E232" s="247"/>
      <c r="F232" s="247"/>
      <c r="G232" s="247"/>
      <c r="H232" s="247"/>
      <c r="I232" s="247"/>
      <c r="J232" s="247"/>
      <c r="K232" s="247"/>
      <c r="L232" s="247"/>
      <c r="M232" s="247"/>
      <c r="N232" s="247"/>
      <c r="O232" s="247"/>
      <c r="P232" s="247"/>
      <c r="Q232" s="247"/>
      <c r="R232" s="247"/>
      <c r="S232" s="247"/>
      <c r="T232" s="247"/>
      <c r="U232" s="247"/>
      <c r="V232" s="247"/>
      <c r="W232" s="248"/>
      <c r="X232" s="247"/>
      <c r="Y232" s="247"/>
      <c r="Z232" s="247"/>
      <c r="AA232" s="247"/>
      <c r="AB232" s="247"/>
      <c r="AC232" s="247"/>
      <c r="AD232" s="247"/>
      <c r="AE232" s="247"/>
      <c r="AF232" s="247"/>
      <c r="AG232" s="247"/>
      <c r="AH232" s="247"/>
      <c r="AI232" s="247"/>
      <c r="AJ232" s="247"/>
      <c r="AK232" s="247"/>
      <c r="AL232" s="247"/>
      <c r="AM232" s="247"/>
      <c r="AN232" s="247"/>
      <c r="AO232" s="247"/>
      <c r="AP232" s="247"/>
      <c r="AQ232" s="247"/>
      <c r="AR232" s="247"/>
      <c r="AS232" s="247"/>
      <c r="AT232" s="247"/>
      <c r="AU232" s="247"/>
      <c r="AV232" s="247"/>
      <c r="AW232" s="247"/>
      <c r="AX232" s="247"/>
      <c r="AY232" s="247"/>
      <c r="AZ232" s="247"/>
      <c r="BA232" s="247"/>
      <c r="BB232" s="247"/>
      <c r="BC232" s="247"/>
      <c r="BD232" s="247"/>
      <c r="BE232" s="247"/>
      <c r="BF232" s="247"/>
      <c r="BG232" s="247"/>
      <c r="BH232" s="247"/>
      <c r="BI232" s="247"/>
      <c r="BJ232" s="247"/>
      <c r="BK232" s="247"/>
      <c r="BL232" s="247"/>
      <c r="BM232" s="247"/>
      <c r="BN232" s="247"/>
      <c r="BO232" s="247"/>
      <c r="BP232" s="247"/>
      <c r="BQ232" s="247"/>
      <c r="BR232" s="247"/>
      <c r="BS232" s="247"/>
      <c r="BT232" s="247"/>
      <c r="BU232" s="247"/>
      <c r="BV232" s="247"/>
      <c r="BW232" s="247"/>
      <c r="BX232" s="247"/>
      <c r="BY232" s="247"/>
      <c r="BZ232" s="247"/>
      <c r="CA232" s="247"/>
      <c r="CB232" s="247"/>
      <c r="CC232" s="247"/>
      <c r="CD232" s="247"/>
      <c r="CE232" s="247"/>
      <c r="CF232" s="247"/>
      <c r="CG232" s="247"/>
      <c r="CH232" s="247"/>
      <c r="CI232" s="247"/>
      <c r="CJ232" s="247"/>
      <c r="CK232" s="247"/>
      <c r="CL232" s="247"/>
      <c r="CM232" s="247"/>
      <c r="CN232" s="247"/>
      <c r="CO232" s="247"/>
      <c r="CP232" s="247"/>
      <c r="CQ232" s="247"/>
      <c r="CR232" s="247"/>
      <c r="CS232" s="247"/>
      <c r="CT232" s="247"/>
      <c r="CU232" s="247"/>
      <c r="CV232" s="247"/>
      <c r="CW232" s="247"/>
      <c r="CX232" s="247"/>
      <c r="CY232" s="247"/>
      <c r="CZ232" s="247"/>
      <c r="DA232" s="247"/>
      <c r="DB232" s="247"/>
      <c r="DC232" s="247"/>
      <c r="DD232" s="247"/>
      <c r="DE232" s="247"/>
      <c r="DF232" s="247"/>
      <c r="DG232" s="247"/>
      <c r="DH232" s="247"/>
      <c r="DI232" s="247"/>
      <c r="DJ232" s="247"/>
      <c r="DK232" s="247"/>
      <c r="DL232" s="247"/>
      <c r="DM232" s="247"/>
      <c r="DN232" s="247"/>
      <c r="DO232" s="247"/>
      <c r="DP232" s="247"/>
      <c r="DQ232" s="247"/>
      <c r="DR232" s="247"/>
      <c r="DS232" s="247"/>
      <c r="DT232" s="247"/>
      <c r="DU232" s="247"/>
      <c r="DV232" s="247"/>
      <c r="DW232" s="247"/>
      <c r="DX232" s="247"/>
      <c r="DY232" s="247"/>
      <c r="DZ232" s="247"/>
      <c r="EA232" s="247"/>
      <c r="EB232" s="247"/>
      <c r="EC232" s="247"/>
      <c r="ED232" s="247"/>
      <c r="EE232" s="247"/>
      <c r="EF232" s="247"/>
      <c r="EG232" s="247"/>
      <c r="EH232" s="247"/>
      <c r="EI232" s="247"/>
      <c r="EJ232" s="247"/>
      <c r="EK232" s="247"/>
      <c r="EL232" s="247"/>
      <c r="EM232" s="247"/>
      <c r="EN232" s="247"/>
      <c r="EO232" s="247"/>
      <c r="EP232" s="247"/>
      <c r="EQ232" s="247"/>
      <c r="ER232" s="247"/>
      <c r="ES232" s="247"/>
      <c r="ET232" s="247"/>
      <c r="EU232" s="247"/>
      <c r="EV232" s="247"/>
      <c r="EW232" s="247"/>
      <c r="EX232" s="247"/>
      <c r="EY232" s="247"/>
      <c r="EZ232" s="247"/>
      <c r="FA232" s="247"/>
      <c r="FB232" s="247"/>
      <c r="FC232" s="247"/>
      <c r="FD232" s="247"/>
      <c r="FE232" s="247"/>
      <c r="FF232" s="247"/>
      <c r="FG232" s="247"/>
      <c r="FH232" s="247"/>
      <c r="FI232" s="247"/>
      <c r="FJ232" s="247"/>
      <c r="FK232" s="247"/>
      <c r="FL232" s="247"/>
      <c r="FM232" s="247"/>
      <c r="FN232" s="247"/>
      <c r="FO232" s="247"/>
      <c r="FP232" s="247"/>
      <c r="FQ232" s="247"/>
      <c r="FR232" s="247"/>
      <c r="FS232" s="247"/>
      <c r="FT232" s="248"/>
      <c r="FU232" s="247"/>
      <c r="FV232" s="247"/>
      <c r="FW232" s="247"/>
      <c r="FX232" s="247"/>
      <c r="FY232" s="147"/>
      <c r="FZ232" s="147"/>
      <c r="GA232" s="147"/>
      <c r="GB232" s="147"/>
      <c r="GC232" s="147"/>
      <c r="GD232" s="186"/>
      <c r="GE232" s="186"/>
    </row>
    <row r="233" spans="1:187" x14ac:dyDescent="0.2">
      <c r="A233" s="192" t="s">
        <v>390</v>
      </c>
      <c r="B233" s="184" t="s">
        <v>587</v>
      </c>
      <c r="C233" s="147">
        <f>+C213+C231</f>
        <v>72480084.909999996</v>
      </c>
      <c r="D233" s="147">
        <f t="shared" ref="D233:BO233" si="296">+D213+D231</f>
        <v>353421544.51999998</v>
      </c>
      <c r="E233" s="147">
        <f t="shared" si="296"/>
        <v>72479846.149999991</v>
      </c>
      <c r="F233" s="147">
        <f t="shared" si="296"/>
        <v>147868482.38</v>
      </c>
      <c r="G233" s="147">
        <f t="shared" si="296"/>
        <v>9359432.0099999998</v>
      </c>
      <c r="H233" s="147">
        <f t="shared" si="296"/>
        <v>8509792.379999999</v>
      </c>
      <c r="I233" s="147">
        <f t="shared" si="296"/>
        <v>92542267.709999993</v>
      </c>
      <c r="J233" s="147">
        <f t="shared" si="296"/>
        <v>19176430.338</v>
      </c>
      <c r="K233" s="147">
        <f t="shared" si="296"/>
        <v>3371303.86</v>
      </c>
      <c r="L233" s="147">
        <f t="shared" si="296"/>
        <v>23595304.07</v>
      </c>
      <c r="M233" s="147">
        <f t="shared" si="296"/>
        <v>13581365.049999999</v>
      </c>
      <c r="N233" s="147">
        <f t="shared" si="296"/>
        <v>452214334.69</v>
      </c>
      <c r="O233" s="147">
        <f t="shared" si="296"/>
        <v>121860174.67999999</v>
      </c>
      <c r="P233" s="147">
        <f t="shared" si="296"/>
        <v>2799302.1</v>
      </c>
      <c r="Q233" s="147">
        <f t="shared" si="296"/>
        <v>357171520.36000001</v>
      </c>
      <c r="R233" s="147">
        <f t="shared" si="296"/>
        <v>22682472.120000001</v>
      </c>
      <c r="S233" s="147">
        <f t="shared" si="296"/>
        <v>14002127.890000001</v>
      </c>
      <c r="T233" s="147">
        <f t="shared" si="296"/>
        <v>2144964.84</v>
      </c>
      <c r="U233" s="147">
        <f t="shared" si="296"/>
        <v>872742.97</v>
      </c>
      <c r="V233" s="147">
        <f t="shared" si="296"/>
        <v>3357635.6</v>
      </c>
      <c r="W233" s="147">
        <f t="shared" si="296"/>
        <v>872942.15</v>
      </c>
      <c r="X233" s="147">
        <f t="shared" si="296"/>
        <v>854171.2</v>
      </c>
      <c r="Y233" s="147">
        <f t="shared" si="296"/>
        <v>14544530.17</v>
      </c>
      <c r="Z233" s="147">
        <f t="shared" si="296"/>
        <v>2833593.02</v>
      </c>
      <c r="AA233" s="147">
        <f t="shared" si="296"/>
        <v>252917425.71000001</v>
      </c>
      <c r="AB233" s="147">
        <f t="shared" si="296"/>
        <v>254158879.38</v>
      </c>
      <c r="AC233" s="147">
        <f t="shared" si="296"/>
        <v>8474448.5700000003</v>
      </c>
      <c r="AD233" s="147">
        <f t="shared" si="296"/>
        <v>10867548.01</v>
      </c>
      <c r="AE233" s="147">
        <f t="shared" si="296"/>
        <v>1695008.01</v>
      </c>
      <c r="AF233" s="147">
        <f t="shared" si="296"/>
        <v>2472703.1800000002</v>
      </c>
      <c r="AG233" s="147">
        <f t="shared" si="296"/>
        <v>7383182.5899999999</v>
      </c>
      <c r="AH233" s="147">
        <f t="shared" si="296"/>
        <v>8780916.7100000009</v>
      </c>
      <c r="AI233" s="147">
        <f t="shared" si="296"/>
        <v>3790675.18</v>
      </c>
      <c r="AJ233" s="147">
        <f t="shared" si="296"/>
        <v>2805852.22</v>
      </c>
      <c r="AK233" s="147">
        <f t="shared" si="296"/>
        <v>2886718.17</v>
      </c>
      <c r="AL233" s="147">
        <f t="shared" si="296"/>
        <v>3282088.76</v>
      </c>
      <c r="AM233" s="147">
        <f t="shared" si="296"/>
        <v>4274969.66</v>
      </c>
      <c r="AN233" s="147">
        <f t="shared" si="296"/>
        <v>3878005.98</v>
      </c>
      <c r="AO233" s="147">
        <f t="shared" si="296"/>
        <v>39361716.280000001</v>
      </c>
      <c r="AP233" s="147">
        <f t="shared" si="296"/>
        <v>776068934.45999992</v>
      </c>
      <c r="AQ233" s="147">
        <f t="shared" si="296"/>
        <v>3240854.81</v>
      </c>
      <c r="AR233" s="147">
        <f t="shared" si="296"/>
        <v>536143285.56999999</v>
      </c>
      <c r="AS233" s="147">
        <f t="shared" si="296"/>
        <v>61575335.579999998</v>
      </c>
      <c r="AT233" s="147">
        <f t="shared" si="296"/>
        <v>19834891.600000001</v>
      </c>
      <c r="AU233" s="147">
        <f t="shared" si="296"/>
        <v>3205567.95</v>
      </c>
      <c r="AV233" s="147">
        <f t="shared" si="296"/>
        <v>3609067.4</v>
      </c>
      <c r="AW233" s="147">
        <f t="shared" si="296"/>
        <v>2952238.9000000004</v>
      </c>
      <c r="AX233" s="147">
        <f t="shared" si="296"/>
        <v>901398.36</v>
      </c>
      <c r="AY233" s="147">
        <f t="shared" si="296"/>
        <v>4671672.6900000004</v>
      </c>
      <c r="AZ233" s="147">
        <f t="shared" si="296"/>
        <v>100416779.83000001</v>
      </c>
      <c r="BA233" s="147">
        <f t="shared" si="296"/>
        <v>74027124.444000006</v>
      </c>
      <c r="BB233" s="147">
        <f t="shared" si="296"/>
        <v>64031883.630000003</v>
      </c>
      <c r="BC233" s="147">
        <f t="shared" si="296"/>
        <v>256148067.34</v>
      </c>
      <c r="BD233" s="147">
        <f t="shared" si="296"/>
        <v>40464485.177999996</v>
      </c>
      <c r="BE233" s="147">
        <f t="shared" si="296"/>
        <v>12253448.48</v>
      </c>
      <c r="BF233" s="147">
        <f t="shared" si="296"/>
        <v>198855220.382</v>
      </c>
      <c r="BG233" s="147">
        <f t="shared" si="296"/>
        <v>8940099.2300000004</v>
      </c>
      <c r="BH233" s="147">
        <f t="shared" si="296"/>
        <v>5958337.9800000004</v>
      </c>
      <c r="BI233" s="147">
        <f t="shared" si="296"/>
        <v>3311248.1</v>
      </c>
      <c r="BJ233" s="147">
        <f t="shared" si="296"/>
        <v>51551945.562000006</v>
      </c>
      <c r="BK233" s="147">
        <f t="shared" si="296"/>
        <v>184179550.09</v>
      </c>
      <c r="BL233" s="147">
        <f t="shared" si="296"/>
        <v>2788512.66</v>
      </c>
      <c r="BM233" s="147">
        <f t="shared" si="296"/>
        <v>3376076.8899999997</v>
      </c>
      <c r="BN233" s="147">
        <f t="shared" si="296"/>
        <v>30027447.684</v>
      </c>
      <c r="BO233" s="147">
        <f t="shared" si="296"/>
        <v>11571707.82</v>
      </c>
      <c r="BP233" s="147">
        <f t="shared" ref="BP233:EA233" si="297">+BP213+BP231</f>
        <v>2746218.47</v>
      </c>
      <c r="BQ233" s="147">
        <f t="shared" si="297"/>
        <v>53808622.25</v>
      </c>
      <c r="BR233" s="147">
        <f t="shared" si="297"/>
        <v>39188001.280000001</v>
      </c>
      <c r="BS233" s="147">
        <f t="shared" si="297"/>
        <v>10096377.02</v>
      </c>
      <c r="BT233" s="147">
        <f t="shared" si="297"/>
        <v>4515408.5900000008</v>
      </c>
      <c r="BU233" s="147">
        <f t="shared" si="297"/>
        <v>4446146.32</v>
      </c>
      <c r="BV233" s="147">
        <f t="shared" si="297"/>
        <v>10859674.08</v>
      </c>
      <c r="BW233" s="147">
        <f t="shared" si="297"/>
        <v>16703024.33</v>
      </c>
      <c r="BX233" s="147">
        <f t="shared" si="297"/>
        <v>1619852.9500000002</v>
      </c>
      <c r="BY233" s="147">
        <f t="shared" si="297"/>
        <v>4987601.2300000004</v>
      </c>
      <c r="BZ233" s="147">
        <f t="shared" si="297"/>
        <v>2781434.0500000003</v>
      </c>
      <c r="CA233" s="147">
        <f t="shared" si="297"/>
        <v>2584335.06</v>
      </c>
      <c r="CB233" s="147">
        <f t="shared" si="297"/>
        <v>680894228.81000006</v>
      </c>
      <c r="CC233" s="147">
        <f t="shared" si="297"/>
        <v>2327172.4300000002</v>
      </c>
      <c r="CD233" s="147">
        <f t="shared" si="297"/>
        <v>991026.07</v>
      </c>
      <c r="CE233" s="147">
        <f t="shared" si="297"/>
        <v>2348292.6800000002</v>
      </c>
      <c r="CF233" s="147">
        <f t="shared" si="297"/>
        <v>1542200.61</v>
      </c>
      <c r="CG233" s="147">
        <f t="shared" si="297"/>
        <v>2672154.46</v>
      </c>
      <c r="CH233" s="147">
        <f t="shared" si="297"/>
        <v>1774298.21</v>
      </c>
      <c r="CI233" s="147">
        <f t="shared" si="297"/>
        <v>6363261.9699999997</v>
      </c>
      <c r="CJ233" s="147">
        <f t="shared" si="297"/>
        <v>8755352.2599999998</v>
      </c>
      <c r="CK233" s="147">
        <f t="shared" si="297"/>
        <v>46603358.280000001</v>
      </c>
      <c r="CL233" s="147">
        <f t="shared" si="297"/>
        <v>11768313.630000001</v>
      </c>
      <c r="CM233" s="147">
        <f t="shared" si="297"/>
        <v>7888404.9500000002</v>
      </c>
      <c r="CN233" s="147">
        <f t="shared" si="297"/>
        <v>244424143.34999999</v>
      </c>
      <c r="CO233" s="147">
        <f t="shared" si="297"/>
        <v>124596117.164</v>
      </c>
      <c r="CP233" s="147">
        <f t="shared" si="297"/>
        <v>9716159.2299999986</v>
      </c>
      <c r="CQ233" s="147">
        <f t="shared" si="297"/>
        <v>9639127.1199999992</v>
      </c>
      <c r="CR233" s="147">
        <f t="shared" si="297"/>
        <v>2591295.42</v>
      </c>
      <c r="CS233" s="147">
        <f t="shared" si="297"/>
        <v>3719620.8</v>
      </c>
      <c r="CT233" s="147">
        <f t="shared" si="297"/>
        <v>1795962.2</v>
      </c>
      <c r="CU233" s="147">
        <f t="shared" si="297"/>
        <v>3639291.92</v>
      </c>
      <c r="CV233" s="147">
        <f t="shared" si="297"/>
        <v>843898.67999999993</v>
      </c>
      <c r="CW233" s="147">
        <f t="shared" si="297"/>
        <v>2399900.58</v>
      </c>
      <c r="CX233" s="147">
        <f t="shared" si="297"/>
        <v>4554100.24</v>
      </c>
      <c r="CY233" s="147">
        <f t="shared" si="297"/>
        <v>871001.91</v>
      </c>
      <c r="CZ233" s="147">
        <f t="shared" si="297"/>
        <v>17670959.490000002</v>
      </c>
      <c r="DA233" s="147">
        <f t="shared" si="297"/>
        <v>2555870.86</v>
      </c>
      <c r="DB233" s="147">
        <f t="shared" si="297"/>
        <v>3450493.19</v>
      </c>
      <c r="DC233" s="147">
        <f t="shared" si="297"/>
        <v>2338556.5699999998</v>
      </c>
      <c r="DD233" s="147">
        <f t="shared" si="297"/>
        <v>2350999.5499999998</v>
      </c>
      <c r="DE233" s="147">
        <f t="shared" si="297"/>
        <v>4285256.26</v>
      </c>
      <c r="DF233" s="147">
        <f t="shared" si="297"/>
        <v>179396904.60800001</v>
      </c>
      <c r="DG233" s="147">
        <f t="shared" si="297"/>
        <v>1393097.98</v>
      </c>
      <c r="DH233" s="147">
        <f t="shared" si="297"/>
        <v>16931448.690000001</v>
      </c>
      <c r="DI233" s="147">
        <f t="shared" si="297"/>
        <v>22550233.789999999</v>
      </c>
      <c r="DJ233" s="147">
        <f t="shared" si="297"/>
        <v>6340849.0300000003</v>
      </c>
      <c r="DK233" s="147">
        <f t="shared" si="297"/>
        <v>4432493.87</v>
      </c>
      <c r="DL233" s="147">
        <f t="shared" si="297"/>
        <v>49911501.579999998</v>
      </c>
      <c r="DM233" s="147">
        <f t="shared" si="297"/>
        <v>3890584.8299999996</v>
      </c>
      <c r="DN233" s="147">
        <f t="shared" si="297"/>
        <v>13023431.869999999</v>
      </c>
      <c r="DO233" s="147">
        <f t="shared" si="297"/>
        <v>26943598.629999999</v>
      </c>
      <c r="DP233" s="147">
        <f t="shared" si="297"/>
        <v>2928740.66</v>
      </c>
      <c r="DQ233" s="147">
        <f t="shared" si="297"/>
        <v>5376529.75</v>
      </c>
      <c r="DR233" s="147">
        <f t="shared" si="297"/>
        <v>12869076.369999999</v>
      </c>
      <c r="DS233" s="147">
        <f t="shared" si="297"/>
        <v>7578984.0899999999</v>
      </c>
      <c r="DT233" s="147">
        <f t="shared" si="297"/>
        <v>2133563.7799999998</v>
      </c>
      <c r="DU233" s="147">
        <f t="shared" si="297"/>
        <v>4001533.21</v>
      </c>
      <c r="DV233" s="147">
        <f t="shared" si="297"/>
        <v>2732483.55</v>
      </c>
      <c r="DW233" s="147">
        <f t="shared" si="297"/>
        <v>3816060.94</v>
      </c>
      <c r="DX233" s="147">
        <f t="shared" si="297"/>
        <v>2775364.83</v>
      </c>
      <c r="DY233" s="147">
        <f t="shared" si="297"/>
        <v>3941984.8000000003</v>
      </c>
      <c r="DZ233" s="147">
        <f t="shared" si="297"/>
        <v>8454965.2599999998</v>
      </c>
      <c r="EA233" s="147">
        <f t="shared" si="297"/>
        <v>6378682.5499999998</v>
      </c>
      <c r="EB233" s="147">
        <f t="shared" ref="EB233:FX233" si="298">+EB213+EB231</f>
        <v>5309382.9400000004</v>
      </c>
      <c r="EC233" s="147">
        <f t="shared" si="298"/>
        <v>3293319.5599999996</v>
      </c>
      <c r="ED233" s="147">
        <f t="shared" si="298"/>
        <v>18481576.960000001</v>
      </c>
      <c r="EE233" s="147">
        <f t="shared" si="298"/>
        <v>2627048.44</v>
      </c>
      <c r="EF233" s="147">
        <f t="shared" si="298"/>
        <v>12804420.27</v>
      </c>
      <c r="EG233" s="147">
        <f t="shared" si="298"/>
        <v>3159232.7</v>
      </c>
      <c r="EH233" s="147">
        <f t="shared" si="298"/>
        <v>2819571.2</v>
      </c>
      <c r="EI233" s="147">
        <f t="shared" si="298"/>
        <v>147007251.84</v>
      </c>
      <c r="EJ233" s="147">
        <f t="shared" si="298"/>
        <v>77152449.596000001</v>
      </c>
      <c r="EK233" s="147">
        <f t="shared" si="298"/>
        <v>6171476.5699999994</v>
      </c>
      <c r="EL233" s="147">
        <f t="shared" si="298"/>
        <v>4414954.68</v>
      </c>
      <c r="EM233" s="147">
        <f t="shared" si="298"/>
        <v>4198090.21</v>
      </c>
      <c r="EN233" s="147">
        <f t="shared" si="298"/>
        <v>9685107.9100000001</v>
      </c>
      <c r="EO233" s="147">
        <f t="shared" si="298"/>
        <v>3896380.83</v>
      </c>
      <c r="EP233" s="147">
        <f t="shared" si="298"/>
        <v>4351949.1899999995</v>
      </c>
      <c r="EQ233" s="147">
        <f t="shared" si="298"/>
        <v>23305554</v>
      </c>
      <c r="ER233" s="147">
        <f t="shared" si="298"/>
        <v>3932488.07</v>
      </c>
      <c r="ES233" s="147">
        <f t="shared" si="298"/>
        <v>1958287.28</v>
      </c>
      <c r="ET233" s="147">
        <f t="shared" si="298"/>
        <v>3303031.04</v>
      </c>
      <c r="EU233" s="147">
        <f t="shared" si="298"/>
        <v>6379549.4000000004</v>
      </c>
      <c r="EV233" s="147">
        <f t="shared" si="298"/>
        <v>1225078.8899999999</v>
      </c>
      <c r="EW233" s="147">
        <f t="shared" si="298"/>
        <v>10332738.220000001</v>
      </c>
      <c r="EX233" s="147">
        <f t="shared" si="298"/>
        <v>3232202.78</v>
      </c>
      <c r="EY233" s="147">
        <f t="shared" si="298"/>
        <v>4282403.4400000004</v>
      </c>
      <c r="EZ233" s="147">
        <f t="shared" si="298"/>
        <v>1984011.72</v>
      </c>
      <c r="FA233" s="147">
        <f t="shared" si="298"/>
        <v>30229008.579999998</v>
      </c>
      <c r="FB233" s="147">
        <f t="shared" si="298"/>
        <v>3852502.4899999998</v>
      </c>
      <c r="FC233" s="147">
        <f t="shared" si="298"/>
        <v>19406246.960000001</v>
      </c>
      <c r="FD233" s="147">
        <f t="shared" si="298"/>
        <v>3830877.86</v>
      </c>
      <c r="FE233" s="147">
        <f t="shared" si="298"/>
        <v>1633919.35</v>
      </c>
      <c r="FF233" s="147">
        <f t="shared" si="298"/>
        <v>3000083.84</v>
      </c>
      <c r="FG233" s="147">
        <f t="shared" si="298"/>
        <v>1886270.1199999999</v>
      </c>
      <c r="FH233" s="147">
        <f t="shared" si="298"/>
        <v>1570285.62</v>
      </c>
      <c r="FI233" s="147">
        <f t="shared" si="298"/>
        <v>15825542.9</v>
      </c>
      <c r="FJ233" s="147">
        <f t="shared" si="298"/>
        <v>15740858.85</v>
      </c>
      <c r="FK233" s="147">
        <f t="shared" si="298"/>
        <v>18878143.18</v>
      </c>
      <c r="FL233" s="147">
        <f t="shared" si="298"/>
        <v>48796379.829999998</v>
      </c>
      <c r="FM233" s="147">
        <f t="shared" si="298"/>
        <v>30299070.828000002</v>
      </c>
      <c r="FN233" s="147">
        <f t="shared" si="298"/>
        <v>183612381.71000001</v>
      </c>
      <c r="FO233" s="147">
        <f t="shared" si="298"/>
        <v>9715247.3099999987</v>
      </c>
      <c r="FP233" s="147">
        <f t="shared" si="298"/>
        <v>19722633.890000001</v>
      </c>
      <c r="FQ233" s="147">
        <f t="shared" si="298"/>
        <v>8023943.29</v>
      </c>
      <c r="FR233" s="147">
        <f t="shared" si="298"/>
        <v>2450113.9500000002</v>
      </c>
      <c r="FS233" s="147">
        <f t="shared" si="298"/>
        <v>2685526.75</v>
      </c>
      <c r="FT233" s="181">
        <f t="shared" si="298"/>
        <v>1401925.73</v>
      </c>
      <c r="FU233" s="147">
        <f t="shared" si="298"/>
        <v>7389588.8899999997</v>
      </c>
      <c r="FV233" s="147">
        <f t="shared" si="298"/>
        <v>6181662.4699999997</v>
      </c>
      <c r="FW233" s="147">
        <f t="shared" si="298"/>
        <v>2835238.3400000003</v>
      </c>
      <c r="FX233" s="147">
        <f t="shared" si="298"/>
        <v>1160581.8500000001</v>
      </c>
      <c r="FY233" s="147"/>
      <c r="FZ233" s="147">
        <f>SUM(C233:FX233)</f>
        <v>7442676907.7139978</v>
      </c>
      <c r="GA233" s="147"/>
      <c r="GB233" s="147"/>
      <c r="GC233" s="147"/>
      <c r="GD233" s="186"/>
      <c r="GE233" s="186"/>
    </row>
    <row r="234" spans="1:187" x14ac:dyDescent="0.2">
      <c r="A234" s="192" t="s">
        <v>391</v>
      </c>
      <c r="B234" s="184" t="s">
        <v>670</v>
      </c>
      <c r="C234" s="147">
        <f t="shared" ref="C234:BN234" si="299">C229</f>
        <v>0</v>
      </c>
      <c r="D234" s="147">
        <f t="shared" si="299"/>
        <v>0</v>
      </c>
      <c r="E234" s="147">
        <f t="shared" si="299"/>
        <v>0</v>
      </c>
      <c r="F234" s="147">
        <f t="shared" si="299"/>
        <v>108813.53</v>
      </c>
      <c r="G234" s="147">
        <f t="shared" si="299"/>
        <v>0</v>
      </c>
      <c r="H234" s="147">
        <f t="shared" si="299"/>
        <v>0</v>
      </c>
      <c r="I234" s="147">
        <f t="shared" si="299"/>
        <v>1615361.41</v>
      </c>
      <c r="J234" s="147">
        <f t="shared" si="299"/>
        <v>0</v>
      </c>
      <c r="K234" s="147">
        <f t="shared" si="299"/>
        <v>6598.78</v>
      </c>
      <c r="L234" s="147">
        <f t="shared" si="299"/>
        <v>45112.639999999999</v>
      </c>
      <c r="M234" s="147">
        <f t="shared" si="299"/>
        <v>0</v>
      </c>
      <c r="N234" s="147">
        <f t="shared" si="299"/>
        <v>0</v>
      </c>
      <c r="O234" s="147">
        <f t="shared" si="299"/>
        <v>0</v>
      </c>
      <c r="P234" s="147">
        <f t="shared" si="299"/>
        <v>0</v>
      </c>
      <c r="Q234" s="147">
        <f t="shared" si="299"/>
        <v>881308.44</v>
      </c>
      <c r="R234" s="147">
        <f t="shared" si="299"/>
        <v>4472.25</v>
      </c>
      <c r="S234" s="147">
        <f t="shared" si="299"/>
        <v>54686.46</v>
      </c>
      <c r="T234" s="147">
        <f t="shared" si="299"/>
        <v>0</v>
      </c>
      <c r="U234" s="147">
        <f t="shared" si="299"/>
        <v>9361.33</v>
      </c>
      <c r="V234" s="147">
        <f t="shared" si="299"/>
        <v>0</v>
      </c>
      <c r="W234" s="181">
        <f t="shared" si="299"/>
        <v>18921.990000000002</v>
      </c>
      <c r="X234" s="147">
        <f t="shared" si="299"/>
        <v>2985.3</v>
      </c>
      <c r="Y234" s="147">
        <f t="shared" si="299"/>
        <v>659865.25</v>
      </c>
      <c r="Z234" s="147">
        <f t="shared" si="299"/>
        <v>87821.88</v>
      </c>
      <c r="AA234" s="147">
        <f t="shared" si="299"/>
        <v>0</v>
      </c>
      <c r="AB234" s="147">
        <f t="shared" si="299"/>
        <v>0</v>
      </c>
      <c r="AC234" s="147">
        <f t="shared" si="299"/>
        <v>0</v>
      </c>
      <c r="AD234" s="147">
        <f t="shared" si="299"/>
        <v>18344.509999999998</v>
      </c>
      <c r="AE234" s="147">
        <f t="shared" si="299"/>
        <v>38704.949999999997</v>
      </c>
      <c r="AF234" s="147">
        <f t="shared" si="299"/>
        <v>6809.57</v>
      </c>
      <c r="AG234" s="147">
        <f t="shared" si="299"/>
        <v>15392.19</v>
      </c>
      <c r="AH234" s="147">
        <f t="shared" si="299"/>
        <v>55780.47</v>
      </c>
      <c r="AI234" s="147">
        <f t="shared" si="299"/>
        <v>7785.05</v>
      </c>
      <c r="AJ234" s="147">
        <f t="shared" si="299"/>
        <v>0</v>
      </c>
      <c r="AK234" s="147">
        <f t="shared" si="299"/>
        <v>39012.43</v>
      </c>
      <c r="AL234" s="147">
        <f t="shared" si="299"/>
        <v>51325.17</v>
      </c>
      <c r="AM234" s="147">
        <f t="shared" si="299"/>
        <v>0</v>
      </c>
      <c r="AN234" s="147">
        <f t="shared" si="299"/>
        <v>14040.56</v>
      </c>
      <c r="AO234" s="147">
        <f t="shared" si="299"/>
        <v>0</v>
      </c>
      <c r="AP234" s="147">
        <f t="shared" si="299"/>
        <v>0</v>
      </c>
      <c r="AQ234" s="147">
        <f t="shared" si="299"/>
        <v>0</v>
      </c>
      <c r="AR234" s="147">
        <f t="shared" si="299"/>
        <v>153690.17000000001</v>
      </c>
      <c r="AS234" s="147">
        <f t="shared" si="299"/>
        <v>0</v>
      </c>
      <c r="AT234" s="147">
        <f t="shared" si="299"/>
        <v>15971.49</v>
      </c>
      <c r="AU234" s="147">
        <f t="shared" si="299"/>
        <v>130530.75</v>
      </c>
      <c r="AV234" s="147">
        <f t="shared" si="299"/>
        <v>0</v>
      </c>
      <c r="AW234" s="147">
        <f t="shared" si="299"/>
        <v>0</v>
      </c>
      <c r="AX234" s="147">
        <f t="shared" si="299"/>
        <v>11757.2</v>
      </c>
      <c r="AY234" s="147">
        <f t="shared" si="299"/>
        <v>10954.69</v>
      </c>
      <c r="AZ234" s="147">
        <f t="shared" si="299"/>
        <v>0</v>
      </c>
      <c r="BA234" s="147">
        <f t="shared" si="299"/>
        <v>0</v>
      </c>
      <c r="BB234" s="147">
        <f t="shared" si="299"/>
        <v>0</v>
      </c>
      <c r="BC234" s="147">
        <f t="shared" si="299"/>
        <v>0</v>
      </c>
      <c r="BD234" s="147">
        <f t="shared" si="299"/>
        <v>0</v>
      </c>
      <c r="BE234" s="147">
        <f t="shared" si="299"/>
        <v>8233.25</v>
      </c>
      <c r="BF234" s="147">
        <f t="shared" si="299"/>
        <v>0</v>
      </c>
      <c r="BG234" s="147">
        <f t="shared" si="299"/>
        <v>0</v>
      </c>
      <c r="BH234" s="147">
        <f t="shared" si="299"/>
        <v>0</v>
      </c>
      <c r="BI234" s="147">
        <f t="shared" si="299"/>
        <v>0</v>
      </c>
      <c r="BJ234" s="147">
        <f t="shared" si="299"/>
        <v>0</v>
      </c>
      <c r="BK234" s="147">
        <f t="shared" si="299"/>
        <v>284117.25</v>
      </c>
      <c r="BL234" s="147">
        <f t="shared" si="299"/>
        <v>0</v>
      </c>
      <c r="BM234" s="147">
        <f t="shared" si="299"/>
        <v>0</v>
      </c>
      <c r="BN234" s="147">
        <f t="shared" si="299"/>
        <v>0</v>
      </c>
      <c r="BO234" s="147">
        <f t="shared" ref="BO234:DZ234" si="300">BO229</f>
        <v>27459.68</v>
      </c>
      <c r="BP234" s="147">
        <f t="shared" si="300"/>
        <v>34668.720000000001</v>
      </c>
      <c r="BQ234" s="147">
        <f t="shared" si="300"/>
        <v>65183.66</v>
      </c>
      <c r="BR234" s="147">
        <f t="shared" si="300"/>
        <v>0</v>
      </c>
      <c r="BS234" s="147">
        <f t="shared" si="300"/>
        <v>42867.78</v>
      </c>
      <c r="BT234" s="147">
        <f t="shared" si="300"/>
        <v>0</v>
      </c>
      <c r="BU234" s="147">
        <f t="shared" si="300"/>
        <v>38979.81</v>
      </c>
      <c r="BV234" s="147">
        <f t="shared" si="300"/>
        <v>0</v>
      </c>
      <c r="BW234" s="147">
        <f t="shared" si="300"/>
        <v>0</v>
      </c>
      <c r="BX234" s="147">
        <f t="shared" si="300"/>
        <v>0</v>
      </c>
      <c r="BY234" s="147">
        <f t="shared" si="300"/>
        <v>35888.83</v>
      </c>
      <c r="BZ234" s="147">
        <f t="shared" si="300"/>
        <v>0</v>
      </c>
      <c r="CA234" s="147">
        <f t="shared" si="300"/>
        <v>2430.16</v>
      </c>
      <c r="CB234" s="147">
        <f t="shared" si="300"/>
        <v>0</v>
      </c>
      <c r="CC234" s="147">
        <f t="shared" si="300"/>
        <v>43295.58</v>
      </c>
      <c r="CD234" s="147">
        <f t="shared" si="300"/>
        <v>1459.1</v>
      </c>
      <c r="CE234" s="147">
        <f t="shared" si="300"/>
        <v>16002.74</v>
      </c>
      <c r="CF234" s="147">
        <f t="shared" si="300"/>
        <v>14411.78</v>
      </c>
      <c r="CG234" s="147">
        <f t="shared" si="300"/>
        <v>0</v>
      </c>
      <c r="CH234" s="147">
        <f t="shared" si="300"/>
        <v>3845.69</v>
      </c>
      <c r="CI234" s="147">
        <f t="shared" si="300"/>
        <v>16497.47</v>
      </c>
      <c r="CJ234" s="147">
        <f t="shared" si="300"/>
        <v>0</v>
      </c>
      <c r="CK234" s="147">
        <f t="shared" si="300"/>
        <v>0</v>
      </c>
      <c r="CL234" s="147">
        <f t="shared" si="300"/>
        <v>41931.08</v>
      </c>
      <c r="CM234" s="147">
        <f t="shared" si="300"/>
        <v>145907.01</v>
      </c>
      <c r="CN234" s="147">
        <f t="shared" si="300"/>
        <v>0</v>
      </c>
      <c r="CO234" s="147">
        <f t="shared" si="300"/>
        <v>0</v>
      </c>
      <c r="CP234" s="147">
        <f t="shared" si="300"/>
        <v>0</v>
      </c>
      <c r="CQ234" s="147">
        <f t="shared" si="300"/>
        <v>0</v>
      </c>
      <c r="CR234" s="147">
        <f t="shared" si="300"/>
        <v>20409.57</v>
      </c>
      <c r="CS234" s="147">
        <f t="shared" si="300"/>
        <v>0</v>
      </c>
      <c r="CT234" s="147">
        <f t="shared" si="300"/>
        <v>0</v>
      </c>
      <c r="CU234" s="147">
        <f t="shared" si="300"/>
        <v>8125.99</v>
      </c>
      <c r="CV234" s="147">
        <f t="shared" si="300"/>
        <v>0</v>
      </c>
      <c r="CW234" s="147">
        <f t="shared" si="300"/>
        <v>671.05</v>
      </c>
      <c r="CX234" s="147">
        <f t="shared" si="300"/>
        <v>38630.720000000001</v>
      </c>
      <c r="CY234" s="147">
        <f t="shared" si="300"/>
        <v>6612.5</v>
      </c>
      <c r="CZ234" s="147">
        <f t="shared" si="300"/>
        <v>0</v>
      </c>
      <c r="DA234" s="147">
        <f t="shared" si="300"/>
        <v>17009.54</v>
      </c>
      <c r="DB234" s="147">
        <f t="shared" si="300"/>
        <v>36821.870000000003</v>
      </c>
      <c r="DC234" s="147">
        <f t="shared" si="300"/>
        <v>28101.71</v>
      </c>
      <c r="DD234" s="147">
        <f t="shared" si="300"/>
        <v>26592.37</v>
      </c>
      <c r="DE234" s="147">
        <f t="shared" si="300"/>
        <v>6748.86</v>
      </c>
      <c r="DF234" s="147">
        <f t="shared" si="300"/>
        <v>0</v>
      </c>
      <c r="DG234" s="147">
        <f t="shared" si="300"/>
        <v>0</v>
      </c>
      <c r="DH234" s="147">
        <f t="shared" si="300"/>
        <v>0</v>
      </c>
      <c r="DI234" s="147">
        <f t="shared" si="300"/>
        <v>0</v>
      </c>
      <c r="DJ234" s="147">
        <f t="shared" si="300"/>
        <v>22168.12</v>
      </c>
      <c r="DK234" s="147">
        <f t="shared" si="300"/>
        <v>0</v>
      </c>
      <c r="DL234" s="147">
        <f t="shared" si="300"/>
        <v>35492.120000000003</v>
      </c>
      <c r="DM234" s="147">
        <f t="shared" si="300"/>
        <v>0</v>
      </c>
      <c r="DN234" s="147">
        <f t="shared" si="300"/>
        <v>5397.59</v>
      </c>
      <c r="DO234" s="147">
        <f t="shared" si="300"/>
        <v>39960.400000000001</v>
      </c>
      <c r="DP234" s="147">
        <f t="shared" si="300"/>
        <v>0</v>
      </c>
      <c r="DQ234" s="147">
        <f t="shared" si="300"/>
        <v>0</v>
      </c>
      <c r="DR234" s="147">
        <f t="shared" si="300"/>
        <v>0</v>
      </c>
      <c r="DS234" s="147">
        <f t="shared" si="300"/>
        <v>10388.049999999999</v>
      </c>
      <c r="DT234" s="147">
        <f t="shared" si="300"/>
        <v>20175.34</v>
      </c>
      <c r="DU234" s="147">
        <f t="shared" si="300"/>
        <v>41830.67</v>
      </c>
      <c r="DV234" s="147">
        <f t="shared" si="300"/>
        <v>4815.07</v>
      </c>
      <c r="DW234" s="147">
        <f t="shared" si="300"/>
        <v>4367.59</v>
      </c>
      <c r="DX234" s="147">
        <f t="shared" si="300"/>
        <v>14619.8</v>
      </c>
      <c r="DY234" s="147">
        <f t="shared" si="300"/>
        <v>0</v>
      </c>
      <c r="DZ234" s="147">
        <f t="shared" si="300"/>
        <v>29480.95</v>
      </c>
      <c r="EA234" s="147">
        <f t="shared" ref="EA234:FU234" si="301">EA229</f>
        <v>0</v>
      </c>
      <c r="EB234" s="147">
        <f t="shared" si="301"/>
        <v>23603.58</v>
      </c>
      <c r="EC234" s="147">
        <f t="shared" si="301"/>
        <v>0</v>
      </c>
      <c r="ED234" s="147">
        <f t="shared" si="301"/>
        <v>0</v>
      </c>
      <c r="EE234" s="147">
        <f t="shared" si="301"/>
        <v>0</v>
      </c>
      <c r="EF234" s="147">
        <f t="shared" si="301"/>
        <v>0</v>
      </c>
      <c r="EG234" s="147">
        <f t="shared" si="301"/>
        <v>8515.83</v>
      </c>
      <c r="EH234" s="147">
        <f t="shared" si="301"/>
        <v>75684.44</v>
      </c>
      <c r="EI234" s="147">
        <f t="shared" si="301"/>
        <v>1329905.1299999999</v>
      </c>
      <c r="EJ234" s="147">
        <f t="shared" si="301"/>
        <v>0</v>
      </c>
      <c r="EK234" s="147">
        <f t="shared" si="301"/>
        <v>0</v>
      </c>
      <c r="EL234" s="147">
        <f t="shared" si="301"/>
        <v>14646.58</v>
      </c>
      <c r="EM234" s="147">
        <f t="shared" si="301"/>
        <v>61417.53</v>
      </c>
      <c r="EN234" s="147">
        <f t="shared" si="301"/>
        <v>0</v>
      </c>
      <c r="EO234" s="147">
        <f t="shared" si="301"/>
        <v>92932.479999999996</v>
      </c>
      <c r="EP234" s="147">
        <f t="shared" si="301"/>
        <v>0</v>
      </c>
      <c r="EQ234" s="147">
        <f t="shared" si="301"/>
        <v>0</v>
      </c>
      <c r="ER234" s="147">
        <f t="shared" si="301"/>
        <v>111024.63</v>
      </c>
      <c r="ES234" s="147">
        <f t="shared" si="301"/>
        <v>6990.32</v>
      </c>
      <c r="ET234" s="147">
        <f t="shared" si="301"/>
        <v>0</v>
      </c>
      <c r="EU234" s="147">
        <f t="shared" si="301"/>
        <v>47858.95</v>
      </c>
      <c r="EV234" s="147">
        <f t="shared" si="301"/>
        <v>69.56</v>
      </c>
      <c r="EW234" s="147">
        <f t="shared" si="301"/>
        <v>0</v>
      </c>
      <c r="EX234" s="147">
        <f t="shared" si="301"/>
        <v>47024.23</v>
      </c>
      <c r="EY234" s="147">
        <f t="shared" si="301"/>
        <v>63052.77</v>
      </c>
      <c r="EZ234" s="147">
        <f t="shared" si="301"/>
        <v>0</v>
      </c>
      <c r="FA234" s="147">
        <f t="shared" si="301"/>
        <v>0</v>
      </c>
      <c r="FB234" s="147">
        <f t="shared" si="301"/>
        <v>0</v>
      </c>
      <c r="FC234" s="147">
        <f t="shared" si="301"/>
        <v>0</v>
      </c>
      <c r="FD234" s="147">
        <f t="shared" si="301"/>
        <v>45806.55</v>
      </c>
      <c r="FE234" s="147">
        <f t="shared" si="301"/>
        <v>35199.71</v>
      </c>
      <c r="FF234" s="147">
        <f t="shared" si="301"/>
        <v>18708.21</v>
      </c>
      <c r="FG234" s="147">
        <f t="shared" si="301"/>
        <v>0</v>
      </c>
      <c r="FH234" s="147">
        <f t="shared" si="301"/>
        <v>23460.61</v>
      </c>
      <c r="FI234" s="147">
        <f t="shared" si="301"/>
        <v>0</v>
      </c>
      <c r="FJ234" s="147">
        <f t="shared" si="301"/>
        <v>24331.1</v>
      </c>
      <c r="FK234" s="147">
        <f t="shared" si="301"/>
        <v>0</v>
      </c>
      <c r="FL234" s="147">
        <f t="shared" si="301"/>
        <v>6608.61</v>
      </c>
      <c r="FM234" s="147">
        <f t="shared" si="301"/>
        <v>0</v>
      </c>
      <c r="FN234" s="147">
        <f t="shared" si="301"/>
        <v>0</v>
      </c>
      <c r="FO234" s="147">
        <f t="shared" si="301"/>
        <v>0</v>
      </c>
      <c r="FP234" s="147">
        <f t="shared" si="301"/>
        <v>189779.34</v>
      </c>
      <c r="FQ234" s="147">
        <f t="shared" si="301"/>
        <v>0</v>
      </c>
      <c r="FR234" s="147">
        <f t="shared" si="301"/>
        <v>25222.85</v>
      </c>
      <c r="FS234" s="147">
        <f t="shared" si="301"/>
        <v>22124.39</v>
      </c>
      <c r="FT234" s="181">
        <f t="shared" si="301"/>
        <v>0</v>
      </c>
      <c r="FU234" s="147">
        <f t="shared" si="301"/>
        <v>0</v>
      </c>
      <c r="FV234" s="147">
        <f>FV229</f>
        <v>0</v>
      </c>
      <c r="FW234" s="147">
        <f>FW229</f>
        <v>0</v>
      </c>
      <c r="FX234" s="147">
        <f>FX229</f>
        <v>7153.09</v>
      </c>
      <c r="FY234" s="147"/>
      <c r="FZ234" s="147">
        <f>SUM(C234:FX234)</f>
        <v>7588128.4200000009</v>
      </c>
      <c r="GA234" s="147"/>
      <c r="GB234" s="147"/>
      <c r="GC234" s="147"/>
      <c r="GD234" s="186"/>
      <c r="GE234" s="186"/>
    </row>
    <row r="235" spans="1:187" x14ac:dyDescent="0.2">
      <c r="A235" s="192" t="s">
        <v>392</v>
      </c>
      <c r="B235" s="184" t="s">
        <v>554</v>
      </c>
      <c r="C235" s="147">
        <f>C233+C234</f>
        <v>72480084.909999996</v>
      </c>
      <c r="D235" s="147">
        <f t="shared" ref="D235:BO235" si="302">D233+D234</f>
        <v>353421544.51999998</v>
      </c>
      <c r="E235" s="147">
        <f t="shared" si="302"/>
        <v>72479846.149999991</v>
      </c>
      <c r="F235" s="147">
        <f t="shared" si="302"/>
        <v>147977295.91</v>
      </c>
      <c r="G235" s="147">
        <f t="shared" si="302"/>
        <v>9359432.0099999998</v>
      </c>
      <c r="H235" s="147">
        <f t="shared" si="302"/>
        <v>8509792.379999999</v>
      </c>
      <c r="I235" s="147">
        <f t="shared" si="302"/>
        <v>94157629.11999999</v>
      </c>
      <c r="J235" s="147">
        <f t="shared" si="302"/>
        <v>19176430.338</v>
      </c>
      <c r="K235" s="147">
        <f t="shared" si="302"/>
        <v>3377902.6399999997</v>
      </c>
      <c r="L235" s="147">
        <f t="shared" si="302"/>
        <v>23640416.710000001</v>
      </c>
      <c r="M235" s="147">
        <f t="shared" si="302"/>
        <v>13581365.049999999</v>
      </c>
      <c r="N235" s="147">
        <f t="shared" si="302"/>
        <v>452214334.69</v>
      </c>
      <c r="O235" s="147">
        <f t="shared" si="302"/>
        <v>121860174.67999999</v>
      </c>
      <c r="P235" s="147">
        <f t="shared" si="302"/>
        <v>2799302.1</v>
      </c>
      <c r="Q235" s="147">
        <f t="shared" si="302"/>
        <v>358052828.80000001</v>
      </c>
      <c r="R235" s="147">
        <f t="shared" si="302"/>
        <v>22686944.370000001</v>
      </c>
      <c r="S235" s="147">
        <f t="shared" si="302"/>
        <v>14056814.350000001</v>
      </c>
      <c r="T235" s="147">
        <f t="shared" si="302"/>
        <v>2144964.84</v>
      </c>
      <c r="U235" s="147">
        <f t="shared" si="302"/>
        <v>882104.29999999993</v>
      </c>
      <c r="V235" s="147">
        <f t="shared" si="302"/>
        <v>3357635.6</v>
      </c>
      <c r="W235" s="181">
        <f t="shared" si="302"/>
        <v>891864.14</v>
      </c>
      <c r="X235" s="147">
        <f t="shared" si="302"/>
        <v>857156.5</v>
      </c>
      <c r="Y235" s="147">
        <f t="shared" si="302"/>
        <v>15204395.42</v>
      </c>
      <c r="Z235" s="147">
        <f t="shared" si="302"/>
        <v>2921414.9</v>
      </c>
      <c r="AA235" s="147">
        <f t="shared" si="302"/>
        <v>252917425.71000001</v>
      </c>
      <c r="AB235" s="147">
        <f t="shared" si="302"/>
        <v>254158879.38</v>
      </c>
      <c r="AC235" s="147">
        <f t="shared" si="302"/>
        <v>8474448.5700000003</v>
      </c>
      <c r="AD235" s="147">
        <f t="shared" si="302"/>
        <v>10885892.52</v>
      </c>
      <c r="AE235" s="147">
        <f t="shared" si="302"/>
        <v>1733712.96</v>
      </c>
      <c r="AF235" s="147">
        <f t="shared" si="302"/>
        <v>2479512.75</v>
      </c>
      <c r="AG235" s="147">
        <f t="shared" si="302"/>
        <v>7398574.7800000003</v>
      </c>
      <c r="AH235" s="147">
        <f t="shared" si="302"/>
        <v>8836697.1800000016</v>
      </c>
      <c r="AI235" s="147">
        <f t="shared" si="302"/>
        <v>3798460.23</v>
      </c>
      <c r="AJ235" s="147">
        <f t="shared" si="302"/>
        <v>2805852.22</v>
      </c>
      <c r="AK235" s="147">
        <f t="shared" si="302"/>
        <v>2925730.6</v>
      </c>
      <c r="AL235" s="147">
        <f t="shared" si="302"/>
        <v>3333413.9299999997</v>
      </c>
      <c r="AM235" s="147">
        <f t="shared" si="302"/>
        <v>4274969.66</v>
      </c>
      <c r="AN235" s="147">
        <f t="shared" si="302"/>
        <v>3892046.54</v>
      </c>
      <c r="AO235" s="147">
        <f t="shared" si="302"/>
        <v>39361716.280000001</v>
      </c>
      <c r="AP235" s="147">
        <f t="shared" si="302"/>
        <v>776068934.45999992</v>
      </c>
      <c r="AQ235" s="147">
        <f t="shared" si="302"/>
        <v>3240854.81</v>
      </c>
      <c r="AR235" s="147">
        <f t="shared" si="302"/>
        <v>536296975.74000001</v>
      </c>
      <c r="AS235" s="147">
        <f t="shared" si="302"/>
        <v>61575335.579999998</v>
      </c>
      <c r="AT235" s="147">
        <f t="shared" si="302"/>
        <v>19850863.09</v>
      </c>
      <c r="AU235" s="147">
        <f t="shared" si="302"/>
        <v>3336098.7</v>
      </c>
      <c r="AV235" s="147">
        <f t="shared" si="302"/>
        <v>3609067.4</v>
      </c>
      <c r="AW235" s="147">
        <f t="shared" si="302"/>
        <v>2952238.9000000004</v>
      </c>
      <c r="AX235" s="147">
        <f t="shared" si="302"/>
        <v>913155.55999999994</v>
      </c>
      <c r="AY235" s="147">
        <f t="shared" si="302"/>
        <v>4682627.3800000008</v>
      </c>
      <c r="AZ235" s="147">
        <f t="shared" si="302"/>
        <v>100416779.83000001</v>
      </c>
      <c r="BA235" s="147">
        <f t="shared" si="302"/>
        <v>74027124.444000006</v>
      </c>
      <c r="BB235" s="147">
        <f t="shared" si="302"/>
        <v>64031883.630000003</v>
      </c>
      <c r="BC235" s="147">
        <f t="shared" si="302"/>
        <v>256148067.34</v>
      </c>
      <c r="BD235" s="147">
        <f t="shared" si="302"/>
        <v>40464485.177999996</v>
      </c>
      <c r="BE235" s="147">
        <f t="shared" si="302"/>
        <v>12261681.73</v>
      </c>
      <c r="BF235" s="147">
        <f t="shared" si="302"/>
        <v>198855220.382</v>
      </c>
      <c r="BG235" s="147">
        <f t="shared" si="302"/>
        <v>8940099.2300000004</v>
      </c>
      <c r="BH235" s="147">
        <f t="shared" si="302"/>
        <v>5958337.9800000004</v>
      </c>
      <c r="BI235" s="147">
        <f t="shared" si="302"/>
        <v>3311248.1</v>
      </c>
      <c r="BJ235" s="147">
        <f t="shared" si="302"/>
        <v>51551945.562000006</v>
      </c>
      <c r="BK235" s="147">
        <f t="shared" si="302"/>
        <v>184463667.34</v>
      </c>
      <c r="BL235" s="147">
        <f t="shared" si="302"/>
        <v>2788512.66</v>
      </c>
      <c r="BM235" s="147">
        <f t="shared" si="302"/>
        <v>3376076.8899999997</v>
      </c>
      <c r="BN235" s="147">
        <f t="shared" si="302"/>
        <v>30027447.684</v>
      </c>
      <c r="BO235" s="147">
        <f t="shared" si="302"/>
        <v>11599167.5</v>
      </c>
      <c r="BP235" s="147">
        <f t="shared" ref="BP235:EA235" si="303">BP233+BP234</f>
        <v>2780887.1900000004</v>
      </c>
      <c r="BQ235" s="147">
        <f t="shared" si="303"/>
        <v>53873805.909999996</v>
      </c>
      <c r="BR235" s="147">
        <f t="shared" si="303"/>
        <v>39188001.280000001</v>
      </c>
      <c r="BS235" s="147">
        <f t="shared" si="303"/>
        <v>10139244.799999999</v>
      </c>
      <c r="BT235" s="147">
        <f t="shared" si="303"/>
        <v>4515408.5900000008</v>
      </c>
      <c r="BU235" s="147">
        <f t="shared" si="303"/>
        <v>4485126.13</v>
      </c>
      <c r="BV235" s="147">
        <f t="shared" si="303"/>
        <v>10859674.08</v>
      </c>
      <c r="BW235" s="147">
        <f t="shared" si="303"/>
        <v>16703024.33</v>
      </c>
      <c r="BX235" s="147">
        <f t="shared" si="303"/>
        <v>1619852.9500000002</v>
      </c>
      <c r="BY235" s="147">
        <f t="shared" si="303"/>
        <v>5023490.0600000005</v>
      </c>
      <c r="BZ235" s="147">
        <f t="shared" si="303"/>
        <v>2781434.0500000003</v>
      </c>
      <c r="CA235" s="147">
        <f t="shared" si="303"/>
        <v>2586765.2200000002</v>
      </c>
      <c r="CB235" s="147">
        <f t="shared" si="303"/>
        <v>680894228.81000006</v>
      </c>
      <c r="CC235" s="147">
        <f t="shared" si="303"/>
        <v>2370468.0100000002</v>
      </c>
      <c r="CD235" s="147">
        <f t="shared" si="303"/>
        <v>992485.16999999993</v>
      </c>
      <c r="CE235" s="147">
        <f t="shared" si="303"/>
        <v>2364295.4200000004</v>
      </c>
      <c r="CF235" s="147">
        <f t="shared" si="303"/>
        <v>1556612.3900000001</v>
      </c>
      <c r="CG235" s="147">
        <f t="shared" si="303"/>
        <v>2672154.46</v>
      </c>
      <c r="CH235" s="147">
        <f t="shared" si="303"/>
        <v>1778143.9</v>
      </c>
      <c r="CI235" s="147">
        <f t="shared" si="303"/>
        <v>6379759.4399999995</v>
      </c>
      <c r="CJ235" s="147">
        <f t="shared" si="303"/>
        <v>8755352.2599999998</v>
      </c>
      <c r="CK235" s="147">
        <f t="shared" si="303"/>
        <v>46603358.280000001</v>
      </c>
      <c r="CL235" s="147">
        <f t="shared" si="303"/>
        <v>11810244.710000001</v>
      </c>
      <c r="CM235" s="147">
        <f t="shared" si="303"/>
        <v>8034311.96</v>
      </c>
      <c r="CN235" s="147">
        <f t="shared" si="303"/>
        <v>244424143.34999999</v>
      </c>
      <c r="CO235" s="147">
        <f t="shared" si="303"/>
        <v>124596117.164</v>
      </c>
      <c r="CP235" s="147">
        <f t="shared" si="303"/>
        <v>9716159.2299999986</v>
      </c>
      <c r="CQ235" s="147">
        <f t="shared" si="303"/>
        <v>9639127.1199999992</v>
      </c>
      <c r="CR235" s="147">
        <f t="shared" si="303"/>
        <v>2611704.9899999998</v>
      </c>
      <c r="CS235" s="147">
        <f t="shared" si="303"/>
        <v>3719620.8</v>
      </c>
      <c r="CT235" s="147">
        <f t="shared" si="303"/>
        <v>1795962.2</v>
      </c>
      <c r="CU235" s="147">
        <f t="shared" si="303"/>
        <v>3647417.91</v>
      </c>
      <c r="CV235" s="147">
        <f t="shared" si="303"/>
        <v>843898.67999999993</v>
      </c>
      <c r="CW235" s="147">
        <f t="shared" si="303"/>
        <v>2400571.63</v>
      </c>
      <c r="CX235" s="147">
        <f t="shared" si="303"/>
        <v>4592730.96</v>
      </c>
      <c r="CY235" s="147">
        <f t="shared" si="303"/>
        <v>877614.41</v>
      </c>
      <c r="CZ235" s="147">
        <f t="shared" si="303"/>
        <v>17670959.490000002</v>
      </c>
      <c r="DA235" s="147">
        <f t="shared" si="303"/>
        <v>2572880.4</v>
      </c>
      <c r="DB235" s="147">
        <f t="shared" si="303"/>
        <v>3487315.06</v>
      </c>
      <c r="DC235" s="147">
        <f t="shared" si="303"/>
        <v>2366658.2799999998</v>
      </c>
      <c r="DD235" s="147">
        <f t="shared" si="303"/>
        <v>2377591.92</v>
      </c>
      <c r="DE235" s="147">
        <f t="shared" si="303"/>
        <v>4292005.12</v>
      </c>
      <c r="DF235" s="147">
        <f t="shared" si="303"/>
        <v>179396904.60800001</v>
      </c>
      <c r="DG235" s="147">
        <f t="shared" si="303"/>
        <v>1393097.98</v>
      </c>
      <c r="DH235" s="147">
        <f t="shared" si="303"/>
        <v>16931448.690000001</v>
      </c>
      <c r="DI235" s="147">
        <f t="shared" si="303"/>
        <v>22550233.789999999</v>
      </c>
      <c r="DJ235" s="147">
        <f t="shared" si="303"/>
        <v>6363017.1500000004</v>
      </c>
      <c r="DK235" s="147">
        <f t="shared" si="303"/>
        <v>4432493.87</v>
      </c>
      <c r="DL235" s="147">
        <f t="shared" si="303"/>
        <v>49946993.699999996</v>
      </c>
      <c r="DM235" s="147">
        <f t="shared" si="303"/>
        <v>3890584.8299999996</v>
      </c>
      <c r="DN235" s="147">
        <f t="shared" si="303"/>
        <v>13028829.459999999</v>
      </c>
      <c r="DO235" s="147">
        <f t="shared" si="303"/>
        <v>26983559.029999997</v>
      </c>
      <c r="DP235" s="147">
        <f t="shared" si="303"/>
        <v>2928740.66</v>
      </c>
      <c r="DQ235" s="147">
        <f t="shared" si="303"/>
        <v>5376529.75</v>
      </c>
      <c r="DR235" s="147">
        <f t="shared" si="303"/>
        <v>12869076.369999999</v>
      </c>
      <c r="DS235" s="147">
        <f t="shared" si="303"/>
        <v>7589372.1399999997</v>
      </c>
      <c r="DT235" s="147">
        <f t="shared" si="303"/>
        <v>2153739.1199999996</v>
      </c>
      <c r="DU235" s="147">
        <f t="shared" si="303"/>
        <v>4043363.88</v>
      </c>
      <c r="DV235" s="147">
        <f t="shared" si="303"/>
        <v>2737298.6199999996</v>
      </c>
      <c r="DW235" s="147">
        <f t="shared" si="303"/>
        <v>3820428.53</v>
      </c>
      <c r="DX235" s="147">
        <f t="shared" si="303"/>
        <v>2789984.63</v>
      </c>
      <c r="DY235" s="147">
        <f t="shared" si="303"/>
        <v>3941984.8000000003</v>
      </c>
      <c r="DZ235" s="147">
        <f t="shared" si="303"/>
        <v>8484446.209999999</v>
      </c>
      <c r="EA235" s="147">
        <f t="shared" si="303"/>
        <v>6378682.5499999998</v>
      </c>
      <c r="EB235" s="147">
        <f t="shared" ref="EB235:FX235" si="304">EB233+EB234</f>
        <v>5332986.5200000005</v>
      </c>
      <c r="EC235" s="147">
        <f t="shared" si="304"/>
        <v>3293319.5599999996</v>
      </c>
      <c r="ED235" s="147">
        <f t="shared" si="304"/>
        <v>18481576.960000001</v>
      </c>
      <c r="EE235" s="147">
        <f t="shared" si="304"/>
        <v>2627048.44</v>
      </c>
      <c r="EF235" s="147">
        <f t="shared" si="304"/>
        <v>12804420.27</v>
      </c>
      <c r="EG235" s="147">
        <f t="shared" si="304"/>
        <v>3167748.5300000003</v>
      </c>
      <c r="EH235" s="147">
        <f t="shared" si="304"/>
        <v>2895255.64</v>
      </c>
      <c r="EI235" s="147">
        <f t="shared" si="304"/>
        <v>148337156.97</v>
      </c>
      <c r="EJ235" s="147">
        <f t="shared" si="304"/>
        <v>77152449.596000001</v>
      </c>
      <c r="EK235" s="147">
        <f t="shared" si="304"/>
        <v>6171476.5699999994</v>
      </c>
      <c r="EL235" s="147">
        <f t="shared" si="304"/>
        <v>4429601.26</v>
      </c>
      <c r="EM235" s="147">
        <f t="shared" si="304"/>
        <v>4259507.74</v>
      </c>
      <c r="EN235" s="147">
        <f t="shared" si="304"/>
        <v>9685107.9100000001</v>
      </c>
      <c r="EO235" s="147">
        <f t="shared" si="304"/>
        <v>3989313.31</v>
      </c>
      <c r="EP235" s="147">
        <f t="shared" si="304"/>
        <v>4351949.1899999995</v>
      </c>
      <c r="EQ235" s="147">
        <f t="shared" si="304"/>
        <v>23305554</v>
      </c>
      <c r="ER235" s="147">
        <f t="shared" si="304"/>
        <v>4043512.6999999997</v>
      </c>
      <c r="ES235" s="147">
        <f t="shared" si="304"/>
        <v>1965277.6</v>
      </c>
      <c r="ET235" s="147">
        <f t="shared" si="304"/>
        <v>3303031.04</v>
      </c>
      <c r="EU235" s="147">
        <f t="shared" si="304"/>
        <v>6427408.3500000006</v>
      </c>
      <c r="EV235" s="147">
        <f t="shared" si="304"/>
        <v>1225148.45</v>
      </c>
      <c r="EW235" s="147">
        <f t="shared" si="304"/>
        <v>10332738.220000001</v>
      </c>
      <c r="EX235" s="147">
        <f t="shared" si="304"/>
        <v>3279227.01</v>
      </c>
      <c r="EY235" s="147">
        <f t="shared" si="304"/>
        <v>4345456.21</v>
      </c>
      <c r="EZ235" s="147">
        <f t="shared" si="304"/>
        <v>1984011.72</v>
      </c>
      <c r="FA235" s="147">
        <f t="shared" si="304"/>
        <v>30229008.579999998</v>
      </c>
      <c r="FB235" s="147">
        <f t="shared" si="304"/>
        <v>3852502.4899999998</v>
      </c>
      <c r="FC235" s="147">
        <f t="shared" si="304"/>
        <v>19406246.960000001</v>
      </c>
      <c r="FD235" s="147">
        <f t="shared" si="304"/>
        <v>3876684.4099999997</v>
      </c>
      <c r="FE235" s="147">
        <f t="shared" si="304"/>
        <v>1669119.06</v>
      </c>
      <c r="FF235" s="147">
        <f t="shared" si="304"/>
        <v>3018792.05</v>
      </c>
      <c r="FG235" s="147">
        <f t="shared" si="304"/>
        <v>1886270.1199999999</v>
      </c>
      <c r="FH235" s="147">
        <f t="shared" si="304"/>
        <v>1593746.2300000002</v>
      </c>
      <c r="FI235" s="147">
        <f t="shared" si="304"/>
        <v>15825542.9</v>
      </c>
      <c r="FJ235" s="147">
        <f t="shared" si="304"/>
        <v>15765189.949999999</v>
      </c>
      <c r="FK235" s="147">
        <f t="shared" si="304"/>
        <v>18878143.18</v>
      </c>
      <c r="FL235" s="147">
        <f t="shared" si="304"/>
        <v>48802988.439999998</v>
      </c>
      <c r="FM235" s="147">
        <f t="shared" si="304"/>
        <v>30299070.828000002</v>
      </c>
      <c r="FN235" s="147">
        <f t="shared" si="304"/>
        <v>183612381.71000001</v>
      </c>
      <c r="FO235" s="147">
        <f t="shared" si="304"/>
        <v>9715247.3099999987</v>
      </c>
      <c r="FP235" s="147">
        <f t="shared" si="304"/>
        <v>19912413.23</v>
      </c>
      <c r="FQ235" s="147">
        <f t="shared" si="304"/>
        <v>8023943.29</v>
      </c>
      <c r="FR235" s="147">
        <f t="shared" si="304"/>
        <v>2475336.8000000003</v>
      </c>
      <c r="FS235" s="147">
        <f t="shared" si="304"/>
        <v>2707651.14</v>
      </c>
      <c r="FT235" s="181">
        <f t="shared" si="304"/>
        <v>1401925.73</v>
      </c>
      <c r="FU235" s="147">
        <f t="shared" si="304"/>
        <v>7389588.8899999997</v>
      </c>
      <c r="FV235" s="147">
        <f t="shared" si="304"/>
        <v>6181662.4699999997</v>
      </c>
      <c r="FW235" s="147">
        <f t="shared" si="304"/>
        <v>2835238.3400000003</v>
      </c>
      <c r="FX235" s="147">
        <f t="shared" si="304"/>
        <v>1167734.9400000002</v>
      </c>
      <c r="FY235" s="147"/>
      <c r="FZ235" s="147">
        <f>SUM(C235:FX235)</f>
        <v>7450265036.1339979</v>
      </c>
      <c r="GA235" s="147"/>
      <c r="GB235" s="147"/>
      <c r="GC235" s="147"/>
      <c r="GD235" s="186"/>
      <c r="GE235" s="186"/>
    </row>
    <row r="236" spans="1:187" x14ac:dyDescent="0.2">
      <c r="A236" s="178"/>
      <c r="B236" s="184"/>
      <c r="C236" s="247"/>
      <c r="D236" s="247"/>
      <c r="E236" s="247"/>
      <c r="F236" s="247"/>
      <c r="G236" s="247"/>
      <c r="H236" s="247"/>
      <c r="I236" s="247"/>
      <c r="J236" s="247"/>
      <c r="K236" s="247"/>
      <c r="L236" s="247"/>
      <c r="M236" s="247"/>
      <c r="N236" s="247"/>
      <c r="O236" s="247"/>
      <c r="P236" s="247"/>
      <c r="Q236" s="247"/>
      <c r="R236" s="247"/>
      <c r="S236" s="247"/>
      <c r="T236" s="247"/>
      <c r="U236" s="247"/>
      <c r="V236" s="247"/>
      <c r="W236" s="248"/>
      <c r="X236" s="247"/>
      <c r="Y236" s="247"/>
      <c r="Z236" s="247"/>
      <c r="AA236" s="247"/>
      <c r="AB236" s="247"/>
      <c r="AC236" s="247"/>
      <c r="AD236" s="247"/>
      <c r="AE236" s="247"/>
      <c r="AF236" s="247"/>
      <c r="AG236" s="247"/>
      <c r="AH236" s="247"/>
      <c r="AI236" s="247"/>
      <c r="AJ236" s="247"/>
      <c r="AK236" s="247"/>
      <c r="AL236" s="247"/>
      <c r="AM236" s="247"/>
      <c r="AN236" s="247"/>
      <c r="AO236" s="247"/>
      <c r="AP236" s="247"/>
      <c r="AQ236" s="247"/>
      <c r="AR236" s="247"/>
      <c r="AS236" s="247"/>
      <c r="AT236" s="247"/>
      <c r="AU236" s="247"/>
      <c r="AV236" s="247"/>
      <c r="AW236" s="247"/>
      <c r="AX236" s="247"/>
      <c r="AY236" s="247"/>
      <c r="AZ236" s="247"/>
      <c r="BA236" s="247"/>
      <c r="BB236" s="247"/>
      <c r="BC236" s="247"/>
      <c r="BD236" s="247"/>
      <c r="BE236" s="247"/>
      <c r="BF236" s="247"/>
      <c r="BG236" s="247"/>
      <c r="BH236" s="247"/>
      <c r="BI236" s="247"/>
      <c r="BJ236" s="247"/>
      <c r="BK236" s="247"/>
      <c r="BL236" s="247"/>
      <c r="BM236" s="247"/>
      <c r="BN236" s="247"/>
      <c r="BO236" s="247"/>
      <c r="BP236" s="247"/>
      <c r="BQ236" s="247"/>
      <c r="BR236" s="247"/>
      <c r="BS236" s="247"/>
      <c r="BT236" s="247"/>
      <c r="BU236" s="247"/>
      <c r="BV236" s="247"/>
      <c r="BW236" s="247"/>
      <c r="BX236" s="247"/>
      <c r="BY236" s="247"/>
      <c r="BZ236" s="247"/>
      <c r="CA236" s="247"/>
      <c r="CB236" s="247"/>
      <c r="CC236" s="247"/>
      <c r="CD236" s="247"/>
      <c r="CE236" s="247"/>
      <c r="CF236" s="247"/>
      <c r="CG236" s="247"/>
      <c r="CH236" s="247"/>
      <c r="CI236" s="247"/>
      <c r="CJ236" s="247"/>
      <c r="CK236" s="247"/>
      <c r="CL236" s="247"/>
      <c r="CM236" s="247"/>
      <c r="CN236" s="247"/>
      <c r="CO236" s="247"/>
      <c r="CP236" s="247"/>
      <c r="CQ236" s="247"/>
      <c r="CR236" s="247"/>
      <c r="CS236" s="247"/>
      <c r="CT236" s="247"/>
      <c r="CU236" s="247"/>
      <c r="CV236" s="247"/>
      <c r="CW236" s="247"/>
      <c r="CX236" s="247"/>
      <c r="CY236" s="247"/>
      <c r="CZ236" s="247"/>
      <c r="DA236" s="247"/>
      <c r="DB236" s="247"/>
      <c r="DC236" s="247"/>
      <c r="DD236" s="247"/>
      <c r="DE236" s="247"/>
      <c r="DF236" s="247"/>
      <c r="DG236" s="247"/>
      <c r="DH236" s="247"/>
      <c r="DI236" s="247"/>
      <c r="DJ236" s="247"/>
      <c r="DK236" s="247"/>
      <c r="DL236" s="247"/>
      <c r="DM236" s="247"/>
      <c r="DN236" s="247"/>
      <c r="DO236" s="247"/>
      <c r="DP236" s="247"/>
      <c r="DQ236" s="247"/>
      <c r="DR236" s="247"/>
      <c r="DS236" s="247"/>
      <c r="DT236" s="247"/>
      <c r="DU236" s="247"/>
      <c r="DV236" s="247"/>
      <c r="DW236" s="247"/>
      <c r="DX236" s="247"/>
      <c r="DY236" s="247"/>
      <c r="DZ236" s="247"/>
      <c r="EA236" s="247"/>
      <c r="EB236" s="247"/>
      <c r="EC236" s="247"/>
      <c r="ED236" s="247"/>
      <c r="EE236" s="247"/>
      <c r="EF236" s="247"/>
      <c r="EG236" s="247"/>
      <c r="EH236" s="247"/>
      <c r="EI236" s="247"/>
      <c r="EJ236" s="247"/>
      <c r="EK236" s="247"/>
      <c r="EL236" s="247"/>
      <c r="EM236" s="247"/>
      <c r="EN236" s="247"/>
      <c r="EO236" s="247"/>
      <c r="EP236" s="247"/>
      <c r="EQ236" s="247"/>
      <c r="ER236" s="247"/>
      <c r="ES236" s="247"/>
      <c r="ET236" s="247"/>
      <c r="EU236" s="247"/>
      <c r="EV236" s="247"/>
      <c r="EW236" s="247"/>
      <c r="EX236" s="247"/>
      <c r="EY236" s="247"/>
      <c r="EZ236" s="247"/>
      <c r="FA236" s="247"/>
      <c r="FB236" s="247"/>
      <c r="FC236" s="247"/>
      <c r="FD236" s="247"/>
      <c r="FE236" s="247"/>
      <c r="FF236" s="247"/>
      <c r="FG236" s="247"/>
      <c r="FH236" s="247"/>
      <c r="FI236" s="247"/>
      <c r="FJ236" s="247"/>
      <c r="FK236" s="247"/>
      <c r="FL236" s="247"/>
      <c r="FM236" s="247"/>
      <c r="FN236" s="247"/>
      <c r="FO236" s="247"/>
      <c r="FP236" s="247"/>
      <c r="FQ236" s="247"/>
      <c r="FR236" s="247"/>
      <c r="FS236" s="247"/>
      <c r="FT236" s="248"/>
      <c r="FU236" s="247"/>
      <c r="FV236" s="247"/>
      <c r="FW236" s="247"/>
      <c r="FX236" s="247"/>
      <c r="FY236" s="147"/>
      <c r="GA236" s="183"/>
      <c r="GB236" s="147"/>
      <c r="GC236" s="147"/>
      <c r="GD236" s="186"/>
      <c r="GE236" s="186"/>
    </row>
    <row r="237" spans="1:187" ht="15.75" x14ac:dyDescent="0.25">
      <c r="A237" s="192" t="s">
        <v>277</v>
      </c>
      <c r="B237" s="207" t="s">
        <v>393</v>
      </c>
      <c r="C237" s="147"/>
      <c r="D237" s="147"/>
      <c r="E237" s="147"/>
      <c r="F237" s="147"/>
      <c r="G237" s="147"/>
      <c r="H237" s="147"/>
      <c r="I237" s="147"/>
      <c r="J237" s="147"/>
      <c r="K237" s="147"/>
      <c r="L237" s="147"/>
      <c r="M237" s="147"/>
      <c r="N237" s="147"/>
      <c r="O237" s="147"/>
      <c r="P237" s="147"/>
      <c r="Q237" s="147"/>
      <c r="R237" s="147"/>
      <c r="S237" s="147"/>
      <c r="T237" s="147"/>
      <c r="U237" s="147"/>
      <c r="V237" s="147"/>
      <c r="W237" s="147"/>
      <c r="X237" s="147"/>
      <c r="Y237" s="147"/>
      <c r="Z237" s="147"/>
      <c r="AA237" s="147"/>
      <c r="AB237" s="147"/>
      <c r="AC237" s="147"/>
      <c r="AD237" s="147"/>
      <c r="AE237" s="147"/>
      <c r="AF237" s="147"/>
      <c r="AG237" s="147"/>
      <c r="AH237" s="147"/>
      <c r="AI237" s="147"/>
      <c r="AJ237" s="147"/>
      <c r="AK237" s="147"/>
      <c r="AL237" s="147"/>
      <c r="AM237" s="147"/>
      <c r="AN237" s="147"/>
      <c r="AO237" s="147"/>
      <c r="AP237" s="147"/>
      <c r="AQ237" s="147"/>
      <c r="AR237" s="147"/>
      <c r="AS237" s="147"/>
      <c r="AT237" s="147"/>
      <c r="AU237" s="147"/>
      <c r="AV237" s="147"/>
      <c r="AW237" s="147"/>
      <c r="AX237" s="147"/>
      <c r="AY237" s="147"/>
      <c r="AZ237" s="147"/>
      <c r="BA237" s="147"/>
      <c r="BB237" s="147"/>
      <c r="BC237" s="147"/>
      <c r="BD237" s="147"/>
      <c r="BE237" s="147"/>
      <c r="BF237" s="147"/>
      <c r="BG237" s="147"/>
      <c r="BH237" s="147"/>
      <c r="BI237" s="147"/>
      <c r="BJ237" s="147"/>
      <c r="BK237" s="147"/>
      <c r="BL237" s="147"/>
      <c r="BM237" s="147"/>
      <c r="BN237" s="147"/>
      <c r="BO237" s="147"/>
      <c r="BP237" s="147"/>
      <c r="BQ237" s="147"/>
      <c r="BR237" s="147"/>
      <c r="BS237" s="147"/>
      <c r="BT237" s="147"/>
      <c r="BU237" s="147"/>
      <c r="BV237" s="147"/>
      <c r="BW237" s="147"/>
      <c r="BX237" s="147"/>
      <c r="BY237" s="147"/>
      <c r="BZ237" s="147"/>
      <c r="CA237" s="147"/>
      <c r="CB237" s="147"/>
      <c r="CC237" s="147"/>
      <c r="CD237" s="147"/>
      <c r="CE237" s="147"/>
      <c r="CF237" s="147"/>
      <c r="CG237" s="147"/>
      <c r="CH237" s="147"/>
      <c r="CI237" s="147"/>
      <c r="CJ237" s="147"/>
      <c r="CK237" s="147"/>
      <c r="CL237" s="147"/>
      <c r="CM237" s="147"/>
      <c r="CN237" s="147"/>
      <c r="CO237" s="147"/>
      <c r="CP237" s="147"/>
      <c r="CQ237" s="147"/>
      <c r="CR237" s="147"/>
      <c r="CS237" s="147"/>
      <c r="CT237" s="147"/>
      <c r="CU237" s="147"/>
      <c r="CV237" s="147"/>
      <c r="CW237" s="147"/>
      <c r="CX237" s="147"/>
      <c r="CY237" s="147"/>
      <c r="CZ237" s="147"/>
      <c r="DA237" s="147"/>
      <c r="DB237" s="147"/>
      <c r="DC237" s="147"/>
      <c r="DD237" s="147"/>
      <c r="DE237" s="147"/>
      <c r="DF237" s="147"/>
      <c r="DG237" s="147"/>
      <c r="DH237" s="147"/>
      <c r="DI237" s="147"/>
      <c r="DJ237" s="147"/>
      <c r="DK237" s="147"/>
      <c r="DL237" s="147"/>
      <c r="DM237" s="147"/>
      <c r="DN237" s="147"/>
      <c r="DO237" s="147"/>
      <c r="DP237" s="147"/>
      <c r="DQ237" s="147"/>
      <c r="DR237" s="147"/>
      <c r="DS237" s="147"/>
      <c r="DT237" s="147"/>
      <c r="DU237" s="147"/>
      <c r="DV237" s="147"/>
      <c r="DW237" s="147"/>
      <c r="DX237" s="147"/>
      <c r="DY237" s="147"/>
      <c r="DZ237" s="147"/>
      <c r="EA237" s="147"/>
      <c r="EB237" s="147"/>
      <c r="EC237" s="147"/>
      <c r="ED237" s="147"/>
      <c r="EE237" s="147"/>
      <c r="EF237" s="147"/>
      <c r="EG237" s="147"/>
      <c r="EH237" s="147"/>
      <c r="EI237" s="147"/>
      <c r="EJ237" s="147"/>
      <c r="EK237" s="147"/>
      <c r="EL237" s="147"/>
      <c r="EM237" s="147"/>
      <c r="EN237" s="147"/>
      <c r="EO237" s="147"/>
      <c r="EP237" s="147"/>
      <c r="EQ237" s="147"/>
      <c r="ER237" s="147"/>
      <c r="ES237" s="147"/>
      <c r="ET237" s="147"/>
      <c r="EU237" s="147"/>
      <c r="EV237" s="147"/>
      <c r="EW237" s="147"/>
      <c r="EX237" s="147"/>
      <c r="EY237" s="147"/>
      <c r="EZ237" s="147"/>
      <c r="FA237" s="147"/>
      <c r="FB237" s="147"/>
      <c r="FC237" s="147"/>
      <c r="FD237" s="147"/>
      <c r="FE237" s="147"/>
      <c r="FF237" s="147"/>
      <c r="FG237" s="147"/>
      <c r="FH237" s="147"/>
      <c r="FI237" s="147"/>
      <c r="FJ237" s="147"/>
      <c r="FK237" s="147"/>
      <c r="FL237" s="147"/>
      <c r="FM237" s="147"/>
      <c r="FN237" s="147"/>
      <c r="FO237" s="147"/>
      <c r="FP237" s="147"/>
      <c r="FQ237" s="147"/>
      <c r="FR237" s="147"/>
      <c r="FS237" s="147"/>
      <c r="FT237" s="181"/>
      <c r="FU237" s="147"/>
      <c r="FV237" s="147"/>
      <c r="FW237" s="147"/>
      <c r="FX237" s="147"/>
      <c r="FY237" s="147"/>
      <c r="GA237" s="147"/>
      <c r="GB237" s="147"/>
      <c r="GC237" s="147"/>
      <c r="GD237" s="186"/>
      <c r="GE237" s="186"/>
    </row>
    <row r="238" spans="1:187" x14ac:dyDescent="0.2">
      <c r="A238" s="192" t="s">
        <v>394</v>
      </c>
      <c r="B238" s="184" t="s">
        <v>395</v>
      </c>
      <c r="C238" s="183">
        <f t="shared" ref="C238:BN238" si="305">C41</f>
        <v>2.6079999999999999E-2</v>
      </c>
      <c r="D238" s="183">
        <f t="shared" si="305"/>
        <v>2.7E-2</v>
      </c>
      <c r="E238" s="183">
        <f t="shared" si="305"/>
        <v>2.4687999999999998E-2</v>
      </c>
      <c r="F238" s="183">
        <f t="shared" si="305"/>
        <v>2.6262000000000001E-2</v>
      </c>
      <c r="G238" s="183">
        <f t="shared" si="305"/>
        <v>2.2284999999999999E-2</v>
      </c>
      <c r="H238" s="183">
        <f t="shared" si="305"/>
        <v>2.7E-2</v>
      </c>
      <c r="I238" s="183">
        <f t="shared" si="305"/>
        <v>2.7E-2</v>
      </c>
      <c r="J238" s="183">
        <f t="shared" si="305"/>
        <v>2.7E-2</v>
      </c>
      <c r="K238" s="183">
        <f t="shared" si="305"/>
        <v>2.7E-2</v>
      </c>
      <c r="L238" s="183">
        <f t="shared" si="305"/>
        <v>2.1895000000000001E-2</v>
      </c>
      <c r="M238" s="183">
        <f t="shared" si="305"/>
        <v>2.0947E-2</v>
      </c>
      <c r="N238" s="183">
        <f t="shared" si="305"/>
        <v>2.2494E-2</v>
      </c>
      <c r="O238" s="183">
        <f t="shared" si="305"/>
        <v>2.5353000000000001E-2</v>
      </c>
      <c r="P238" s="183">
        <f t="shared" si="305"/>
        <v>2.7E-2</v>
      </c>
      <c r="Q238" s="183">
        <f t="shared" si="305"/>
        <v>2.6010000000000002E-2</v>
      </c>
      <c r="R238" s="183">
        <f t="shared" si="305"/>
        <v>2.3909E-2</v>
      </c>
      <c r="S238" s="183">
        <f t="shared" si="305"/>
        <v>2.1013999999999998E-2</v>
      </c>
      <c r="T238" s="183">
        <f t="shared" si="305"/>
        <v>1.9300999999999999E-2</v>
      </c>
      <c r="U238" s="183">
        <f t="shared" si="305"/>
        <v>1.8800999999999998E-2</v>
      </c>
      <c r="V238" s="183">
        <f t="shared" si="305"/>
        <v>2.7E-2</v>
      </c>
      <c r="W238" s="182">
        <f t="shared" si="305"/>
        <v>2.7E-2</v>
      </c>
      <c r="X238" s="183">
        <f t="shared" si="305"/>
        <v>1.0756E-2</v>
      </c>
      <c r="Y238" s="183">
        <f t="shared" si="305"/>
        <v>1.9498000000000001E-2</v>
      </c>
      <c r="Z238" s="183">
        <f t="shared" si="305"/>
        <v>1.8914999999999998E-2</v>
      </c>
      <c r="AA238" s="183">
        <f t="shared" si="305"/>
        <v>2.4995E-2</v>
      </c>
      <c r="AB238" s="183">
        <f t="shared" si="305"/>
        <v>2.5023E-2</v>
      </c>
      <c r="AC238" s="183">
        <f t="shared" si="305"/>
        <v>1.5982E-2</v>
      </c>
      <c r="AD238" s="183">
        <f t="shared" si="305"/>
        <v>1.4692999999999999E-2</v>
      </c>
      <c r="AE238" s="183">
        <f t="shared" si="305"/>
        <v>7.8139999999999998E-3</v>
      </c>
      <c r="AF238" s="183">
        <f t="shared" si="305"/>
        <v>6.6740000000000002E-3</v>
      </c>
      <c r="AG238" s="183">
        <f t="shared" si="305"/>
        <v>1.2480999999999999E-2</v>
      </c>
      <c r="AH238" s="183">
        <f t="shared" si="305"/>
        <v>1.7123000000000003E-2</v>
      </c>
      <c r="AI238" s="183">
        <f t="shared" si="305"/>
        <v>2.7E-2</v>
      </c>
      <c r="AJ238" s="183">
        <f t="shared" si="305"/>
        <v>1.8787999999999999E-2</v>
      </c>
      <c r="AK238" s="183">
        <f t="shared" si="305"/>
        <v>1.6280000000000003E-2</v>
      </c>
      <c r="AL238" s="183">
        <f t="shared" si="305"/>
        <v>2.7E-2</v>
      </c>
      <c r="AM238" s="183">
        <f t="shared" si="305"/>
        <v>1.6449000000000002E-2</v>
      </c>
      <c r="AN238" s="183">
        <f t="shared" si="305"/>
        <v>2.2903E-2</v>
      </c>
      <c r="AO238" s="183">
        <f t="shared" si="305"/>
        <v>2.2655999999999999E-2</v>
      </c>
      <c r="AP238" s="183">
        <f t="shared" si="305"/>
        <v>2.5541000000000001E-2</v>
      </c>
      <c r="AQ238" s="183">
        <f t="shared" si="305"/>
        <v>1.5559E-2</v>
      </c>
      <c r="AR238" s="183">
        <f t="shared" si="305"/>
        <v>2.5440000000000001E-2</v>
      </c>
      <c r="AS238" s="183">
        <f t="shared" si="305"/>
        <v>1.1618E-2</v>
      </c>
      <c r="AT238" s="183">
        <f t="shared" si="305"/>
        <v>2.6713999999999998E-2</v>
      </c>
      <c r="AU238" s="183">
        <f t="shared" si="305"/>
        <v>1.9188E-2</v>
      </c>
      <c r="AV238" s="183">
        <f t="shared" si="305"/>
        <v>2.5359000000000003E-2</v>
      </c>
      <c r="AW238" s="183">
        <f t="shared" si="305"/>
        <v>2.0596E-2</v>
      </c>
      <c r="AX238" s="183">
        <f t="shared" si="305"/>
        <v>1.6797999999999997E-2</v>
      </c>
      <c r="AY238" s="183">
        <f t="shared" si="305"/>
        <v>2.7E-2</v>
      </c>
      <c r="AZ238" s="183">
        <f t="shared" si="305"/>
        <v>1.7977E-2</v>
      </c>
      <c r="BA238" s="183">
        <f t="shared" si="305"/>
        <v>2.1893999999999997E-2</v>
      </c>
      <c r="BB238" s="183">
        <f t="shared" si="305"/>
        <v>1.9684E-2</v>
      </c>
      <c r="BC238" s="183">
        <f t="shared" si="305"/>
        <v>2.3238999999999999E-2</v>
      </c>
      <c r="BD238" s="183">
        <f t="shared" si="305"/>
        <v>2.7E-2</v>
      </c>
      <c r="BE238" s="183">
        <f t="shared" si="305"/>
        <v>2.2815999999999999E-2</v>
      </c>
      <c r="BF238" s="183">
        <f t="shared" si="305"/>
        <v>2.6952E-2</v>
      </c>
      <c r="BG238" s="183">
        <f t="shared" si="305"/>
        <v>2.7E-2</v>
      </c>
      <c r="BH238" s="183">
        <f t="shared" si="305"/>
        <v>2.1419000000000001E-2</v>
      </c>
      <c r="BI238" s="183">
        <f t="shared" si="305"/>
        <v>8.4329999999999995E-3</v>
      </c>
      <c r="BJ238" s="183">
        <f t="shared" si="305"/>
        <v>2.3164000000000001E-2</v>
      </c>
      <c r="BK238" s="183">
        <f t="shared" si="305"/>
        <v>2.4458999999999998E-2</v>
      </c>
      <c r="BL238" s="183">
        <f t="shared" si="305"/>
        <v>2.7E-2</v>
      </c>
      <c r="BM238" s="183">
        <f t="shared" si="305"/>
        <v>2.0833999999999998E-2</v>
      </c>
      <c r="BN238" s="183">
        <f t="shared" si="305"/>
        <v>2.7E-2</v>
      </c>
      <c r="BO238" s="183">
        <f t="shared" ref="BO238:DM238" si="306">BO41</f>
        <v>1.5203E-2</v>
      </c>
      <c r="BP238" s="183">
        <f t="shared" si="306"/>
        <v>2.1702000000000003E-2</v>
      </c>
      <c r="BQ238" s="183">
        <f t="shared" si="306"/>
        <v>2.1759000000000001E-2</v>
      </c>
      <c r="BR238" s="183">
        <f t="shared" si="306"/>
        <v>4.7000000000000002E-3</v>
      </c>
      <c r="BS238" s="183">
        <f t="shared" si="306"/>
        <v>2.2309999999999999E-3</v>
      </c>
      <c r="BT238" s="183">
        <f t="shared" si="306"/>
        <v>4.0750000000000005E-3</v>
      </c>
      <c r="BU238" s="183">
        <f t="shared" si="306"/>
        <v>1.3811E-2</v>
      </c>
      <c r="BV238" s="183">
        <f t="shared" si="306"/>
        <v>1.1775000000000001E-2</v>
      </c>
      <c r="BW238" s="183">
        <f t="shared" si="306"/>
        <v>1.55E-2</v>
      </c>
      <c r="BX238" s="183">
        <f t="shared" si="306"/>
        <v>1.6598999999999999E-2</v>
      </c>
      <c r="BY238" s="183">
        <f t="shared" si="306"/>
        <v>2.3781E-2</v>
      </c>
      <c r="BZ238" s="183">
        <f t="shared" si="306"/>
        <v>2.6312000000000002E-2</v>
      </c>
      <c r="CA238" s="183">
        <f t="shared" si="306"/>
        <v>2.3040999999999999E-2</v>
      </c>
      <c r="CB238" s="183">
        <f t="shared" si="306"/>
        <v>2.6251999999999998E-2</v>
      </c>
      <c r="CC238" s="183">
        <f t="shared" si="306"/>
        <v>2.2199E-2</v>
      </c>
      <c r="CD238" s="183">
        <f t="shared" si="306"/>
        <v>1.9519999999999999E-2</v>
      </c>
      <c r="CE238" s="183">
        <f t="shared" si="306"/>
        <v>2.7E-2</v>
      </c>
      <c r="CF238" s="183">
        <f t="shared" si="306"/>
        <v>2.2463E-2</v>
      </c>
      <c r="CG238" s="183">
        <f t="shared" si="306"/>
        <v>2.7E-2</v>
      </c>
      <c r="CH238" s="183">
        <f t="shared" si="306"/>
        <v>2.2187999999999999E-2</v>
      </c>
      <c r="CI238" s="183">
        <f t="shared" si="306"/>
        <v>2.418E-2</v>
      </c>
      <c r="CJ238" s="183">
        <f t="shared" si="306"/>
        <v>2.3469E-2</v>
      </c>
      <c r="CK238" s="183">
        <f t="shared" si="306"/>
        <v>6.6010000000000001E-3</v>
      </c>
      <c r="CL238" s="183">
        <f t="shared" si="306"/>
        <v>8.2289999999999985E-3</v>
      </c>
      <c r="CM238" s="183">
        <f t="shared" si="306"/>
        <v>2.274E-3</v>
      </c>
      <c r="CN238" s="183">
        <f t="shared" si="306"/>
        <v>2.7E-2</v>
      </c>
      <c r="CO238" s="183">
        <f t="shared" si="306"/>
        <v>2.2359999999999998E-2</v>
      </c>
      <c r="CP238" s="183">
        <f t="shared" si="306"/>
        <v>2.0548999999999998E-2</v>
      </c>
      <c r="CQ238" s="183">
        <f t="shared" si="306"/>
        <v>1.2426999999999999E-2</v>
      </c>
      <c r="CR238" s="183">
        <f t="shared" si="306"/>
        <v>1.6799999999999999E-3</v>
      </c>
      <c r="CS238" s="183">
        <f t="shared" si="306"/>
        <v>2.2658000000000001E-2</v>
      </c>
      <c r="CT238" s="183">
        <f t="shared" si="306"/>
        <v>8.5199999999999998E-3</v>
      </c>
      <c r="CU238" s="183">
        <f t="shared" si="306"/>
        <v>1.9615999999999998E-2</v>
      </c>
      <c r="CV238" s="183">
        <f t="shared" si="306"/>
        <v>1.0978999999999999E-2</v>
      </c>
      <c r="CW238" s="183">
        <f t="shared" si="306"/>
        <v>1.7086999999999998E-2</v>
      </c>
      <c r="CX238" s="183">
        <f t="shared" si="306"/>
        <v>2.1824000000000003E-2</v>
      </c>
      <c r="CY238" s="183">
        <f t="shared" si="306"/>
        <v>2.7E-2</v>
      </c>
      <c r="CZ238" s="183">
        <f t="shared" si="306"/>
        <v>2.6651000000000001E-2</v>
      </c>
      <c r="DA238" s="183">
        <f t="shared" si="306"/>
        <v>2.7E-2</v>
      </c>
      <c r="DB238" s="183">
        <f t="shared" si="306"/>
        <v>2.7E-2</v>
      </c>
      <c r="DC238" s="183">
        <f t="shared" si="306"/>
        <v>1.7417999999999999E-2</v>
      </c>
      <c r="DD238" s="183">
        <f t="shared" si="306"/>
        <v>3.4300000000000003E-3</v>
      </c>
      <c r="DE238" s="183">
        <f t="shared" si="306"/>
        <v>1.145E-2</v>
      </c>
      <c r="DF238" s="183">
        <f t="shared" si="306"/>
        <v>2.4213999999999999E-2</v>
      </c>
      <c r="DG238" s="183">
        <f t="shared" si="306"/>
        <v>2.0452999999999999E-2</v>
      </c>
      <c r="DH238" s="183">
        <f t="shared" si="306"/>
        <v>2.0516E-2</v>
      </c>
      <c r="DI238" s="183">
        <f t="shared" si="306"/>
        <v>1.8844999999999997E-2</v>
      </c>
      <c r="DJ238" s="183">
        <f t="shared" si="306"/>
        <v>2.0882999999999999E-2</v>
      </c>
      <c r="DK238" s="183">
        <f t="shared" si="306"/>
        <v>1.5657999999999998E-2</v>
      </c>
      <c r="DL238" s="183">
        <f t="shared" si="306"/>
        <v>2.1967E-2</v>
      </c>
      <c r="DM238" s="183">
        <f t="shared" si="306"/>
        <v>1.9899E-2</v>
      </c>
      <c r="DN238" s="183">
        <v>2.7E-2</v>
      </c>
      <c r="DO238" s="183">
        <f t="shared" ref="DO238:FX238" si="307">DO41</f>
        <v>2.7E-2</v>
      </c>
      <c r="DP238" s="183">
        <f t="shared" si="307"/>
        <v>2.7E-2</v>
      </c>
      <c r="DQ238" s="183">
        <f t="shared" si="307"/>
        <v>2.4545000000000001E-2</v>
      </c>
      <c r="DR238" s="183">
        <f t="shared" si="307"/>
        <v>2.4417000000000001E-2</v>
      </c>
      <c r="DS238" s="183">
        <f t="shared" si="307"/>
        <v>2.5923999999999999E-2</v>
      </c>
      <c r="DT238" s="183">
        <f t="shared" si="307"/>
        <v>2.1728999999999998E-2</v>
      </c>
      <c r="DU238" s="183">
        <f t="shared" si="307"/>
        <v>2.7E-2</v>
      </c>
      <c r="DV238" s="183">
        <f t="shared" si="307"/>
        <v>2.7E-2</v>
      </c>
      <c r="DW238" s="183">
        <f t="shared" si="307"/>
        <v>2.1996999999999999E-2</v>
      </c>
      <c r="DX238" s="183">
        <f t="shared" si="307"/>
        <v>1.8931E-2</v>
      </c>
      <c r="DY238" s="183">
        <f t="shared" si="307"/>
        <v>1.2928E-2</v>
      </c>
      <c r="DZ238" s="183">
        <f t="shared" si="307"/>
        <v>1.7662000000000001E-2</v>
      </c>
      <c r="EA238" s="183">
        <f t="shared" si="307"/>
        <v>1.2173E-2</v>
      </c>
      <c r="EB238" s="183">
        <f t="shared" si="307"/>
        <v>2.7E-2</v>
      </c>
      <c r="EC238" s="183">
        <f t="shared" si="307"/>
        <v>2.6620999999999999E-2</v>
      </c>
      <c r="ED238" s="183">
        <f t="shared" si="307"/>
        <v>4.4120000000000001E-3</v>
      </c>
      <c r="EE238" s="183">
        <f t="shared" si="307"/>
        <v>2.7E-2</v>
      </c>
      <c r="EF238" s="183">
        <f t="shared" si="307"/>
        <v>1.9594999999999998E-2</v>
      </c>
      <c r="EG238" s="183">
        <f t="shared" si="307"/>
        <v>2.6536000000000001E-2</v>
      </c>
      <c r="EH238" s="183">
        <f t="shared" si="307"/>
        <v>2.5053000000000002E-2</v>
      </c>
      <c r="EI238" s="183">
        <f t="shared" si="307"/>
        <v>2.7E-2</v>
      </c>
      <c r="EJ238" s="183">
        <f t="shared" si="307"/>
        <v>2.7E-2</v>
      </c>
      <c r="EK238" s="183">
        <f t="shared" si="307"/>
        <v>5.7670000000000004E-3</v>
      </c>
      <c r="EL238" s="183">
        <f t="shared" si="307"/>
        <v>2.1160000000000003E-3</v>
      </c>
      <c r="EM238" s="183">
        <f t="shared" si="307"/>
        <v>1.6308E-2</v>
      </c>
      <c r="EN238" s="183">
        <f t="shared" si="307"/>
        <v>2.7E-2</v>
      </c>
      <c r="EO238" s="183">
        <f t="shared" si="307"/>
        <v>2.7E-2</v>
      </c>
      <c r="EP238" s="183">
        <f t="shared" si="307"/>
        <v>2.0586E-2</v>
      </c>
      <c r="EQ238" s="183">
        <f t="shared" si="307"/>
        <v>9.9850000000000008E-3</v>
      </c>
      <c r="ER238" s="183">
        <f t="shared" si="307"/>
        <v>2.1283E-2</v>
      </c>
      <c r="ES238" s="183">
        <f t="shared" si="307"/>
        <v>2.3557999999999999E-2</v>
      </c>
      <c r="ET238" s="183">
        <f t="shared" si="307"/>
        <v>2.7E-2</v>
      </c>
      <c r="EU238" s="183">
        <f t="shared" si="307"/>
        <v>2.7E-2</v>
      </c>
      <c r="EV238" s="183">
        <f t="shared" si="307"/>
        <v>1.0964999999999999E-2</v>
      </c>
      <c r="EW238" s="183">
        <f t="shared" si="307"/>
        <v>6.0530000000000002E-3</v>
      </c>
      <c r="EX238" s="183">
        <f t="shared" si="307"/>
        <v>3.9100000000000003E-3</v>
      </c>
      <c r="EY238" s="183">
        <f t="shared" si="307"/>
        <v>2.7E-2</v>
      </c>
      <c r="EZ238" s="183">
        <f t="shared" si="307"/>
        <v>2.2942000000000001E-2</v>
      </c>
      <c r="FA238" s="183">
        <f t="shared" si="307"/>
        <v>1.0666E-2</v>
      </c>
      <c r="FB238" s="183">
        <f t="shared" si="307"/>
        <v>1.1505E-2</v>
      </c>
      <c r="FC238" s="183">
        <f t="shared" si="307"/>
        <v>2.2550000000000001E-2</v>
      </c>
      <c r="FD238" s="183">
        <f t="shared" si="307"/>
        <v>2.4437999999999998E-2</v>
      </c>
      <c r="FE238" s="183">
        <f t="shared" si="307"/>
        <v>1.4180999999999999E-2</v>
      </c>
      <c r="FF238" s="183">
        <f t="shared" si="307"/>
        <v>2.7E-2</v>
      </c>
      <c r="FG238" s="183">
        <f t="shared" si="307"/>
        <v>2.7E-2</v>
      </c>
      <c r="FH238" s="183">
        <f t="shared" si="307"/>
        <v>1.9771999999999998E-2</v>
      </c>
      <c r="FI238" s="183">
        <f t="shared" si="307"/>
        <v>6.1999999999999998E-3</v>
      </c>
      <c r="FJ238" s="183">
        <f t="shared" si="307"/>
        <v>1.9438E-2</v>
      </c>
      <c r="FK238" s="183">
        <f t="shared" si="307"/>
        <v>1.0845E-2</v>
      </c>
      <c r="FL238" s="183">
        <f t="shared" si="307"/>
        <v>2.7E-2</v>
      </c>
      <c r="FM238" s="183">
        <f t="shared" si="307"/>
        <v>1.8414E-2</v>
      </c>
      <c r="FN238" s="183">
        <f t="shared" si="307"/>
        <v>2.7E-2</v>
      </c>
      <c r="FO238" s="183">
        <f t="shared" si="307"/>
        <v>5.6239999999999997E-3</v>
      </c>
      <c r="FP238" s="183">
        <f t="shared" si="307"/>
        <v>1.2143000000000001E-2</v>
      </c>
      <c r="FQ238" s="183">
        <f t="shared" si="307"/>
        <v>1.6879999999999999E-2</v>
      </c>
      <c r="FR238" s="183">
        <f t="shared" si="307"/>
        <v>1.1564999999999999E-2</v>
      </c>
      <c r="FS238" s="183">
        <f t="shared" si="307"/>
        <v>5.1450000000000003E-3</v>
      </c>
      <c r="FT238" s="182">
        <f t="shared" si="307"/>
        <v>4.2929999999999999E-3</v>
      </c>
      <c r="FU238" s="183">
        <f t="shared" si="307"/>
        <v>1.8345E-2</v>
      </c>
      <c r="FV238" s="183">
        <f t="shared" si="307"/>
        <v>1.5032E-2</v>
      </c>
      <c r="FW238" s="183">
        <f t="shared" si="307"/>
        <v>2.1498E-2</v>
      </c>
      <c r="FX238" s="183">
        <f t="shared" si="307"/>
        <v>1.9675000000000002E-2</v>
      </c>
      <c r="FY238" s="247"/>
      <c r="GA238" s="147"/>
      <c r="GB238" s="147"/>
      <c r="GC238" s="147"/>
      <c r="GD238" s="186"/>
      <c r="GE238" s="186"/>
    </row>
    <row r="239" spans="1:187" x14ac:dyDescent="0.2">
      <c r="A239" s="178"/>
      <c r="B239" s="184" t="s">
        <v>396</v>
      </c>
      <c r="C239" s="183"/>
      <c r="D239" s="183"/>
      <c r="E239" s="183"/>
      <c r="F239" s="183"/>
      <c r="G239" s="183"/>
      <c r="H239" s="183"/>
      <c r="I239" s="183"/>
      <c r="J239" s="183"/>
      <c r="K239" s="183"/>
      <c r="L239" s="183"/>
      <c r="M239" s="183"/>
      <c r="N239" s="183"/>
      <c r="O239" s="183"/>
      <c r="P239" s="183"/>
      <c r="Q239" s="183"/>
      <c r="R239" s="183"/>
      <c r="S239" s="183"/>
      <c r="T239" s="183"/>
      <c r="U239" s="183"/>
      <c r="V239" s="183"/>
      <c r="W239" s="182"/>
      <c r="X239" s="183"/>
      <c r="Y239" s="183"/>
      <c r="Z239" s="183"/>
      <c r="AA239" s="183"/>
      <c r="AB239" s="183"/>
      <c r="AC239" s="183"/>
      <c r="AD239" s="183"/>
      <c r="AE239" s="183"/>
      <c r="AF239" s="183"/>
      <c r="AG239" s="183"/>
      <c r="AH239" s="183"/>
      <c r="AI239" s="183"/>
      <c r="AJ239" s="183"/>
      <c r="AK239" s="183"/>
      <c r="AL239" s="183"/>
      <c r="AM239" s="183"/>
      <c r="AN239" s="183"/>
      <c r="AO239" s="183"/>
      <c r="AP239" s="183"/>
      <c r="AQ239" s="183"/>
      <c r="AR239" s="183"/>
      <c r="AS239" s="183"/>
      <c r="AT239" s="183"/>
      <c r="AU239" s="183"/>
      <c r="AV239" s="183"/>
      <c r="AW239" s="183"/>
      <c r="AX239" s="183"/>
      <c r="AY239" s="183"/>
      <c r="AZ239" s="183"/>
      <c r="BA239" s="183"/>
      <c r="BB239" s="183"/>
      <c r="BC239" s="183"/>
      <c r="BD239" s="183"/>
      <c r="BE239" s="183"/>
      <c r="BF239" s="183"/>
      <c r="BG239" s="183"/>
      <c r="BH239" s="183"/>
      <c r="BI239" s="183"/>
      <c r="BJ239" s="183"/>
      <c r="BK239" s="183"/>
      <c r="BL239" s="183"/>
      <c r="BM239" s="183"/>
      <c r="BN239" s="183"/>
      <c r="BO239" s="183"/>
      <c r="BP239" s="183"/>
      <c r="BQ239" s="183"/>
      <c r="BR239" s="183"/>
      <c r="BS239" s="183"/>
      <c r="BT239" s="183"/>
      <c r="BU239" s="183"/>
      <c r="BV239" s="183"/>
      <c r="BW239" s="183"/>
      <c r="BX239" s="183"/>
      <c r="BY239" s="183"/>
      <c r="BZ239" s="183"/>
      <c r="CA239" s="183"/>
      <c r="CB239" s="183"/>
      <c r="CC239" s="183"/>
      <c r="CD239" s="183"/>
      <c r="CE239" s="183"/>
      <c r="CF239" s="183"/>
      <c r="CG239" s="183"/>
      <c r="CH239" s="183"/>
      <c r="CI239" s="183"/>
      <c r="CJ239" s="183"/>
      <c r="CK239" s="183"/>
      <c r="CL239" s="183"/>
      <c r="CM239" s="183"/>
      <c r="CN239" s="183"/>
      <c r="CO239" s="183"/>
      <c r="CP239" s="183"/>
      <c r="CQ239" s="183"/>
      <c r="CR239" s="183"/>
      <c r="CS239" s="183"/>
      <c r="CT239" s="183"/>
      <c r="CU239" s="183"/>
      <c r="CV239" s="183"/>
      <c r="CW239" s="183"/>
      <c r="CX239" s="183"/>
      <c r="CY239" s="183"/>
      <c r="CZ239" s="183"/>
      <c r="DA239" s="183"/>
      <c r="DB239" s="183"/>
      <c r="DC239" s="183"/>
      <c r="DD239" s="183"/>
      <c r="DE239" s="183"/>
      <c r="DF239" s="183"/>
      <c r="DG239" s="183"/>
      <c r="DH239" s="183"/>
      <c r="DI239" s="183"/>
      <c r="DJ239" s="183"/>
      <c r="DK239" s="183"/>
      <c r="DL239" s="183"/>
      <c r="DM239" s="183"/>
      <c r="DN239" s="183"/>
      <c r="DO239" s="183"/>
      <c r="DP239" s="183"/>
      <c r="DQ239" s="183"/>
      <c r="DR239" s="183"/>
      <c r="DS239" s="183"/>
      <c r="DT239" s="183"/>
      <c r="DU239" s="183"/>
      <c r="DV239" s="183"/>
      <c r="DW239" s="183"/>
      <c r="DX239" s="183"/>
      <c r="DY239" s="183"/>
      <c r="DZ239" s="183"/>
      <c r="EA239" s="183"/>
      <c r="EB239" s="183"/>
      <c r="EC239" s="183"/>
      <c r="ED239" s="183"/>
      <c r="EE239" s="183"/>
      <c r="EF239" s="183"/>
      <c r="EG239" s="183"/>
      <c r="EH239" s="183"/>
      <c r="EI239" s="183"/>
      <c r="EJ239" s="183"/>
      <c r="EK239" s="183"/>
      <c r="EL239" s="183"/>
      <c r="EM239" s="183"/>
      <c r="EN239" s="183"/>
      <c r="EO239" s="183"/>
      <c r="EP239" s="183"/>
      <c r="EQ239" s="183"/>
      <c r="ER239" s="183"/>
      <c r="ES239" s="183"/>
      <c r="ET239" s="183"/>
      <c r="EU239" s="183"/>
      <c r="EV239" s="183"/>
      <c r="EW239" s="183"/>
      <c r="EX239" s="183"/>
      <c r="EY239" s="183"/>
      <c r="EZ239" s="183"/>
      <c r="FA239" s="183"/>
      <c r="FB239" s="183"/>
      <c r="FC239" s="183"/>
      <c r="FD239" s="183"/>
      <c r="FE239" s="183"/>
      <c r="FF239" s="183"/>
      <c r="FG239" s="183"/>
      <c r="FH239" s="183"/>
      <c r="FI239" s="183"/>
      <c r="FJ239" s="183"/>
      <c r="FK239" s="183"/>
      <c r="FL239" s="183"/>
      <c r="FM239" s="183"/>
      <c r="FN239" s="183"/>
      <c r="FO239" s="183"/>
      <c r="FP239" s="183"/>
      <c r="FQ239" s="183"/>
      <c r="FR239" s="183"/>
      <c r="FS239" s="183"/>
      <c r="FT239" s="182"/>
      <c r="FU239" s="183"/>
      <c r="FV239" s="183"/>
      <c r="FW239" s="183"/>
      <c r="FX239" s="183"/>
      <c r="FY239" s="147"/>
      <c r="GA239" s="147"/>
      <c r="GB239" s="147"/>
      <c r="GC239" s="147"/>
      <c r="GD239" s="186"/>
      <c r="GE239" s="186"/>
    </row>
    <row r="240" spans="1:187" x14ac:dyDescent="0.2">
      <c r="A240" s="192" t="s">
        <v>397</v>
      </c>
      <c r="B240" s="184" t="s">
        <v>398</v>
      </c>
      <c r="C240" s="183">
        <f t="shared" ref="C240:BN240" si="308">TRUNC((C235-(C96*C36)-C39)/C40,6)</f>
        <v>0.106917</v>
      </c>
      <c r="D240" s="183">
        <f t="shared" si="308"/>
        <v>0.140123</v>
      </c>
      <c r="E240" s="183">
        <f t="shared" si="308"/>
        <v>9.7839999999999996E-2</v>
      </c>
      <c r="F240" s="183">
        <f t="shared" si="308"/>
        <v>0.123778</v>
      </c>
      <c r="G240" s="183">
        <f t="shared" si="308"/>
        <v>5.9582000000000003E-2</v>
      </c>
      <c r="H240" s="183">
        <f t="shared" si="308"/>
        <v>8.3759E-2</v>
      </c>
      <c r="I240" s="183">
        <f t="shared" si="308"/>
        <v>0.134462</v>
      </c>
      <c r="J240" s="183">
        <f t="shared" si="308"/>
        <v>0.14429500000000001</v>
      </c>
      <c r="K240" s="183">
        <f t="shared" si="308"/>
        <v>8.1918000000000005E-2</v>
      </c>
      <c r="L240" s="183">
        <f t="shared" si="308"/>
        <v>4.1626999999999997E-2</v>
      </c>
      <c r="M240" s="183">
        <f t="shared" si="308"/>
        <v>6.5837000000000007E-2</v>
      </c>
      <c r="N240" s="183">
        <f t="shared" si="308"/>
        <v>7.2944999999999996E-2</v>
      </c>
      <c r="O240" s="183">
        <f t="shared" si="308"/>
        <v>6.9847000000000006E-2</v>
      </c>
      <c r="P240" s="183">
        <f t="shared" si="308"/>
        <v>7.7318999999999999E-2</v>
      </c>
      <c r="Q240" s="183">
        <f t="shared" si="308"/>
        <v>0.13811499999999999</v>
      </c>
      <c r="R240" s="183">
        <f t="shared" si="308"/>
        <v>0.34454000000000001</v>
      </c>
      <c r="S240" s="183">
        <f t="shared" si="308"/>
        <v>4.7259000000000002E-2</v>
      </c>
      <c r="T240" s="183">
        <f t="shared" si="308"/>
        <v>7.5187000000000004E-2</v>
      </c>
      <c r="U240" s="183">
        <f t="shared" si="308"/>
        <v>5.0513000000000002E-2</v>
      </c>
      <c r="V240" s="183">
        <f t="shared" si="308"/>
        <v>0.118744</v>
      </c>
      <c r="W240" s="183">
        <f t="shared" si="308"/>
        <v>0.129468</v>
      </c>
      <c r="X240" s="183">
        <f t="shared" si="308"/>
        <v>6.1047999999999998E-2</v>
      </c>
      <c r="Y240" s="183">
        <f t="shared" si="308"/>
        <v>0.24682399999999999</v>
      </c>
      <c r="Z240" s="183">
        <f t="shared" si="308"/>
        <v>0.127447</v>
      </c>
      <c r="AA240" s="183">
        <f t="shared" si="308"/>
        <v>7.6912999999999995E-2</v>
      </c>
      <c r="AB240" s="183">
        <f t="shared" si="308"/>
        <v>3.6885000000000001E-2</v>
      </c>
      <c r="AC240" s="183">
        <f t="shared" si="308"/>
        <v>4.1947999999999999E-2</v>
      </c>
      <c r="AD240" s="183">
        <f t="shared" si="308"/>
        <v>4.5671999999999997E-2</v>
      </c>
      <c r="AE240" s="183">
        <f t="shared" si="308"/>
        <v>4.2175999999999998E-2</v>
      </c>
      <c r="AF240" s="183">
        <f t="shared" si="308"/>
        <v>3.1725999999999997E-2</v>
      </c>
      <c r="AG240" s="183">
        <f t="shared" si="308"/>
        <v>1.5306E-2</v>
      </c>
      <c r="AH240" s="183">
        <f t="shared" si="308"/>
        <v>0.27937299999999998</v>
      </c>
      <c r="AI240" s="183">
        <f t="shared" si="308"/>
        <v>0.46994900000000001</v>
      </c>
      <c r="AJ240" s="183">
        <f t="shared" si="308"/>
        <v>9.7210000000000005E-2</v>
      </c>
      <c r="AK240" s="183">
        <f t="shared" si="308"/>
        <v>4.5803000000000003E-2</v>
      </c>
      <c r="AL240" s="183">
        <f t="shared" si="308"/>
        <v>5.0338000000000001E-2</v>
      </c>
      <c r="AM240" s="183">
        <f t="shared" si="308"/>
        <v>9.3611E-2</v>
      </c>
      <c r="AN240" s="183">
        <f t="shared" si="308"/>
        <v>3.7197000000000001E-2</v>
      </c>
      <c r="AO240" s="183">
        <f t="shared" si="308"/>
        <v>0.110086</v>
      </c>
      <c r="AP240" s="183">
        <f t="shared" si="308"/>
        <v>4.5419000000000001E-2</v>
      </c>
      <c r="AQ240" s="183">
        <f t="shared" si="308"/>
        <v>2.2723E-2</v>
      </c>
      <c r="AR240" s="183">
        <f t="shared" si="308"/>
        <v>8.1725000000000006E-2</v>
      </c>
      <c r="AS240" s="183">
        <f t="shared" si="308"/>
        <v>2.0677000000000001E-2</v>
      </c>
      <c r="AT240" s="183">
        <f t="shared" si="308"/>
        <v>9.0820999999999999E-2</v>
      </c>
      <c r="AU240" s="183">
        <f t="shared" si="308"/>
        <v>8.4505999999999998E-2</v>
      </c>
      <c r="AV240" s="183">
        <f t="shared" si="308"/>
        <v>0.201763</v>
      </c>
      <c r="AW240" s="183">
        <f t="shared" si="308"/>
        <v>0.13555700000000001</v>
      </c>
      <c r="AX240" s="183">
        <f t="shared" si="308"/>
        <v>5.2384E-2</v>
      </c>
      <c r="AY240" s="183">
        <f t="shared" si="308"/>
        <v>0.116809</v>
      </c>
      <c r="AZ240" s="183">
        <f t="shared" si="308"/>
        <v>0.15288199999999999</v>
      </c>
      <c r="BA240" s="183">
        <f t="shared" si="308"/>
        <v>0.20078799999999999</v>
      </c>
      <c r="BB240" s="183">
        <f t="shared" si="308"/>
        <v>0.42796499999999998</v>
      </c>
      <c r="BC240" s="183">
        <f t="shared" si="308"/>
        <v>9.4125E-2</v>
      </c>
      <c r="BD240" s="183">
        <f t="shared" si="308"/>
        <v>0.10194300000000001</v>
      </c>
      <c r="BE240" s="183">
        <f t="shared" si="308"/>
        <v>9.9235000000000004E-2</v>
      </c>
      <c r="BF240" s="183">
        <f t="shared" si="308"/>
        <v>0.12548899999999999</v>
      </c>
      <c r="BG240" s="183">
        <f t="shared" si="308"/>
        <v>0.28167300000000001</v>
      </c>
      <c r="BH240" s="183">
        <f t="shared" si="308"/>
        <v>0.138379</v>
      </c>
      <c r="BI240" s="183">
        <f t="shared" si="308"/>
        <v>9.3342999999999995E-2</v>
      </c>
      <c r="BJ240" s="183">
        <f t="shared" si="308"/>
        <v>0.100827</v>
      </c>
      <c r="BK240" s="183">
        <f t="shared" si="308"/>
        <v>0.216645</v>
      </c>
      <c r="BL240" s="183">
        <f t="shared" si="308"/>
        <v>0.5383</v>
      </c>
      <c r="BM240" s="183">
        <f t="shared" si="308"/>
        <v>0.15095600000000001</v>
      </c>
      <c r="BN240" s="183">
        <f t="shared" si="308"/>
        <v>0.12296600000000001</v>
      </c>
      <c r="BO240" s="183">
        <f t="shared" ref="BO240:DZ240" si="309">TRUNC((BO235-(BO96*BO36)-BO39)/BO40,6)</f>
        <v>7.9568E-2</v>
      </c>
      <c r="BP240" s="183">
        <f t="shared" si="309"/>
        <v>4.3570999999999999E-2</v>
      </c>
      <c r="BQ240" s="183">
        <f t="shared" si="309"/>
        <v>4.9248E-2</v>
      </c>
      <c r="BR240" s="183">
        <f t="shared" si="309"/>
        <v>5.4453000000000001E-2</v>
      </c>
      <c r="BS240" s="183">
        <f t="shared" si="309"/>
        <v>1.6521999999999998E-2</v>
      </c>
      <c r="BT240" s="183">
        <f t="shared" si="309"/>
        <v>1.3974E-2</v>
      </c>
      <c r="BU240" s="183">
        <f t="shared" si="309"/>
        <v>3.5533000000000002E-2</v>
      </c>
      <c r="BV240" s="183">
        <f t="shared" si="309"/>
        <v>1.9026999999999999E-2</v>
      </c>
      <c r="BW240" s="183">
        <f t="shared" si="309"/>
        <v>3.0016999999999999E-2</v>
      </c>
      <c r="BX240" s="183">
        <f t="shared" si="309"/>
        <v>2.6304999999999999E-2</v>
      </c>
      <c r="BY240" s="183">
        <f t="shared" si="309"/>
        <v>5.8326999999999997E-2</v>
      </c>
      <c r="BZ240" s="183">
        <f t="shared" si="309"/>
        <v>8.2057000000000005E-2</v>
      </c>
      <c r="CA240" s="183">
        <f t="shared" si="309"/>
        <v>4.1640000000000003E-2</v>
      </c>
      <c r="CB240" s="183">
        <f t="shared" si="309"/>
        <v>7.0286000000000001E-2</v>
      </c>
      <c r="CC240" s="183">
        <f t="shared" si="309"/>
        <v>0.106214</v>
      </c>
      <c r="CD240" s="183">
        <f t="shared" si="309"/>
        <v>5.8222000000000003E-2</v>
      </c>
      <c r="CE240" s="183">
        <f t="shared" si="309"/>
        <v>7.3329000000000005E-2</v>
      </c>
      <c r="CF240" s="183">
        <f t="shared" si="309"/>
        <v>4.9956E-2</v>
      </c>
      <c r="CG240" s="183">
        <f t="shared" si="309"/>
        <v>0.110121</v>
      </c>
      <c r="CH240" s="183">
        <f t="shared" si="309"/>
        <v>8.8547000000000001E-2</v>
      </c>
      <c r="CI240" s="183">
        <f t="shared" si="309"/>
        <v>5.9126999999999999E-2</v>
      </c>
      <c r="CJ240" s="183">
        <f t="shared" si="309"/>
        <v>4.3270000000000003E-2</v>
      </c>
      <c r="CK240" s="183">
        <f t="shared" si="309"/>
        <v>3.4472999999999997E-2</v>
      </c>
      <c r="CL240" s="183">
        <f t="shared" si="309"/>
        <v>5.3970999999999998E-2</v>
      </c>
      <c r="CM240" s="183">
        <f t="shared" si="309"/>
        <v>3.2536000000000002E-2</v>
      </c>
      <c r="CN240" s="183">
        <f t="shared" si="309"/>
        <v>7.2731000000000004E-2</v>
      </c>
      <c r="CO240" s="183">
        <f t="shared" si="309"/>
        <v>6.7018999999999995E-2</v>
      </c>
      <c r="CP240" s="183">
        <f t="shared" si="309"/>
        <v>2.3501000000000001E-2</v>
      </c>
      <c r="CQ240" s="183">
        <f t="shared" si="309"/>
        <v>8.1721000000000002E-2</v>
      </c>
      <c r="CR240" s="183">
        <f t="shared" si="309"/>
        <v>2.2422000000000001E-2</v>
      </c>
      <c r="CS240" s="183">
        <f t="shared" si="309"/>
        <v>7.6452000000000006E-2</v>
      </c>
      <c r="CT240" s="183">
        <f t="shared" si="309"/>
        <v>5.1749999999999997E-2</v>
      </c>
      <c r="CU240" s="183">
        <f t="shared" si="309"/>
        <v>0.237263</v>
      </c>
      <c r="CV240" s="183">
        <f t="shared" si="309"/>
        <v>4.8134999999999997E-2</v>
      </c>
      <c r="CW240" s="183">
        <f t="shared" si="309"/>
        <v>3.3991E-2</v>
      </c>
      <c r="CX240" s="183">
        <f t="shared" si="309"/>
        <v>6.0589999999999998E-2</v>
      </c>
      <c r="CY240" s="183">
        <f t="shared" si="309"/>
        <v>0.13166900000000001</v>
      </c>
      <c r="CZ240" s="183">
        <f t="shared" si="309"/>
        <v>8.5171999999999998E-2</v>
      </c>
      <c r="DA240" s="183">
        <f t="shared" si="309"/>
        <v>6.3900999999999999E-2</v>
      </c>
      <c r="DB240" s="183">
        <f t="shared" si="309"/>
        <v>0.14857300000000001</v>
      </c>
      <c r="DC240" s="183">
        <f t="shared" si="309"/>
        <v>3.6477000000000002E-2</v>
      </c>
      <c r="DD240" s="183">
        <f t="shared" si="309"/>
        <v>9.2639999999999997E-3</v>
      </c>
      <c r="DE240" s="183">
        <f t="shared" si="309"/>
        <v>3.4999000000000002E-2</v>
      </c>
      <c r="DF240" s="183">
        <f t="shared" si="309"/>
        <v>0.103794</v>
      </c>
      <c r="DG240" s="183">
        <f t="shared" si="309"/>
        <v>3.2184999999999998E-2</v>
      </c>
      <c r="DH240" s="183">
        <f t="shared" si="309"/>
        <v>4.1881000000000002E-2</v>
      </c>
      <c r="DI240" s="183">
        <f t="shared" si="309"/>
        <v>4.5977999999999998E-2</v>
      </c>
      <c r="DJ240" s="183">
        <f t="shared" si="309"/>
        <v>0.10874499999999999</v>
      </c>
      <c r="DK240" s="183">
        <f t="shared" si="309"/>
        <v>9.6033999999999994E-2</v>
      </c>
      <c r="DL240" s="183">
        <f t="shared" si="309"/>
        <v>9.8468E-2</v>
      </c>
      <c r="DM240" s="183">
        <f t="shared" si="309"/>
        <v>0.10266400000000001</v>
      </c>
      <c r="DN240" s="183">
        <f t="shared" si="309"/>
        <v>5.0985000000000003E-2</v>
      </c>
      <c r="DO240" s="183">
        <f t="shared" si="309"/>
        <v>0.105963</v>
      </c>
      <c r="DP240" s="183">
        <f t="shared" si="309"/>
        <v>0.18110899999999999</v>
      </c>
      <c r="DQ240" s="183">
        <f t="shared" si="309"/>
        <v>3.1260000000000003E-2</v>
      </c>
      <c r="DR240" s="183">
        <f t="shared" si="309"/>
        <v>0.18280399999999999</v>
      </c>
      <c r="DS240" s="183">
        <f t="shared" si="309"/>
        <v>0.204537</v>
      </c>
      <c r="DT240" s="183">
        <f t="shared" si="309"/>
        <v>0.209534</v>
      </c>
      <c r="DU240" s="183">
        <f t="shared" si="309"/>
        <v>0.16227800000000001</v>
      </c>
      <c r="DV240" s="183">
        <f t="shared" si="309"/>
        <v>0.377245</v>
      </c>
      <c r="DW240" s="183">
        <f t="shared" si="309"/>
        <v>0.20830399999999999</v>
      </c>
      <c r="DX240" s="183">
        <f t="shared" si="309"/>
        <v>4.7023000000000002E-2</v>
      </c>
      <c r="DY240" s="183">
        <f t="shared" si="309"/>
        <v>4.0509999999999997E-2</v>
      </c>
      <c r="DZ240" s="183">
        <f t="shared" si="309"/>
        <v>6.0218000000000001E-2</v>
      </c>
      <c r="EA240" s="183">
        <f t="shared" ref="EA240:FX240" si="310">TRUNC((EA235-(EA96*EA36)-EA39)/EA40,6)</f>
        <v>1.9581999999999999E-2</v>
      </c>
      <c r="EB240" s="183">
        <f t="shared" si="310"/>
        <v>6.7442000000000002E-2</v>
      </c>
      <c r="EC240" s="183">
        <f t="shared" si="310"/>
        <v>0.101394</v>
      </c>
      <c r="ED240" s="183">
        <f t="shared" si="310"/>
        <v>6.2069999999999998E-3</v>
      </c>
      <c r="EE240" s="183">
        <f t="shared" si="310"/>
        <v>0.165606</v>
      </c>
      <c r="EF240" s="183">
        <f t="shared" si="310"/>
        <v>0.15334700000000001</v>
      </c>
      <c r="EG240" s="183">
        <f t="shared" si="310"/>
        <v>0.13146099999999999</v>
      </c>
      <c r="EH240" s="183">
        <f t="shared" si="310"/>
        <v>0.21473200000000001</v>
      </c>
      <c r="EI240" s="183">
        <f t="shared" si="310"/>
        <v>0.144201</v>
      </c>
      <c r="EJ240" s="183">
        <f t="shared" si="310"/>
        <v>0.110401</v>
      </c>
      <c r="EK240" s="183">
        <f t="shared" si="310"/>
        <v>1.0342E-2</v>
      </c>
      <c r="EL240" s="183">
        <f t="shared" si="310"/>
        <v>1.8464999999999999E-2</v>
      </c>
      <c r="EM240" s="183">
        <f t="shared" si="310"/>
        <v>4.6311999999999999E-2</v>
      </c>
      <c r="EN240" s="183">
        <f t="shared" si="310"/>
        <v>0.167933</v>
      </c>
      <c r="EO240" s="183">
        <f t="shared" si="310"/>
        <v>9.4366000000000005E-2</v>
      </c>
      <c r="EP240" s="183">
        <f t="shared" si="310"/>
        <v>3.6401000000000003E-2</v>
      </c>
      <c r="EQ240" s="183">
        <f t="shared" si="310"/>
        <v>2.5822000000000001E-2</v>
      </c>
      <c r="ER240" s="183">
        <f t="shared" si="310"/>
        <v>4.5362E-2</v>
      </c>
      <c r="ES240" s="183">
        <f t="shared" si="310"/>
        <v>9.7883999999999999E-2</v>
      </c>
      <c r="ET240" s="183">
        <f t="shared" si="310"/>
        <v>0.16309999999999999</v>
      </c>
      <c r="EU240" s="183">
        <f t="shared" si="310"/>
        <v>0.194684</v>
      </c>
      <c r="EV240" s="183">
        <f t="shared" si="310"/>
        <v>2.6402999999999999E-2</v>
      </c>
      <c r="EW240" s="183">
        <f t="shared" si="310"/>
        <v>1.2928E-2</v>
      </c>
      <c r="EX240" s="183">
        <f t="shared" si="310"/>
        <v>7.4945999999999999E-2</v>
      </c>
      <c r="EY240" s="183">
        <f t="shared" si="310"/>
        <v>0.12670899999999999</v>
      </c>
      <c r="EZ240" s="183">
        <f t="shared" si="310"/>
        <v>7.1281999999999998E-2</v>
      </c>
      <c r="FA240" s="183">
        <f t="shared" si="310"/>
        <v>1.5601E-2</v>
      </c>
      <c r="FB240" s="183">
        <f t="shared" si="310"/>
        <v>1.2329E-2</v>
      </c>
      <c r="FC240" s="183">
        <f t="shared" si="310"/>
        <v>7.3064000000000004E-2</v>
      </c>
      <c r="FD240" s="183">
        <f t="shared" si="310"/>
        <v>9.8296999999999995E-2</v>
      </c>
      <c r="FE240" s="183">
        <f t="shared" si="310"/>
        <v>4.7488000000000002E-2</v>
      </c>
      <c r="FF240" s="183">
        <f t="shared" si="310"/>
        <v>0.168651</v>
      </c>
      <c r="FG240" s="183">
        <f t="shared" si="310"/>
        <v>0.16515299999999999</v>
      </c>
      <c r="FH240" s="183">
        <f t="shared" si="310"/>
        <v>3.8738000000000002E-2</v>
      </c>
      <c r="FI240" s="183">
        <f t="shared" si="310"/>
        <v>1.4525E-2</v>
      </c>
      <c r="FJ240" s="183">
        <f t="shared" si="310"/>
        <v>3.8705999999999997E-2</v>
      </c>
      <c r="FK240" s="183">
        <f t="shared" si="310"/>
        <v>1.7600000000000001E-2</v>
      </c>
      <c r="FL240" s="183">
        <f t="shared" si="310"/>
        <v>6.8154000000000006E-2</v>
      </c>
      <c r="FM240" s="183">
        <f t="shared" si="310"/>
        <v>7.3792999999999997E-2</v>
      </c>
      <c r="FN240" s="183">
        <f t="shared" si="310"/>
        <v>0.12485499999999999</v>
      </c>
      <c r="FO240" s="183">
        <f t="shared" si="310"/>
        <v>8.0280000000000004E-3</v>
      </c>
      <c r="FP240" s="183">
        <f t="shared" si="310"/>
        <v>2.3036000000000001E-2</v>
      </c>
      <c r="FQ240" s="183">
        <f t="shared" si="310"/>
        <v>4.1737000000000003E-2</v>
      </c>
      <c r="FR240" s="183">
        <f t="shared" si="310"/>
        <v>2.2783999999999999E-2</v>
      </c>
      <c r="FS240" s="183">
        <f t="shared" si="310"/>
        <v>1.0196E-2</v>
      </c>
      <c r="FT240" s="182">
        <f t="shared" si="310"/>
        <v>5.4270000000000004E-3</v>
      </c>
      <c r="FU240" s="183">
        <f t="shared" si="310"/>
        <v>6.6179000000000002E-2</v>
      </c>
      <c r="FV240" s="183">
        <f t="shared" si="310"/>
        <v>6.4817E-2</v>
      </c>
      <c r="FW240" s="183">
        <f t="shared" si="310"/>
        <v>0.15995599999999999</v>
      </c>
      <c r="FX240" s="183">
        <f t="shared" si="310"/>
        <v>5.9716999999999999E-2</v>
      </c>
      <c r="FY240" s="147"/>
      <c r="FZ240" s="147"/>
      <c r="GA240" s="183"/>
      <c r="GB240" s="147"/>
      <c r="GC240" s="147"/>
      <c r="GD240" s="186"/>
      <c r="GE240" s="186"/>
    </row>
    <row r="241" spans="1:187" x14ac:dyDescent="0.2">
      <c r="A241" s="178"/>
      <c r="B241" s="184" t="s">
        <v>624</v>
      </c>
      <c r="C241" s="183"/>
      <c r="D241" s="183"/>
      <c r="E241" s="183"/>
      <c r="F241" s="183"/>
      <c r="G241" s="183"/>
      <c r="H241" s="183"/>
      <c r="I241" s="183"/>
      <c r="J241" s="183"/>
      <c r="K241" s="183"/>
      <c r="L241" s="183"/>
      <c r="M241" s="183"/>
      <c r="N241" s="183"/>
      <c r="O241" s="183"/>
      <c r="P241" s="183"/>
      <c r="Q241" s="183"/>
      <c r="R241" s="183"/>
      <c r="S241" s="183"/>
      <c r="T241" s="183"/>
      <c r="U241" s="183"/>
      <c r="V241" s="183"/>
      <c r="W241" s="183"/>
      <c r="X241" s="183"/>
      <c r="Y241" s="183"/>
      <c r="Z241" s="183"/>
      <c r="AA241" s="183"/>
      <c r="AB241" s="183"/>
      <c r="AC241" s="183"/>
      <c r="AD241" s="183"/>
      <c r="AE241" s="183"/>
      <c r="AF241" s="183"/>
      <c r="AG241" s="183"/>
      <c r="AH241" s="183"/>
      <c r="AI241" s="183"/>
      <c r="AJ241" s="183"/>
      <c r="AK241" s="183"/>
      <c r="AL241" s="183"/>
      <c r="AM241" s="183"/>
      <c r="AN241" s="183"/>
      <c r="AO241" s="183"/>
      <c r="AP241" s="183"/>
      <c r="AQ241" s="183"/>
      <c r="AR241" s="183"/>
      <c r="AS241" s="183"/>
      <c r="AT241" s="183"/>
      <c r="AU241" s="183"/>
      <c r="AV241" s="183"/>
      <c r="AW241" s="183"/>
      <c r="AX241" s="183"/>
      <c r="AY241" s="183"/>
      <c r="AZ241" s="183"/>
      <c r="BA241" s="183"/>
      <c r="BB241" s="183"/>
      <c r="BC241" s="183"/>
      <c r="BD241" s="183"/>
      <c r="BE241" s="183"/>
      <c r="BF241" s="183"/>
      <c r="BG241" s="183"/>
      <c r="BH241" s="183"/>
      <c r="BI241" s="183"/>
      <c r="BJ241" s="183"/>
      <c r="BK241" s="183"/>
      <c r="BL241" s="183"/>
      <c r="BM241" s="183"/>
      <c r="BN241" s="183"/>
      <c r="BO241" s="183"/>
      <c r="BP241" s="183"/>
      <c r="BQ241" s="183"/>
      <c r="BR241" s="183"/>
      <c r="BS241" s="183"/>
      <c r="BT241" s="183"/>
      <c r="BU241" s="183"/>
      <c r="BV241" s="183"/>
      <c r="BW241" s="183"/>
      <c r="BX241" s="183"/>
      <c r="BY241" s="183"/>
      <c r="BZ241" s="183"/>
      <c r="CA241" s="183"/>
      <c r="CB241" s="183"/>
      <c r="CC241" s="183"/>
      <c r="CD241" s="183"/>
      <c r="CE241" s="183"/>
      <c r="CF241" s="183"/>
      <c r="CG241" s="183"/>
      <c r="CH241" s="183"/>
      <c r="CI241" s="183"/>
      <c r="CJ241" s="183"/>
      <c r="CK241" s="183"/>
      <c r="CL241" s="183"/>
      <c r="CM241" s="183"/>
      <c r="CN241" s="183"/>
      <c r="CO241" s="183"/>
      <c r="CP241" s="183"/>
      <c r="CQ241" s="183"/>
      <c r="CR241" s="183"/>
      <c r="CS241" s="183"/>
      <c r="CT241" s="183"/>
      <c r="CU241" s="183"/>
      <c r="CV241" s="183"/>
      <c r="CW241" s="183"/>
      <c r="CX241" s="183"/>
      <c r="CY241" s="183"/>
      <c r="CZ241" s="183"/>
      <c r="DA241" s="183"/>
      <c r="DB241" s="183"/>
      <c r="DC241" s="183"/>
      <c r="DD241" s="183"/>
      <c r="DE241" s="183"/>
      <c r="DF241" s="183"/>
      <c r="DG241" s="183"/>
      <c r="DH241" s="183"/>
      <c r="DI241" s="183"/>
      <c r="DJ241" s="183"/>
      <c r="DK241" s="183"/>
      <c r="DL241" s="183"/>
      <c r="DM241" s="183"/>
      <c r="DN241" s="183"/>
      <c r="DO241" s="183"/>
      <c r="DP241" s="183"/>
      <c r="DQ241" s="183"/>
      <c r="DR241" s="183"/>
      <c r="DS241" s="183"/>
      <c r="DT241" s="183"/>
      <c r="DU241" s="183"/>
      <c r="DV241" s="183"/>
      <c r="DW241" s="183"/>
      <c r="DX241" s="183"/>
      <c r="DY241" s="183"/>
      <c r="DZ241" s="183"/>
      <c r="EA241" s="183"/>
      <c r="EB241" s="183"/>
      <c r="EC241" s="183"/>
      <c r="ED241" s="183"/>
      <c r="EE241" s="183"/>
      <c r="EF241" s="183"/>
      <c r="EG241" s="183"/>
      <c r="EH241" s="183"/>
      <c r="EI241" s="183"/>
      <c r="EJ241" s="183"/>
      <c r="EK241" s="183"/>
      <c r="EL241" s="183"/>
      <c r="EM241" s="183"/>
      <c r="EN241" s="183"/>
      <c r="EO241" s="183"/>
      <c r="EP241" s="183"/>
      <c r="EQ241" s="183"/>
      <c r="ER241" s="183"/>
      <c r="ES241" s="183"/>
      <c r="ET241" s="183"/>
      <c r="EU241" s="183"/>
      <c r="EV241" s="183"/>
      <c r="EW241" s="183"/>
      <c r="EX241" s="183"/>
      <c r="EY241" s="183"/>
      <c r="EZ241" s="183"/>
      <c r="FA241" s="183"/>
      <c r="FB241" s="183"/>
      <c r="FC241" s="183"/>
      <c r="FD241" s="183"/>
      <c r="FE241" s="183"/>
      <c r="FF241" s="183"/>
      <c r="FG241" s="183"/>
      <c r="FH241" s="183"/>
      <c r="FI241" s="183"/>
      <c r="FJ241" s="183"/>
      <c r="FK241" s="183"/>
      <c r="FL241" s="183"/>
      <c r="FM241" s="183"/>
      <c r="FN241" s="183"/>
      <c r="FO241" s="183"/>
      <c r="FP241" s="183"/>
      <c r="FQ241" s="183"/>
      <c r="FR241" s="183"/>
      <c r="FS241" s="183"/>
      <c r="FT241" s="183"/>
      <c r="FU241" s="183"/>
      <c r="FV241" s="183"/>
      <c r="FW241" s="183"/>
      <c r="FX241" s="183"/>
      <c r="FY241" s="147"/>
      <c r="FZ241" s="147"/>
      <c r="GA241" s="147"/>
      <c r="GB241" s="147"/>
      <c r="GC241" s="147"/>
      <c r="GD241" s="186"/>
      <c r="GE241" s="186"/>
    </row>
    <row r="242" spans="1:187" x14ac:dyDescent="0.2">
      <c r="A242" s="178"/>
      <c r="B242" s="184" t="s">
        <v>399</v>
      </c>
      <c r="C242" s="183"/>
      <c r="D242" s="183"/>
      <c r="E242" s="183"/>
      <c r="F242" s="183"/>
      <c r="G242" s="183"/>
      <c r="H242" s="183"/>
      <c r="I242" s="183"/>
      <c r="J242" s="183"/>
      <c r="K242" s="183"/>
      <c r="L242" s="183"/>
      <c r="M242" s="183"/>
      <c r="N242" s="183"/>
      <c r="O242" s="183"/>
      <c r="P242" s="183"/>
      <c r="Q242" s="183"/>
      <c r="R242" s="183"/>
      <c r="S242" s="183"/>
      <c r="T242" s="183"/>
      <c r="U242" s="183"/>
      <c r="V242" s="183"/>
      <c r="W242" s="182"/>
      <c r="X242" s="183"/>
      <c r="Y242" s="183"/>
      <c r="Z242" s="183"/>
      <c r="AA242" s="183"/>
      <c r="AB242" s="183"/>
      <c r="AC242" s="183"/>
      <c r="AD242" s="183"/>
      <c r="AE242" s="183"/>
      <c r="AF242" s="183"/>
      <c r="AG242" s="183"/>
      <c r="AH242" s="183"/>
      <c r="AI242" s="183"/>
      <c r="AJ242" s="183"/>
      <c r="AK242" s="183"/>
      <c r="AL242" s="183"/>
      <c r="AM242" s="183"/>
      <c r="AN242" s="183"/>
      <c r="AO242" s="183"/>
      <c r="AP242" s="183"/>
      <c r="AQ242" s="183"/>
      <c r="AR242" s="183"/>
      <c r="AS242" s="183"/>
      <c r="AT242" s="183"/>
      <c r="AU242" s="183"/>
      <c r="AV242" s="183"/>
      <c r="AW242" s="183"/>
      <c r="AX242" s="183"/>
      <c r="AY242" s="183"/>
      <c r="AZ242" s="183"/>
      <c r="BA242" s="183"/>
      <c r="BB242" s="183"/>
      <c r="BC242" s="183"/>
      <c r="BD242" s="183"/>
      <c r="BE242" s="183"/>
      <c r="BF242" s="183"/>
      <c r="BG242" s="183"/>
      <c r="BH242" s="183"/>
      <c r="BI242" s="183"/>
      <c r="BJ242" s="183"/>
      <c r="BK242" s="183"/>
      <c r="BL242" s="183"/>
      <c r="BM242" s="183"/>
      <c r="BN242" s="183"/>
      <c r="BO242" s="183"/>
      <c r="BP242" s="183"/>
      <c r="BQ242" s="183"/>
      <c r="BR242" s="183"/>
      <c r="BS242" s="183"/>
      <c r="BT242" s="183"/>
      <c r="BU242" s="183"/>
      <c r="BV242" s="183"/>
      <c r="BW242" s="183"/>
      <c r="BX242" s="183"/>
      <c r="BY242" s="183"/>
      <c r="BZ242" s="183"/>
      <c r="CA242" s="183"/>
      <c r="CB242" s="183"/>
      <c r="CC242" s="183"/>
      <c r="CD242" s="183"/>
      <c r="CE242" s="183"/>
      <c r="CF242" s="183"/>
      <c r="CG242" s="183"/>
      <c r="CH242" s="183"/>
      <c r="CI242" s="183"/>
      <c r="CJ242" s="183"/>
      <c r="CK242" s="183"/>
      <c r="CL242" s="183"/>
      <c r="CM242" s="183"/>
      <c r="CN242" s="183"/>
      <c r="CO242" s="183"/>
      <c r="CP242" s="183"/>
      <c r="CQ242" s="183"/>
      <c r="CR242" s="183"/>
      <c r="CS242" s="183"/>
      <c r="CT242" s="183"/>
      <c r="CU242" s="183"/>
      <c r="CV242" s="183"/>
      <c r="CW242" s="183"/>
      <c r="CX242" s="183"/>
      <c r="CY242" s="183"/>
      <c r="CZ242" s="183"/>
      <c r="DA242" s="183"/>
      <c r="DB242" s="183"/>
      <c r="DC242" s="183"/>
      <c r="DD242" s="183"/>
      <c r="DE242" s="183"/>
      <c r="DF242" s="183"/>
      <c r="DG242" s="183"/>
      <c r="DH242" s="183"/>
      <c r="DI242" s="183"/>
      <c r="DJ242" s="183"/>
      <c r="DK242" s="183"/>
      <c r="DL242" s="183"/>
      <c r="DM242" s="183"/>
      <c r="DN242" s="183"/>
      <c r="DO242" s="183"/>
      <c r="DP242" s="183"/>
      <c r="DQ242" s="183"/>
      <c r="DR242" s="183"/>
      <c r="DS242" s="183"/>
      <c r="DT242" s="183"/>
      <c r="DU242" s="183"/>
      <c r="DV242" s="183"/>
      <c r="DW242" s="183"/>
      <c r="DX242" s="183"/>
      <c r="DY242" s="183"/>
      <c r="DZ242" s="183"/>
      <c r="EA242" s="183"/>
      <c r="EB242" s="183"/>
      <c r="EC242" s="183"/>
      <c r="ED242" s="183"/>
      <c r="EE242" s="183"/>
      <c r="EF242" s="183"/>
      <c r="EG242" s="183"/>
      <c r="EH242" s="183"/>
      <c r="EI242" s="183"/>
      <c r="EJ242" s="183"/>
      <c r="EK242" s="183"/>
      <c r="EL242" s="183"/>
      <c r="EM242" s="183"/>
      <c r="EN242" s="183"/>
      <c r="EO242" s="183"/>
      <c r="EP242" s="183"/>
      <c r="EQ242" s="183"/>
      <c r="ER242" s="183"/>
      <c r="ES242" s="183"/>
      <c r="ET242" s="183"/>
      <c r="EU242" s="183"/>
      <c r="EV242" s="183"/>
      <c r="EW242" s="183"/>
      <c r="EX242" s="183"/>
      <c r="EY242" s="183"/>
      <c r="EZ242" s="183"/>
      <c r="FA242" s="183"/>
      <c r="FB242" s="183"/>
      <c r="FC242" s="183"/>
      <c r="FD242" s="183"/>
      <c r="FE242" s="183"/>
      <c r="FF242" s="183"/>
      <c r="FG242" s="183"/>
      <c r="FH242" s="183"/>
      <c r="FI242" s="183"/>
      <c r="FJ242" s="183"/>
      <c r="FK242" s="183"/>
      <c r="FL242" s="183"/>
      <c r="FM242" s="183"/>
      <c r="FN242" s="183"/>
      <c r="FO242" s="183"/>
      <c r="FP242" s="183"/>
      <c r="FQ242" s="183"/>
      <c r="FR242" s="183"/>
      <c r="FS242" s="183"/>
      <c r="FT242" s="182"/>
      <c r="FU242" s="183"/>
      <c r="FV242" s="183"/>
      <c r="FW242" s="183"/>
      <c r="FX242" s="183"/>
      <c r="FY242" s="258"/>
      <c r="FZ242" s="147"/>
      <c r="GA242" s="183"/>
      <c r="GB242" s="147"/>
      <c r="GC242" s="147"/>
      <c r="GD242" s="186"/>
      <c r="GE242" s="186"/>
    </row>
    <row r="243" spans="1:187" x14ac:dyDescent="0.2">
      <c r="A243" s="192" t="s">
        <v>400</v>
      </c>
      <c r="B243" s="184" t="s">
        <v>401</v>
      </c>
      <c r="C243" s="183">
        <f t="shared" ref="C243:BN243" si="311">ROUND(((C42)*(1+C185+C186))/C40,6)</f>
        <v>1.5598080000000001</v>
      </c>
      <c r="D243" s="183">
        <f t="shared" si="311"/>
        <v>0.41405700000000001</v>
      </c>
      <c r="E243" s="183">
        <f t="shared" si="311"/>
        <v>1.416426</v>
      </c>
      <c r="F243" s="183">
        <f t="shared" si="311"/>
        <v>0.90464199999999995</v>
      </c>
      <c r="G243" s="183">
        <f t="shared" si="311"/>
        <v>6.9344970000000004</v>
      </c>
      <c r="H243" s="183">
        <f t="shared" si="311"/>
        <v>10.354155</v>
      </c>
      <c r="I243" s="183">
        <f t="shared" si="311"/>
        <v>1.475204</v>
      </c>
      <c r="J243" s="183">
        <f t="shared" si="311"/>
        <v>7.8020630000000004</v>
      </c>
      <c r="K243" s="183">
        <f t="shared" si="311"/>
        <v>25.410876999999999</v>
      </c>
      <c r="L243" s="183">
        <f t="shared" si="311"/>
        <v>1.8375379999999999</v>
      </c>
      <c r="M243" s="183">
        <f t="shared" si="311"/>
        <v>4.9236959999999996</v>
      </c>
      <c r="N243" s="259">
        <f>ROUND(((N42)*(1+N185+N186))/N40,6)</f>
        <v>2.0358999999999999E-2</v>
      </c>
      <c r="O243" s="183">
        <f t="shared" si="311"/>
        <v>0.60435499999999998</v>
      </c>
      <c r="P243" s="183">
        <f t="shared" si="311"/>
        <v>30.345728999999999</v>
      </c>
      <c r="Q243" s="183">
        <f t="shared" si="311"/>
        <v>0.40171000000000001</v>
      </c>
      <c r="R243" s="183">
        <f t="shared" si="311"/>
        <v>14.780078</v>
      </c>
      <c r="S243" s="183">
        <f t="shared" si="311"/>
        <v>3.7982800000000001</v>
      </c>
      <c r="T243" s="183">
        <f t="shared" si="311"/>
        <v>37.311498999999998</v>
      </c>
      <c r="U243" s="183">
        <f t="shared" si="311"/>
        <v>61.015093999999998</v>
      </c>
      <c r="V243" s="183">
        <f t="shared" si="311"/>
        <v>39.265065</v>
      </c>
      <c r="W243" s="182">
        <f t="shared" si="311"/>
        <v>152.726283</v>
      </c>
      <c r="X243" s="183">
        <f t="shared" si="311"/>
        <v>74.607968999999997</v>
      </c>
      <c r="Y243" s="183">
        <f t="shared" si="311"/>
        <v>25.273195000000001</v>
      </c>
      <c r="Z243" s="183">
        <f t="shared" si="311"/>
        <v>44.264902999999997</v>
      </c>
      <c r="AA243" s="183">
        <f t="shared" si="311"/>
        <v>0.32046799999999998</v>
      </c>
      <c r="AB243" s="183">
        <f t="shared" si="311"/>
        <v>0.15515699999999999</v>
      </c>
      <c r="AC243" s="183">
        <f t="shared" si="311"/>
        <v>5.6448790000000004</v>
      </c>
      <c r="AD243" s="183">
        <f t="shared" si="311"/>
        <v>4.6118209999999999</v>
      </c>
      <c r="AE243" s="183">
        <f t="shared" si="311"/>
        <v>23.437082</v>
      </c>
      <c r="AF243" s="183">
        <f t="shared" si="311"/>
        <v>13.227929</v>
      </c>
      <c r="AG243" s="183">
        <f t="shared" si="311"/>
        <v>2.1463809999999999</v>
      </c>
      <c r="AH243" s="183">
        <f t="shared" si="311"/>
        <v>34.248589000000003</v>
      </c>
      <c r="AI243" s="183">
        <f t="shared" si="311"/>
        <v>125.387057</v>
      </c>
      <c r="AJ243" s="183">
        <f t="shared" si="311"/>
        <v>34.791671999999998</v>
      </c>
      <c r="AK243" s="183">
        <f t="shared" si="311"/>
        <v>15.875330999999999</v>
      </c>
      <c r="AL243" s="183">
        <f t="shared" si="311"/>
        <v>15.802918999999999</v>
      </c>
      <c r="AM243" s="183">
        <f t="shared" si="311"/>
        <v>22.813683999999999</v>
      </c>
      <c r="AN243" s="183">
        <f t="shared" si="311"/>
        <v>10.645777000000001</v>
      </c>
      <c r="AO243" s="183">
        <f t="shared" si="311"/>
        <v>2.9254560000000001</v>
      </c>
      <c r="AP243" s="183">
        <f t="shared" si="311"/>
        <v>6.2642000000000003E-2</v>
      </c>
      <c r="AQ243" s="183">
        <f t="shared" si="311"/>
        <v>8.2518709999999995</v>
      </c>
      <c r="AR243" s="183">
        <f t="shared" si="311"/>
        <v>0.16186500000000001</v>
      </c>
      <c r="AS243" s="183">
        <f t="shared" si="311"/>
        <v>0.35601300000000002</v>
      </c>
      <c r="AT243" s="183">
        <f t="shared" si="311"/>
        <v>4.8182619999999998</v>
      </c>
      <c r="AU243" s="183">
        <f t="shared" si="311"/>
        <v>24.871936000000002</v>
      </c>
      <c r="AV243" s="183">
        <f t="shared" si="311"/>
        <v>62.312970999999997</v>
      </c>
      <c r="AW243" s="183">
        <f t="shared" si="311"/>
        <v>50.455615999999999</v>
      </c>
      <c r="AX243" s="183">
        <f t="shared" si="311"/>
        <v>62.093733</v>
      </c>
      <c r="AY243" s="183">
        <f t="shared" si="311"/>
        <v>24.308845000000002</v>
      </c>
      <c r="AZ243" s="183">
        <f t="shared" si="311"/>
        <v>1.6345999999999999E-2</v>
      </c>
      <c r="BA243" s="183">
        <f t="shared" si="311"/>
        <v>2.837323</v>
      </c>
      <c r="BB243" s="183">
        <f t="shared" si="311"/>
        <v>7.0468520000000003</v>
      </c>
      <c r="BC243" s="183">
        <f t="shared" si="311"/>
        <v>2.2561999999999999E-2</v>
      </c>
      <c r="BD243" s="183">
        <f t="shared" si="311"/>
        <v>2.677762</v>
      </c>
      <c r="BE243" s="183">
        <f t="shared" si="311"/>
        <v>8.4002250000000007</v>
      </c>
      <c r="BF243" s="183">
        <f t="shared" si="311"/>
        <v>0.67086800000000002</v>
      </c>
      <c r="BG243" s="183">
        <f t="shared" si="311"/>
        <v>32.990619000000002</v>
      </c>
      <c r="BH243" s="183">
        <f t="shared" si="311"/>
        <v>24.138801000000001</v>
      </c>
      <c r="BI243" s="183">
        <f t="shared" si="311"/>
        <v>30.347479</v>
      </c>
      <c r="BJ243" s="183">
        <f t="shared" si="311"/>
        <v>2.1105719999999999</v>
      </c>
      <c r="BK243" s="183">
        <f t="shared" si="311"/>
        <v>1.2644919999999999</v>
      </c>
      <c r="BL243" s="183">
        <f t="shared" si="311"/>
        <v>206.06746899999999</v>
      </c>
      <c r="BM243" s="183">
        <f t="shared" si="311"/>
        <v>49.277254999999997</v>
      </c>
      <c r="BN243" s="183">
        <f t="shared" si="311"/>
        <v>4.3214689999999996</v>
      </c>
      <c r="BO243" s="183">
        <f t="shared" ref="BO243:DZ243" si="312">ROUND(((BO42)*(1+BO185+BO186))/BO40,6)</f>
        <v>7.0683480000000003</v>
      </c>
      <c r="BP243" s="183">
        <f t="shared" si="312"/>
        <v>17.284925999999999</v>
      </c>
      <c r="BQ243" s="183">
        <f t="shared" si="312"/>
        <v>0.97466399999999997</v>
      </c>
      <c r="BR243" s="183">
        <f t="shared" si="312"/>
        <v>1.4235120000000001</v>
      </c>
      <c r="BS243" s="183">
        <f t="shared" si="312"/>
        <v>1.6962459999999999</v>
      </c>
      <c r="BT243" s="183">
        <f t="shared" si="312"/>
        <v>3.5445829999999998</v>
      </c>
      <c r="BU243" s="183">
        <f t="shared" si="312"/>
        <v>8.2694880000000008</v>
      </c>
      <c r="BV243" s="183">
        <f t="shared" si="312"/>
        <v>1.949284</v>
      </c>
      <c r="BW243" s="183">
        <f t="shared" si="312"/>
        <v>1.9166920000000001</v>
      </c>
      <c r="BX243" s="183">
        <f t="shared" si="312"/>
        <v>16.477754999999998</v>
      </c>
      <c r="BY243" s="183">
        <f t="shared" si="312"/>
        <v>11.915372</v>
      </c>
      <c r="BZ243" s="183">
        <f t="shared" si="312"/>
        <v>31.743592</v>
      </c>
      <c r="CA243" s="183">
        <f t="shared" si="312"/>
        <v>18.094062000000001</v>
      </c>
      <c r="CB243" s="183">
        <f t="shared" si="312"/>
        <v>0.10893899999999999</v>
      </c>
      <c r="CC243" s="183">
        <f t="shared" si="312"/>
        <v>45.981662999999998</v>
      </c>
      <c r="CD243" s="183">
        <f t="shared" si="312"/>
        <v>59.219448</v>
      </c>
      <c r="CE243" s="183">
        <f t="shared" si="312"/>
        <v>31.414769</v>
      </c>
      <c r="CF243" s="183">
        <f t="shared" si="312"/>
        <v>32.669718000000003</v>
      </c>
      <c r="CG243" s="183">
        <f t="shared" si="312"/>
        <v>46.666775000000001</v>
      </c>
      <c r="CH243" s="183">
        <f t="shared" si="312"/>
        <v>51.140345000000003</v>
      </c>
      <c r="CI243" s="183">
        <f t="shared" si="312"/>
        <v>10.027911</v>
      </c>
      <c r="CJ243" s="183">
        <f t="shared" si="312"/>
        <v>5.1504029999999998</v>
      </c>
      <c r="CK243" s="183">
        <f t="shared" si="312"/>
        <v>0.81046799999999997</v>
      </c>
      <c r="CL243" s="183">
        <f t="shared" si="312"/>
        <v>4.7307550000000003</v>
      </c>
      <c r="CM243" s="183">
        <f t="shared" si="312"/>
        <v>4.1648820000000004</v>
      </c>
      <c r="CN243" s="183">
        <f t="shared" si="312"/>
        <v>0.31988499999999997</v>
      </c>
      <c r="CO243" s="183">
        <f t="shared" si="312"/>
        <v>0.56703099999999995</v>
      </c>
      <c r="CP243" s="183">
        <f t="shared" si="312"/>
        <v>2.66689</v>
      </c>
      <c r="CQ243" s="183">
        <f t="shared" si="312"/>
        <v>8.5709029999999995</v>
      </c>
      <c r="CR243" s="183">
        <f t="shared" si="312"/>
        <v>8.7266110000000001</v>
      </c>
      <c r="CS243" s="183">
        <f t="shared" si="312"/>
        <v>22.005472999999999</v>
      </c>
      <c r="CT243" s="183">
        <f t="shared" si="312"/>
        <v>30.119949999999999</v>
      </c>
      <c r="CU243" s="183">
        <f t="shared" si="312"/>
        <v>66.730637999999999</v>
      </c>
      <c r="CV243" s="183">
        <f t="shared" si="312"/>
        <v>62.151676999999999</v>
      </c>
      <c r="CW243" s="183">
        <f t="shared" si="312"/>
        <v>15.718985999999999</v>
      </c>
      <c r="CX243" s="183">
        <f t="shared" si="312"/>
        <v>14.138755</v>
      </c>
      <c r="CY243" s="183">
        <f t="shared" si="312"/>
        <v>156.76278099999999</v>
      </c>
      <c r="CZ243" s="183">
        <f t="shared" si="312"/>
        <v>5.0868630000000001</v>
      </c>
      <c r="DA243" s="183">
        <f t="shared" si="312"/>
        <v>25.986298000000001</v>
      </c>
      <c r="DB243" s="183">
        <f t="shared" si="312"/>
        <v>44.116024000000003</v>
      </c>
      <c r="DC243" s="183">
        <f t="shared" si="312"/>
        <v>16.072935000000001</v>
      </c>
      <c r="DD243" s="183">
        <f t="shared" si="312"/>
        <v>3.86741</v>
      </c>
      <c r="DE243" s="183">
        <f t="shared" si="312"/>
        <v>8.8085799999999992</v>
      </c>
      <c r="DF243" s="183">
        <f t="shared" si="312"/>
        <v>0.61456999999999995</v>
      </c>
      <c r="DG243" s="183">
        <f t="shared" si="312"/>
        <v>24.881432</v>
      </c>
      <c r="DH243" s="183">
        <f t="shared" si="312"/>
        <v>2.6440769999999998</v>
      </c>
      <c r="DI243" s="183">
        <f t="shared" si="312"/>
        <v>2.176793</v>
      </c>
      <c r="DJ243" s="183">
        <f t="shared" si="312"/>
        <v>17.623453999999999</v>
      </c>
      <c r="DK243" s="183">
        <f t="shared" si="312"/>
        <v>22.523012999999999</v>
      </c>
      <c r="DL243" s="183">
        <f t="shared" si="312"/>
        <v>2.0766640000000001</v>
      </c>
      <c r="DM243" s="183">
        <f t="shared" si="312"/>
        <v>29.289377000000002</v>
      </c>
      <c r="DN243" s="183">
        <f t="shared" si="312"/>
        <v>4.1711499999999999</v>
      </c>
      <c r="DO243" s="183">
        <f t="shared" si="312"/>
        <v>4.234</v>
      </c>
      <c r="DP243" s="183">
        <f t="shared" si="312"/>
        <v>63.983125000000001</v>
      </c>
      <c r="DQ243" s="183">
        <f t="shared" si="312"/>
        <v>6.5452909999999997</v>
      </c>
      <c r="DR243" s="183">
        <f t="shared" si="312"/>
        <v>15.72517</v>
      </c>
      <c r="DS243" s="183">
        <f t="shared" si="312"/>
        <v>28.248334</v>
      </c>
      <c r="DT243" s="183">
        <f t="shared" si="312"/>
        <v>103.61949799999999</v>
      </c>
      <c r="DU243" s="183">
        <f t="shared" si="312"/>
        <v>41.718076000000003</v>
      </c>
      <c r="DV243" s="183">
        <f t="shared" si="312"/>
        <v>140.99124900000001</v>
      </c>
      <c r="DW243" s="183">
        <f t="shared" si="312"/>
        <v>57.151494999999997</v>
      </c>
      <c r="DX243" s="183">
        <f t="shared" si="312"/>
        <v>17.496158000000001</v>
      </c>
      <c r="DY243" s="183">
        <f t="shared" si="312"/>
        <v>10.887487999999999</v>
      </c>
      <c r="DZ243" s="183">
        <f t="shared" si="312"/>
        <v>7.2741959999999999</v>
      </c>
      <c r="EA243" s="183">
        <f t="shared" ref="EA243:FX243" si="313">ROUND(((EA42)*(1+EA185+EA186))/EA40,6)</f>
        <v>3.7304390000000001</v>
      </c>
      <c r="EB243" s="183">
        <f t="shared" si="313"/>
        <v>13.515466999999999</v>
      </c>
      <c r="EC243" s="183">
        <f t="shared" si="313"/>
        <v>33.976227000000002</v>
      </c>
      <c r="ED243" s="183">
        <f t="shared" si="313"/>
        <v>0.35265000000000002</v>
      </c>
      <c r="EE243" s="183">
        <f t="shared" si="313"/>
        <v>65.661310999999998</v>
      </c>
      <c r="EF243" s="183">
        <f t="shared" si="313"/>
        <v>12.314757999999999</v>
      </c>
      <c r="EG243" s="183">
        <f t="shared" si="313"/>
        <v>43.987651</v>
      </c>
      <c r="EH243" s="183">
        <f t="shared" si="313"/>
        <v>74.192901000000006</v>
      </c>
      <c r="EI243" s="183">
        <f t="shared" si="313"/>
        <v>1.0025710000000001</v>
      </c>
      <c r="EJ243" s="183">
        <f t="shared" si="313"/>
        <v>1.51186</v>
      </c>
      <c r="EK243" s="183">
        <f t="shared" si="313"/>
        <v>1.7773870000000001</v>
      </c>
      <c r="EL243" s="183">
        <f t="shared" si="313"/>
        <v>4.2941900000000004</v>
      </c>
      <c r="EM243" s="183">
        <f t="shared" si="313"/>
        <v>11.375355000000001</v>
      </c>
      <c r="EN243" s="183">
        <f t="shared" si="313"/>
        <v>18.085445</v>
      </c>
      <c r="EO243" s="183">
        <f t="shared" si="313"/>
        <v>24.136472000000001</v>
      </c>
      <c r="EP243" s="183">
        <f t="shared" si="313"/>
        <v>9.5907710000000002</v>
      </c>
      <c r="EQ243" s="183">
        <f t="shared" si="313"/>
        <v>1.0229E-2</v>
      </c>
      <c r="ER243" s="183">
        <f t="shared" si="313"/>
        <v>11.599269</v>
      </c>
      <c r="ES243" s="183">
        <f t="shared" si="313"/>
        <v>51.882987</v>
      </c>
      <c r="ET243" s="183">
        <f t="shared" si="313"/>
        <v>58.975442999999999</v>
      </c>
      <c r="EU243" s="183">
        <f t="shared" si="313"/>
        <v>31.455589</v>
      </c>
      <c r="EV243" s="183">
        <f t="shared" si="313"/>
        <v>20.792862</v>
      </c>
      <c r="EW243" s="183">
        <f t="shared" si="313"/>
        <v>1.316924</v>
      </c>
      <c r="EX243" s="183">
        <f t="shared" si="313"/>
        <v>22.990869</v>
      </c>
      <c r="EY243" s="183">
        <f t="shared" si="313"/>
        <v>25.951542</v>
      </c>
      <c r="EZ243" s="183">
        <f t="shared" si="313"/>
        <v>37.543785</v>
      </c>
      <c r="FA243" s="183">
        <f t="shared" si="313"/>
        <v>0.55969800000000003</v>
      </c>
      <c r="FB243" s="183">
        <f t="shared" si="313"/>
        <v>3.6493039999999999</v>
      </c>
      <c r="FC243" s="183">
        <f t="shared" si="313"/>
        <v>3.974831</v>
      </c>
      <c r="FD243" s="183">
        <f t="shared" si="313"/>
        <v>26.744852999999999</v>
      </c>
      <c r="FE243" s="183">
        <f t="shared" si="313"/>
        <v>29.869544000000001</v>
      </c>
      <c r="FF243" s="183">
        <f t="shared" si="313"/>
        <v>58.594782000000002</v>
      </c>
      <c r="FG243" s="183">
        <f t="shared" si="313"/>
        <v>95.462978000000007</v>
      </c>
      <c r="FH243" s="183">
        <f t="shared" si="313"/>
        <v>26.519266999999999</v>
      </c>
      <c r="FI243" s="183">
        <f t="shared" si="313"/>
        <v>0.96374199999999999</v>
      </c>
      <c r="FJ243" s="183">
        <f t="shared" si="313"/>
        <v>2.6659290000000002</v>
      </c>
      <c r="FK243" s="183">
        <f t="shared" si="313"/>
        <v>1.0228520000000001</v>
      </c>
      <c r="FL243" s="183">
        <f t="shared" si="313"/>
        <v>1.5258689999999999</v>
      </c>
      <c r="FM243" s="183">
        <f t="shared" si="313"/>
        <v>2.5934339999999998</v>
      </c>
      <c r="FN243" s="183">
        <f t="shared" si="313"/>
        <v>0.71606899999999996</v>
      </c>
      <c r="FO243" s="183">
        <f t="shared" si="313"/>
        <v>0.88469699999999996</v>
      </c>
      <c r="FP243" s="183">
        <f t="shared" si="313"/>
        <v>1.263574</v>
      </c>
      <c r="FQ243" s="183">
        <f t="shared" si="313"/>
        <v>5.8015379999999999</v>
      </c>
      <c r="FR243" s="183">
        <f t="shared" si="313"/>
        <v>9.8249770000000005</v>
      </c>
      <c r="FS243" s="183">
        <f t="shared" si="313"/>
        <v>4.0176610000000004</v>
      </c>
      <c r="FT243" s="182">
        <f t="shared" si="313"/>
        <v>4.3294119999999996</v>
      </c>
      <c r="FU243" s="183">
        <f t="shared" si="313"/>
        <v>9.5208739999999992</v>
      </c>
      <c r="FV243" s="183">
        <f t="shared" si="313"/>
        <v>11.370053</v>
      </c>
      <c r="FW243" s="183">
        <f t="shared" si="313"/>
        <v>58.536118000000002</v>
      </c>
      <c r="FX243" s="183">
        <f t="shared" si="313"/>
        <v>51.718786999999999</v>
      </c>
      <c r="FY243" s="147"/>
      <c r="FZ243" s="147"/>
      <c r="GA243" s="183"/>
      <c r="GB243" s="147"/>
      <c r="GC243" s="147"/>
      <c r="GD243" s="178"/>
      <c r="GE243" s="178"/>
    </row>
    <row r="244" spans="1:187" x14ac:dyDescent="0.2">
      <c r="A244" s="178"/>
      <c r="B244" s="184" t="s">
        <v>402</v>
      </c>
      <c r="C244" s="183"/>
      <c r="D244" s="183"/>
      <c r="E244" s="183"/>
      <c r="F244" s="183"/>
      <c r="G244" s="183"/>
      <c r="H244" s="183"/>
      <c r="I244" s="183"/>
      <c r="J244" s="183"/>
      <c r="K244" s="183"/>
      <c r="L244" s="183"/>
      <c r="M244" s="183"/>
      <c r="N244" s="183"/>
      <c r="O244" s="183"/>
      <c r="P244" s="183"/>
      <c r="Q244" s="183"/>
      <c r="R244" s="183"/>
      <c r="S244" s="183"/>
      <c r="T244" s="183"/>
      <c r="U244" s="183"/>
      <c r="V244" s="183"/>
      <c r="W244" s="182"/>
      <c r="X244" s="183"/>
      <c r="Y244" s="183"/>
      <c r="Z244" s="183"/>
      <c r="AA244" s="183"/>
      <c r="AB244" s="183"/>
      <c r="AC244" s="183"/>
      <c r="AD244" s="183"/>
      <c r="AE244" s="183"/>
      <c r="AF244" s="183"/>
      <c r="AG244" s="183"/>
      <c r="AH244" s="183"/>
      <c r="AI244" s="183"/>
      <c r="AJ244" s="183"/>
      <c r="AK244" s="183"/>
      <c r="AL244" s="183"/>
      <c r="AM244" s="183"/>
      <c r="AN244" s="183"/>
      <c r="AO244" s="183"/>
      <c r="AP244" s="183"/>
      <c r="AQ244" s="183"/>
      <c r="AR244" s="183"/>
      <c r="AS244" s="183"/>
      <c r="AT244" s="183"/>
      <c r="AU244" s="183"/>
      <c r="AV244" s="183"/>
      <c r="AW244" s="183"/>
      <c r="AX244" s="183"/>
      <c r="AY244" s="183"/>
      <c r="AZ244" s="183"/>
      <c r="BA244" s="183"/>
      <c r="BB244" s="183"/>
      <c r="BC244" s="183"/>
      <c r="BD244" s="183"/>
      <c r="BE244" s="183"/>
      <c r="BF244" s="183"/>
      <c r="BG244" s="183"/>
      <c r="BH244" s="183"/>
      <c r="BI244" s="183"/>
      <c r="BJ244" s="183"/>
      <c r="BK244" s="183"/>
      <c r="BL244" s="183"/>
      <c r="BM244" s="183"/>
      <c r="BN244" s="183"/>
      <c r="BO244" s="183"/>
      <c r="BP244" s="183"/>
      <c r="BQ244" s="183"/>
      <c r="BR244" s="183"/>
      <c r="BS244" s="183"/>
      <c r="BT244" s="183"/>
      <c r="BU244" s="183"/>
      <c r="BV244" s="183"/>
      <c r="BW244" s="183"/>
      <c r="BX244" s="183"/>
      <c r="BY244" s="183"/>
      <c r="BZ244" s="183"/>
      <c r="CA244" s="183"/>
      <c r="CB244" s="183"/>
      <c r="CC244" s="183"/>
      <c r="CD244" s="183"/>
      <c r="CE244" s="183"/>
      <c r="CF244" s="183"/>
      <c r="CG244" s="183"/>
      <c r="CH244" s="183"/>
      <c r="CI244" s="183"/>
      <c r="CJ244" s="183"/>
      <c r="CK244" s="183"/>
      <c r="CL244" s="183"/>
      <c r="CM244" s="183"/>
      <c r="CN244" s="183"/>
      <c r="CO244" s="183"/>
      <c r="CP244" s="183"/>
      <c r="CQ244" s="183"/>
      <c r="CR244" s="183"/>
      <c r="CS244" s="183"/>
      <c r="CT244" s="183"/>
      <c r="CU244" s="183"/>
      <c r="CV244" s="183"/>
      <c r="CW244" s="183"/>
      <c r="CX244" s="183"/>
      <c r="CY244" s="183"/>
      <c r="CZ244" s="183"/>
      <c r="DA244" s="183"/>
      <c r="DB244" s="183"/>
      <c r="DC244" s="183"/>
      <c r="DD244" s="183"/>
      <c r="DE244" s="183"/>
      <c r="DF244" s="183"/>
      <c r="DG244" s="183"/>
      <c r="DH244" s="183"/>
      <c r="DI244" s="183"/>
      <c r="DJ244" s="183"/>
      <c r="DK244" s="183"/>
      <c r="DL244" s="183"/>
      <c r="DM244" s="183"/>
      <c r="DN244" s="183"/>
      <c r="DO244" s="183"/>
      <c r="DP244" s="183"/>
      <c r="DQ244" s="183"/>
      <c r="DR244" s="183"/>
      <c r="DS244" s="183"/>
      <c r="DT244" s="183"/>
      <c r="DU244" s="183"/>
      <c r="DV244" s="183"/>
      <c r="DW244" s="183"/>
      <c r="DX244" s="183"/>
      <c r="DY244" s="183"/>
      <c r="DZ244" s="183"/>
      <c r="EA244" s="183"/>
      <c r="EB244" s="183"/>
      <c r="EC244" s="183"/>
      <c r="ED244" s="183"/>
      <c r="EE244" s="183"/>
      <c r="EF244" s="183"/>
      <c r="EG244" s="183"/>
      <c r="EH244" s="183"/>
      <c r="EI244" s="183"/>
      <c r="EJ244" s="183"/>
      <c r="EK244" s="183"/>
      <c r="EL244" s="183"/>
      <c r="EM244" s="183"/>
      <c r="EN244" s="183"/>
      <c r="EO244" s="183"/>
      <c r="EP244" s="183"/>
      <c r="EQ244" s="183"/>
      <c r="ER244" s="183"/>
      <c r="ES244" s="183"/>
      <c r="ET244" s="183"/>
      <c r="EU244" s="183"/>
      <c r="EV244" s="183"/>
      <c r="EW244" s="183"/>
      <c r="EX244" s="183"/>
      <c r="EY244" s="183"/>
      <c r="EZ244" s="183"/>
      <c r="FA244" s="183"/>
      <c r="FB244" s="183"/>
      <c r="FC244" s="183"/>
      <c r="FD244" s="183"/>
      <c r="FE244" s="183"/>
      <c r="FF244" s="183"/>
      <c r="FG244" s="183"/>
      <c r="FH244" s="183"/>
      <c r="FI244" s="183"/>
      <c r="FJ244" s="183"/>
      <c r="FK244" s="183"/>
      <c r="FL244" s="183"/>
      <c r="FM244" s="183"/>
      <c r="FN244" s="183"/>
      <c r="FO244" s="183"/>
      <c r="FP244" s="183"/>
      <c r="FQ244" s="183"/>
      <c r="FR244" s="183"/>
      <c r="FS244" s="183"/>
      <c r="FT244" s="182"/>
      <c r="FU244" s="183"/>
      <c r="FV244" s="183"/>
      <c r="FW244" s="183"/>
      <c r="FX244" s="183"/>
      <c r="FY244" s="183"/>
      <c r="FZ244" s="183"/>
      <c r="GA244" s="183"/>
      <c r="GB244" s="147"/>
      <c r="GC244" s="147"/>
      <c r="GD244" s="186"/>
      <c r="GE244" s="186"/>
    </row>
    <row r="245" spans="1:187" x14ac:dyDescent="0.2">
      <c r="A245" s="178"/>
      <c r="B245" s="184" t="s">
        <v>403</v>
      </c>
      <c r="C245" s="183"/>
      <c r="D245" s="183"/>
      <c r="E245" s="183"/>
      <c r="F245" s="183"/>
      <c r="G245" s="183"/>
      <c r="H245" s="183"/>
      <c r="I245" s="183"/>
      <c r="J245" s="183"/>
      <c r="K245" s="183"/>
      <c r="L245" s="183"/>
      <c r="M245" s="183"/>
      <c r="N245" s="183"/>
      <c r="O245" s="183"/>
      <c r="P245" s="183"/>
      <c r="Q245" s="183"/>
      <c r="R245" s="183"/>
      <c r="S245" s="183"/>
      <c r="T245" s="183"/>
      <c r="U245" s="183"/>
      <c r="V245" s="183"/>
      <c r="W245" s="182"/>
      <c r="X245" s="183"/>
      <c r="Y245" s="183"/>
      <c r="Z245" s="183"/>
      <c r="AA245" s="183"/>
      <c r="AB245" s="183"/>
      <c r="AC245" s="183"/>
      <c r="AD245" s="183"/>
      <c r="AE245" s="183"/>
      <c r="AF245" s="183"/>
      <c r="AG245" s="183"/>
      <c r="AH245" s="183"/>
      <c r="AI245" s="183"/>
      <c r="AJ245" s="183"/>
      <c r="AK245" s="183"/>
      <c r="AL245" s="183"/>
      <c r="AM245" s="183"/>
      <c r="AN245" s="183"/>
      <c r="AO245" s="183"/>
      <c r="AP245" s="183"/>
      <c r="AQ245" s="183"/>
      <c r="AR245" s="183"/>
      <c r="AS245" s="183"/>
      <c r="AT245" s="183"/>
      <c r="AU245" s="183"/>
      <c r="AV245" s="183"/>
      <c r="AW245" s="183"/>
      <c r="AX245" s="183"/>
      <c r="AY245" s="183"/>
      <c r="AZ245" s="183"/>
      <c r="BA245" s="183"/>
      <c r="BB245" s="183"/>
      <c r="BC245" s="183"/>
      <c r="BD245" s="183"/>
      <c r="BE245" s="183"/>
      <c r="BF245" s="183"/>
      <c r="BG245" s="183"/>
      <c r="BH245" s="183"/>
      <c r="BI245" s="183"/>
      <c r="BJ245" s="183"/>
      <c r="BK245" s="183"/>
      <c r="BL245" s="183"/>
      <c r="BM245" s="183"/>
      <c r="BN245" s="183"/>
      <c r="BO245" s="183"/>
      <c r="BP245" s="183"/>
      <c r="BQ245" s="183"/>
      <c r="BR245" s="183"/>
      <c r="BS245" s="183"/>
      <c r="BT245" s="183"/>
      <c r="BU245" s="183"/>
      <c r="BV245" s="183"/>
      <c r="BW245" s="183"/>
      <c r="BX245" s="183"/>
      <c r="BY245" s="183"/>
      <c r="BZ245" s="183"/>
      <c r="CA245" s="183"/>
      <c r="CB245" s="183"/>
      <c r="CC245" s="183"/>
      <c r="CD245" s="183"/>
      <c r="CE245" s="183"/>
      <c r="CF245" s="183"/>
      <c r="CG245" s="183"/>
      <c r="CH245" s="183"/>
      <c r="CI245" s="183"/>
      <c r="CJ245" s="183"/>
      <c r="CK245" s="183"/>
      <c r="CL245" s="183"/>
      <c r="CM245" s="183"/>
      <c r="CN245" s="183"/>
      <c r="CO245" s="183"/>
      <c r="CP245" s="183"/>
      <c r="CQ245" s="183"/>
      <c r="CR245" s="183"/>
      <c r="CS245" s="183"/>
      <c r="CT245" s="183"/>
      <c r="CU245" s="183"/>
      <c r="CV245" s="183"/>
      <c r="CW245" s="183"/>
      <c r="CX245" s="183"/>
      <c r="CY245" s="183"/>
      <c r="CZ245" s="183"/>
      <c r="DA245" s="183"/>
      <c r="DB245" s="183"/>
      <c r="DC245" s="183"/>
      <c r="DD245" s="183"/>
      <c r="DE245" s="183"/>
      <c r="DF245" s="183"/>
      <c r="DG245" s="183"/>
      <c r="DH245" s="183"/>
      <c r="DI245" s="183"/>
      <c r="DJ245" s="183"/>
      <c r="DK245" s="183"/>
      <c r="DL245" s="183"/>
      <c r="DM245" s="183"/>
      <c r="DN245" s="183"/>
      <c r="DO245" s="183"/>
      <c r="DP245" s="183"/>
      <c r="DQ245" s="183"/>
      <c r="DR245" s="183"/>
      <c r="DS245" s="183"/>
      <c r="DT245" s="183"/>
      <c r="DU245" s="183"/>
      <c r="DV245" s="183"/>
      <c r="DW245" s="183"/>
      <c r="DX245" s="183"/>
      <c r="DY245" s="183"/>
      <c r="DZ245" s="183"/>
      <c r="EA245" s="183"/>
      <c r="EB245" s="183"/>
      <c r="EC245" s="183"/>
      <c r="ED245" s="183"/>
      <c r="EE245" s="183"/>
      <c r="EF245" s="183"/>
      <c r="EG245" s="183"/>
      <c r="EH245" s="183"/>
      <c r="EI245" s="183"/>
      <c r="EJ245" s="183"/>
      <c r="EK245" s="183"/>
      <c r="EL245" s="183"/>
      <c r="EM245" s="183"/>
      <c r="EN245" s="183"/>
      <c r="EO245" s="183"/>
      <c r="EP245" s="183"/>
      <c r="EQ245" s="183"/>
      <c r="ER245" s="183"/>
      <c r="ES245" s="183"/>
      <c r="ET245" s="183"/>
      <c r="EU245" s="183"/>
      <c r="EV245" s="183"/>
      <c r="EW245" s="183"/>
      <c r="EX245" s="183"/>
      <c r="EY245" s="183"/>
      <c r="EZ245" s="183"/>
      <c r="FA245" s="183"/>
      <c r="FB245" s="183"/>
      <c r="FC245" s="183"/>
      <c r="FD245" s="183"/>
      <c r="FE245" s="183"/>
      <c r="FF245" s="183"/>
      <c r="FG245" s="183"/>
      <c r="FH245" s="183"/>
      <c r="FI245" s="183"/>
      <c r="FJ245" s="183"/>
      <c r="FK245" s="183"/>
      <c r="FL245" s="183"/>
      <c r="FM245" s="183"/>
      <c r="FN245" s="183"/>
      <c r="FO245" s="183"/>
      <c r="FP245" s="183"/>
      <c r="FQ245" s="183"/>
      <c r="FR245" s="183"/>
      <c r="FS245" s="183"/>
      <c r="FT245" s="182"/>
      <c r="FU245" s="183"/>
      <c r="FV245" s="183"/>
      <c r="FW245" s="183"/>
      <c r="FX245" s="183"/>
      <c r="FY245" s="183"/>
      <c r="FZ245" s="183"/>
      <c r="GA245" s="182"/>
      <c r="GB245" s="147"/>
      <c r="GC245" s="147"/>
      <c r="GD245" s="186"/>
      <c r="GE245" s="186"/>
    </row>
    <row r="246" spans="1:187" x14ac:dyDescent="0.2">
      <c r="A246" s="192" t="s">
        <v>404</v>
      </c>
      <c r="B246" s="184" t="s">
        <v>405</v>
      </c>
      <c r="C246" s="183">
        <f>MIN(C238,C240,C243)</f>
        <v>2.6079999999999999E-2</v>
      </c>
      <c r="D246" s="183">
        <f t="shared" ref="D246:BO246" si="314">MIN(D238,D240,D243)</f>
        <v>2.7E-2</v>
      </c>
      <c r="E246" s="183">
        <f t="shared" si="314"/>
        <v>2.4687999999999998E-2</v>
      </c>
      <c r="F246" s="183">
        <f t="shared" si="314"/>
        <v>2.6262000000000001E-2</v>
      </c>
      <c r="G246" s="183">
        <f t="shared" si="314"/>
        <v>2.2284999999999999E-2</v>
      </c>
      <c r="H246" s="183">
        <f t="shared" si="314"/>
        <v>2.7E-2</v>
      </c>
      <c r="I246" s="183">
        <f t="shared" si="314"/>
        <v>2.7E-2</v>
      </c>
      <c r="J246" s="183">
        <f t="shared" si="314"/>
        <v>2.7E-2</v>
      </c>
      <c r="K246" s="183">
        <f t="shared" si="314"/>
        <v>2.7E-2</v>
      </c>
      <c r="L246" s="183">
        <f t="shared" si="314"/>
        <v>2.1895000000000001E-2</v>
      </c>
      <c r="M246" s="183">
        <f t="shared" si="314"/>
        <v>2.0947E-2</v>
      </c>
      <c r="N246" s="183">
        <f t="shared" si="314"/>
        <v>2.0358999999999999E-2</v>
      </c>
      <c r="O246" s="183">
        <f t="shared" si="314"/>
        <v>2.5353000000000001E-2</v>
      </c>
      <c r="P246" s="183">
        <f t="shared" si="314"/>
        <v>2.7E-2</v>
      </c>
      <c r="Q246" s="183">
        <f t="shared" si="314"/>
        <v>2.6010000000000002E-2</v>
      </c>
      <c r="R246" s="183">
        <f t="shared" si="314"/>
        <v>2.3909E-2</v>
      </c>
      <c r="S246" s="183">
        <f t="shared" si="314"/>
        <v>2.1013999999999998E-2</v>
      </c>
      <c r="T246" s="183">
        <f t="shared" si="314"/>
        <v>1.9300999999999999E-2</v>
      </c>
      <c r="U246" s="183">
        <f t="shared" si="314"/>
        <v>1.8800999999999998E-2</v>
      </c>
      <c r="V246" s="183">
        <f t="shared" si="314"/>
        <v>2.7E-2</v>
      </c>
      <c r="W246" s="182">
        <f t="shared" si="314"/>
        <v>2.7E-2</v>
      </c>
      <c r="X246" s="183">
        <f t="shared" si="314"/>
        <v>1.0756E-2</v>
      </c>
      <c r="Y246" s="183">
        <f t="shared" si="314"/>
        <v>1.9498000000000001E-2</v>
      </c>
      <c r="Z246" s="183">
        <f t="shared" si="314"/>
        <v>1.8914999999999998E-2</v>
      </c>
      <c r="AA246" s="183">
        <f t="shared" si="314"/>
        <v>2.4995E-2</v>
      </c>
      <c r="AB246" s="183">
        <f t="shared" si="314"/>
        <v>2.5023E-2</v>
      </c>
      <c r="AC246" s="183">
        <f t="shared" si="314"/>
        <v>1.5982E-2</v>
      </c>
      <c r="AD246" s="183">
        <f t="shared" si="314"/>
        <v>1.4692999999999999E-2</v>
      </c>
      <c r="AE246" s="183">
        <f t="shared" si="314"/>
        <v>7.8139999999999998E-3</v>
      </c>
      <c r="AF246" s="183">
        <f t="shared" si="314"/>
        <v>6.6740000000000002E-3</v>
      </c>
      <c r="AG246" s="183">
        <f t="shared" si="314"/>
        <v>1.2480999999999999E-2</v>
      </c>
      <c r="AH246" s="183">
        <f t="shared" si="314"/>
        <v>1.7123000000000003E-2</v>
      </c>
      <c r="AI246" s="183">
        <f t="shared" si="314"/>
        <v>2.7E-2</v>
      </c>
      <c r="AJ246" s="183">
        <f t="shared" si="314"/>
        <v>1.8787999999999999E-2</v>
      </c>
      <c r="AK246" s="183">
        <f t="shared" si="314"/>
        <v>1.6280000000000003E-2</v>
      </c>
      <c r="AL246" s="183">
        <f t="shared" si="314"/>
        <v>2.7E-2</v>
      </c>
      <c r="AM246" s="183">
        <f t="shared" si="314"/>
        <v>1.6449000000000002E-2</v>
      </c>
      <c r="AN246" s="183">
        <f t="shared" si="314"/>
        <v>2.2903E-2</v>
      </c>
      <c r="AO246" s="183">
        <f t="shared" si="314"/>
        <v>2.2655999999999999E-2</v>
      </c>
      <c r="AP246" s="183">
        <f t="shared" si="314"/>
        <v>2.5541000000000001E-2</v>
      </c>
      <c r="AQ246" s="183">
        <f t="shared" si="314"/>
        <v>1.5559E-2</v>
      </c>
      <c r="AR246" s="183">
        <f t="shared" si="314"/>
        <v>2.5440000000000001E-2</v>
      </c>
      <c r="AS246" s="183">
        <f t="shared" si="314"/>
        <v>1.1618E-2</v>
      </c>
      <c r="AT246" s="183">
        <f t="shared" si="314"/>
        <v>2.6713999999999998E-2</v>
      </c>
      <c r="AU246" s="183">
        <f t="shared" si="314"/>
        <v>1.9188E-2</v>
      </c>
      <c r="AV246" s="183">
        <f t="shared" si="314"/>
        <v>2.5359000000000003E-2</v>
      </c>
      <c r="AW246" s="183">
        <f t="shared" si="314"/>
        <v>2.0596E-2</v>
      </c>
      <c r="AX246" s="183">
        <f t="shared" si="314"/>
        <v>1.6797999999999997E-2</v>
      </c>
      <c r="AY246" s="183">
        <f t="shared" si="314"/>
        <v>2.7E-2</v>
      </c>
      <c r="AZ246" s="183">
        <f t="shared" si="314"/>
        <v>1.6345999999999999E-2</v>
      </c>
      <c r="BA246" s="183">
        <f t="shared" si="314"/>
        <v>2.1893999999999997E-2</v>
      </c>
      <c r="BB246" s="183">
        <f t="shared" si="314"/>
        <v>1.9684E-2</v>
      </c>
      <c r="BC246" s="183">
        <f t="shared" si="314"/>
        <v>2.2561999999999999E-2</v>
      </c>
      <c r="BD246" s="183">
        <f t="shared" si="314"/>
        <v>2.7E-2</v>
      </c>
      <c r="BE246" s="183">
        <f t="shared" si="314"/>
        <v>2.2815999999999999E-2</v>
      </c>
      <c r="BF246" s="183">
        <f t="shared" si="314"/>
        <v>2.6952E-2</v>
      </c>
      <c r="BG246" s="183">
        <f t="shared" si="314"/>
        <v>2.7E-2</v>
      </c>
      <c r="BH246" s="183">
        <f t="shared" si="314"/>
        <v>2.1419000000000001E-2</v>
      </c>
      <c r="BI246" s="183">
        <f t="shared" si="314"/>
        <v>8.4329999999999995E-3</v>
      </c>
      <c r="BJ246" s="183">
        <f t="shared" si="314"/>
        <v>2.3164000000000001E-2</v>
      </c>
      <c r="BK246" s="183">
        <f t="shared" si="314"/>
        <v>2.4458999999999998E-2</v>
      </c>
      <c r="BL246" s="183">
        <f t="shared" si="314"/>
        <v>2.7E-2</v>
      </c>
      <c r="BM246" s="183">
        <f t="shared" si="314"/>
        <v>2.0833999999999998E-2</v>
      </c>
      <c r="BN246" s="183">
        <f t="shared" si="314"/>
        <v>2.7E-2</v>
      </c>
      <c r="BO246" s="183">
        <f t="shared" si="314"/>
        <v>1.5203E-2</v>
      </c>
      <c r="BP246" s="183">
        <f t="shared" ref="BP246:EA246" si="315">MIN(BP238,BP240,BP243)</f>
        <v>2.1702000000000003E-2</v>
      </c>
      <c r="BQ246" s="183">
        <f t="shared" si="315"/>
        <v>2.1759000000000001E-2</v>
      </c>
      <c r="BR246" s="183">
        <f t="shared" si="315"/>
        <v>4.7000000000000002E-3</v>
      </c>
      <c r="BS246" s="183">
        <f t="shared" si="315"/>
        <v>2.2309999999999999E-3</v>
      </c>
      <c r="BT246" s="183">
        <f t="shared" si="315"/>
        <v>4.0750000000000005E-3</v>
      </c>
      <c r="BU246" s="183">
        <f t="shared" si="315"/>
        <v>1.3811E-2</v>
      </c>
      <c r="BV246" s="183">
        <f t="shared" si="315"/>
        <v>1.1775000000000001E-2</v>
      </c>
      <c r="BW246" s="183">
        <f t="shared" si="315"/>
        <v>1.55E-2</v>
      </c>
      <c r="BX246" s="183">
        <f t="shared" si="315"/>
        <v>1.6598999999999999E-2</v>
      </c>
      <c r="BY246" s="183">
        <f t="shared" si="315"/>
        <v>2.3781E-2</v>
      </c>
      <c r="BZ246" s="183">
        <f t="shared" si="315"/>
        <v>2.6312000000000002E-2</v>
      </c>
      <c r="CA246" s="183">
        <f t="shared" si="315"/>
        <v>2.3040999999999999E-2</v>
      </c>
      <c r="CB246" s="183">
        <f t="shared" si="315"/>
        <v>2.6251999999999998E-2</v>
      </c>
      <c r="CC246" s="183">
        <f t="shared" si="315"/>
        <v>2.2199E-2</v>
      </c>
      <c r="CD246" s="183">
        <f t="shared" si="315"/>
        <v>1.9519999999999999E-2</v>
      </c>
      <c r="CE246" s="183">
        <f t="shared" si="315"/>
        <v>2.7E-2</v>
      </c>
      <c r="CF246" s="183">
        <f t="shared" si="315"/>
        <v>2.2463E-2</v>
      </c>
      <c r="CG246" s="183">
        <f t="shared" si="315"/>
        <v>2.7E-2</v>
      </c>
      <c r="CH246" s="183">
        <f t="shared" si="315"/>
        <v>2.2187999999999999E-2</v>
      </c>
      <c r="CI246" s="183">
        <f t="shared" si="315"/>
        <v>2.418E-2</v>
      </c>
      <c r="CJ246" s="183">
        <f t="shared" si="315"/>
        <v>2.3469E-2</v>
      </c>
      <c r="CK246" s="183">
        <f t="shared" si="315"/>
        <v>6.6010000000000001E-3</v>
      </c>
      <c r="CL246" s="183">
        <f t="shared" si="315"/>
        <v>8.2289999999999985E-3</v>
      </c>
      <c r="CM246" s="183">
        <f t="shared" si="315"/>
        <v>2.274E-3</v>
      </c>
      <c r="CN246" s="183">
        <f t="shared" si="315"/>
        <v>2.7E-2</v>
      </c>
      <c r="CO246" s="183">
        <f t="shared" si="315"/>
        <v>2.2359999999999998E-2</v>
      </c>
      <c r="CP246" s="183">
        <f t="shared" si="315"/>
        <v>2.0548999999999998E-2</v>
      </c>
      <c r="CQ246" s="183">
        <f t="shared" si="315"/>
        <v>1.2426999999999999E-2</v>
      </c>
      <c r="CR246" s="183">
        <f t="shared" si="315"/>
        <v>1.6799999999999999E-3</v>
      </c>
      <c r="CS246" s="183">
        <f t="shared" si="315"/>
        <v>2.2658000000000001E-2</v>
      </c>
      <c r="CT246" s="183">
        <f t="shared" si="315"/>
        <v>8.5199999999999998E-3</v>
      </c>
      <c r="CU246" s="183">
        <f t="shared" si="315"/>
        <v>1.9615999999999998E-2</v>
      </c>
      <c r="CV246" s="183">
        <f t="shared" si="315"/>
        <v>1.0978999999999999E-2</v>
      </c>
      <c r="CW246" s="183">
        <f t="shared" si="315"/>
        <v>1.7086999999999998E-2</v>
      </c>
      <c r="CX246" s="183">
        <f t="shared" si="315"/>
        <v>2.1824000000000003E-2</v>
      </c>
      <c r="CY246" s="183">
        <f t="shared" si="315"/>
        <v>2.7E-2</v>
      </c>
      <c r="CZ246" s="183">
        <f t="shared" si="315"/>
        <v>2.6651000000000001E-2</v>
      </c>
      <c r="DA246" s="183">
        <f t="shared" si="315"/>
        <v>2.7E-2</v>
      </c>
      <c r="DB246" s="183">
        <f t="shared" si="315"/>
        <v>2.7E-2</v>
      </c>
      <c r="DC246" s="183">
        <f t="shared" si="315"/>
        <v>1.7417999999999999E-2</v>
      </c>
      <c r="DD246" s="183">
        <f t="shared" si="315"/>
        <v>3.4300000000000003E-3</v>
      </c>
      <c r="DE246" s="183">
        <f t="shared" si="315"/>
        <v>1.145E-2</v>
      </c>
      <c r="DF246" s="183">
        <f t="shared" si="315"/>
        <v>2.4213999999999999E-2</v>
      </c>
      <c r="DG246" s="183">
        <f t="shared" si="315"/>
        <v>2.0452999999999999E-2</v>
      </c>
      <c r="DH246" s="183">
        <f t="shared" si="315"/>
        <v>2.0516E-2</v>
      </c>
      <c r="DI246" s="183">
        <f t="shared" si="315"/>
        <v>1.8844999999999997E-2</v>
      </c>
      <c r="DJ246" s="183">
        <f t="shared" si="315"/>
        <v>2.0882999999999999E-2</v>
      </c>
      <c r="DK246" s="183">
        <f t="shared" si="315"/>
        <v>1.5657999999999998E-2</v>
      </c>
      <c r="DL246" s="183">
        <f t="shared" si="315"/>
        <v>2.1967E-2</v>
      </c>
      <c r="DM246" s="183">
        <f t="shared" si="315"/>
        <v>1.9899E-2</v>
      </c>
      <c r="DN246" s="183">
        <f t="shared" si="315"/>
        <v>2.7E-2</v>
      </c>
      <c r="DO246" s="183">
        <f t="shared" si="315"/>
        <v>2.7E-2</v>
      </c>
      <c r="DP246" s="183">
        <f t="shared" si="315"/>
        <v>2.7E-2</v>
      </c>
      <c r="DQ246" s="183">
        <f t="shared" si="315"/>
        <v>2.4545000000000001E-2</v>
      </c>
      <c r="DR246" s="183">
        <f t="shared" si="315"/>
        <v>2.4417000000000001E-2</v>
      </c>
      <c r="DS246" s="183">
        <f t="shared" si="315"/>
        <v>2.5923999999999999E-2</v>
      </c>
      <c r="DT246" s="183">
        <f t="shared" si="315"/>
        <v>2.1728999999999998E-2</v>
      </c>
      <c r="DU246" s="183">
        <f t="shared" si="315"/>
        <v>2.7E-2</v>
      </c>
      <c r="DV246" s="183">
        <f t="shared" si="315"/>
        <v>2.7E-2</v>
      </c>
      <c r="DW246" s="183">
        <f t="shared" si="315"/>
        <v>2.1996999999999999E-2</v>
      </c>
      <c r="DX246" s="183">
        <f t="shared" si="315"/>
        <v>1.8931E-2</v>
      </c>
      <c r="DY246" s="183">
        <f t="shared" si="315"/>
        <v>1.2928E-2</v>
      </c>
      <c r="DZ246" s="183">
        <f t="shared" si="315"/>
        <v>1.7662000000000001E-2</v>
      </c>
      <c r="EA246" s="183">
        <f t="shared" si="315"/>
        <v>1.2173E-2</v>
      </c>
      <c r="EB246" s="183">
        <f t="shared" ref="EB246:FX246" si="316">MIN(EB238,EB240,EB243)</f>
        <v>2.7E-2</v>
      </c>
      <c r="EC246" s="183">
        <f t="shared" si="316"/>
        <v>2.6620999999999999E-2</v>
      </c>
      <c r="ED246" s="183">
        <f t="shared" si="316"/>
        <v>4.4120000000000001E-3</v>
      </c>
      <c r="EE246" s="183">
        <f t="shared" si="316"/>
        <v>2.7E-2</v>
      </c>
      <c r="EF246" s="183">
        <f t="shared" si="316"/>
        <v>1.9594999999999998E-2</v>
      </c>
      <c r="EG246" s="183">
        <f t="shared" si="316"/>
        <v>2.6536000000000001E-2</v>
      </c>
      <c r="EH246" s="183">
        <f t="shared" si="316"/>
        <v>2.5053000000000002E-2</v>
      </c>
      <c r="EI246" s="183">
        <f t="shared" si="316"/>
        <v>2.7E-2</v>
      </c>
      <c r="EJ246" s="183">
        <f t="shared" si="316"/>
        <v>2.7E-2</v>
      </c>
      <c r="EK246" s="183">
        <f t="shared" si="316"/>
        <v>5.7670000000000004E-3</v>
      </c>
      <c r="EL246" s="183">
        <f t="shared" si="316"/>
        <v>2.1160000000000003E-3</v>
      </c>
      <c r="EM246" s="183">
        <f t="shared" si="316"/>
        <v>1.6308E-2</v>
      </c>
      <c r="EN246" s="183">
        <f t="shared" si="316"/>
        <v>2.7E-2</v>
      </c>
      <c r="EO246" s="183">
        <f t="shared" si="316"/>
        <v>2.7E-2</v>
      </c>
      <c r="EP246" s="183">
        <f t="shared" si="316"/>
        <v>2.0586E-2</v>
      </c>
      <c r="EQ246" s="183">
        <f t="shared" si="316"/>
        <v>9.9850000000000008E-3</v>
      </c>
      <c r="ER246" s="183">
        <f t="shared" si="316"/>
        <v>2.1283E-2</v>
      </c>
      <c r="ES246" s="183">
        <f t="shared" si="316"/>
        <v>2.3557999999999999E-2</v>
      </c>
      <c r="ET246" s="183">
        <f t="shared" si="316"/>
        <v>2.7E-2</v>
      </c>
      <c r="EU246" s="183">
        <f t="shared" si="316"/>
        <v>2.7E-2</v>
      </c>
      <c r="EV246" s="183">
        <f t="shared" si="316"/>
        <v>1.0964999999999999E-2</v>
      </c>
      <c r="EW246" s="183">
        <f t="shared" si="316"/>
        <v>6.0530000000000002E-3</v>
      </c>
      <c r="EX246" s="183">
        <f t="shared" si="316"/>
        <v>3.9100000000000003E-3</v>
      </c>
      <c r="EY246" s="183">
        <f t="shared" si="316"/>
        <v>2.7E-2</v>
      </c>
      <c r="EZ246" s="183">
        <f t="shared" si="316"/>
        <v>2.2942000000000001E-2</v>
      </c>
      <c r="FA246" s="183">
        <f t="shared" si="316"/>
        <v>1.0666E-2</v>
      </c>
      <c r="FB246" s="183">
        <f t="shared" si="316"/>
        <v>1.1505E-2</v>
      </c>
      <c r="FC246" s="183">
        <f t="shared" si="316"/>
        <v>2.2550000000000001E-2</v>
      </c>
      <c r="FD246" s="183">
        <f t="shared" si="316"/>
        <v>2.4437999999999998E-2</v>
      </c>
      <c r="FE246" s="183">
        <f t="shared" si="316"/>
        <v>1.4180999999999999E-2</v>
      </c>
      <c r="FF246" s="183">
        <f t="shared" si="316"/>
        <v>2.7E-2</v>
      </c>
      <c r="FG246" s="183">
        <f t="shared" si="316"/>
        <v>2.7E-2</v>
      </c>
      <c r="FH246" s="183">
        <f t="shared" si="316"/>
        <v>1.9771999999999998E-2</v>
      </c>
      <c r="FI246" s="183">
        <f t="shared" si="316"/>
        <v>6.1999999999999998E-3</v>
      </c>
      <c r="FJ246" s="183">
        <f t="shared" si="316"/>
        <v>1.9438E-2</v>
      </c>
      <c r="FK246" s="183">
        <f t="shared" si="316"/>
        <v>1.0845E-2</v>
      </c>
      <c r="FL246" s="183">
        <f t="shared" si="316"/>
        <v>2.7E-2</v>
      </c>
      <c r="FM246" s="183">
        <f t="shared" si="316"/>
        <v>1.8414E-2</v>
      </c>
      <c r="FN246" s="183">
        <f t="shared" si="316"/>
        <v>2.7E-2</v>
      </c>
      <c r="FO246" s="183">
        <f t="shared" si="316"/>
        <v>5.6239999999999997E-3</v>
      </c>
      <c r="FP246" s="183">
        <f t="shared" si="316"/>
        <v>1.2143000000000001E-2</v>
      </c>
      <c r="FQ246" s="183">
        <f t="shared" si="316"/>
        <v>1.6879999999999999E-2</v>
      </c>
      <c r="FR246" s="183">
        <f t="shared" si="316"/>
        <v>1.1564999999999999E-2</v>
      </c>
      <c r="FS246" s="183">
        <f t="shared" si="316"/>
        <v>5.1450000000000003E-3</v>
      </c>
      <c r="FT246" s="182">
        <f t="shared" si="316"/>
        <v>4.2929999999999999E-3</v>
      </c>
      <c r="FU246" s="183">
        <f t="shared" si="316"/>
        <v>1.8345E-2</v>
      </c>
      <c r="FV246" s="183">
        <f t="shared" si="316"/>
        <v>1.5032E-2</v>
      </c>
      <c r="FW246" s="183">
        <f t="shared" si="316"/>
        <v>2.1498E-2</v>
      </c>
      <c r="FX246" s="183">
        <f t="shared" si="316"/>
        <v>1.9675000000000002E-2</v>
      </c>
      <c r="FY246" s="183"/>
      <c r="FZ246" s="183"/>
      <c r="GA246" s="260"/>
      <c r="GB246" s="183"/>
      <c r="GC246" s="183"/>
      <c r="GD246" s="261"/>
      <c r="GE246" s="261"/>
    </row>
    <row r="247" spans="1:187" x14ac:dyDescent="0.2">
      <c r="A247" s="178"/>
      <c r="B247" s="184" t="s">
        <v>406</v>
      </c>
      <c r="C247" s="183"/>
      <c r="D247" s="183"/>
      <c r="E247" s="183"/>
      <c r="F247" s="183"/>
      <c r="G247" s="183"/>
      <c r="H247" s="183"/>
      <c r="I247" s="183"/>
      <c r="J247" s="183"/>
      <c r="K247" s="183"/>
      <c r="L247" s="183"/>
      <c r="M247" s="183"/>
      <c r="N247" s="183"/>
      <c r="O247" s="183"/>
      <c r="P247" s="183"/>
      <c r="Q247" s="183"/>
      <c r="R247" s="183"/>
      <c r="S247" s="183"/>
      <c r="T247" s="183"/>
      <c r="U247" s="183"/>
      <c r="V247" s="183"/>
      <c r="W247" s="182"/>
      <c r="X247" s="183"/>
      <c r="Y247" s="183"/>
      <c r="Z247" s="183"/>
      <c r="AA247" s="183"/>
      <c r="AB247" s="183"/>
      <c r="AC247" s="183"/>
      <c r="AD247" s="183"/>
      <c r="AE247" s="183"/>
      <c r="AF247" s="183"/>
      <c r="AG247" s="183"/>
      <c r="AH247" s="183"/>
      <c r="AI247" s="183"/>
      <c r="AJ247" s="183"/>
      <c r="AK247" s="183"/>
      <c r="AL247" s="183"/>
      <c r="AM247" s="183"/>
      <c r="AN247" s="183"/>
      <c r="AO247" s="183"/>
      <c r="AP247" s="183"/>
      <c r="AQ247" s="183"/>
      <c r="AR247" s="183"/>
      <c r="AS247" s="183"/>
      <c r="AT247" s="183"/>
      <c r="AU247" s="183"/>
      <c r="AV247" s="183"/>
      <c r="AW247" s="183"/>
      <c r="AX247" s="183"/>
      <c r="AY247" s="183"/>
      <c r="AZ247" s="183"/>
      <c r="BA247" s="183"/>
      <c r="BB247" s="183"/>
      <c r="BC247" s="183"/>
      <c r="BD247" s="183"/>
      <c r="BE247" s="183"/>
      <c r="BF247" s="183"/>
      <c r="BG247" s="183"/>
      <c r="BH247" s="183"/>
      <c r="BI247" s="183"/>
      <c r="BJ247" s="183"/>
      <c r="BK247" s="183"/>
      <c r="BL247" s="183"/>
      <c r="BM247" s="183"/>
      <c r="BN247" s="183"/>
      <c r="BO247" s="183"/>
      <c r="BP247" s="183"/>
      <c r="BQ247" s="183"/>
      <c r="BR247" s="183"/>
      <c r="BS247" s="183"/>
      <c r="BT247" s="183"/>
      <c r="BU247" s="183"/>
      <c r="BV247" s="183"/>
      <c r="BW247" s="183"/>
      <c r="BX247" s="183"/>
      <c r="BY247" s="183"/>
      <c r="BZ247" s="183"/>
      <c r="CA247" s="183"/>
      <c r="CB247" s="183"/>
      <c r="CC247" s="183"/>
      <c r="CD247" s="183"/>
      <c r="CE247" s="183"/>
      <c r="CF247" s="183"/>
      <c r="CG247" s="183"/>
      <c r="CH247" s="183"/>
      <c r="CI247" s="183"/>
      <c r="CJ247" s="183"/>
      <c r="CK247" s="183"/>
      <c r="CL247" s="183"/>
      <c r="CM247" s="183"/>
      <c r="CN247" s="183"/>
      <c r="CO247" s="183"/>
      <c r="CP247" s="183"/>
      <c r="CQ247" s="183"/>
      <c r="CR247" s="183"/>
      <c r="CS247" s="183"/>
      <c r="CT247" s="183"/>
      <c r="CU247" s="183"/>
      <c r="CV247" s="183"/>
      <c r="CW247" s="183"/>
      <c r="CX247" s="183"/>
      <c r="CY247" s="183"/>
      <c r="CZ247" s="183"/>
      <c r="DA247" s="183"/>
      <c r="DB247" s="183"/>
      <c r="DC247" s="183"/>
      <c r="DD247" s="183"/>
      <c r="DE247" s="183"/>
      <c r="DF247" s="183"/>
      <c r="DG247" s="183"/>
      <c r="DH247" s="183"/>
      <c r="DI247" s="183"/>
      <c r="DJ247" s="183"/>
      <c r="DK247" s="183"/>
      <c r="DL247" s="183"/>
      <c r="DM247" s="183"/>
      <c r="DN247" s="183"/>
      <c r="DO247" s="183"/>
      <c r="DP247" s="183"/>
      <c r="DQ247" s="183"/>
      <c r="DR247" s="183"/>
      <c r="DS247" s="183"/>
      <c r="DT247" s="183"/>
      <c r="DU247" s="183"/>
      <c r="DV247" s="183"/>
      <c r="DW247" s="183"/>
      <c r="DX247" s="183"/>
      <c r="DY247" s="183"/>
      <c r="DZ247" s="183"/>
      <c r="EA247" s="183"/>
      <c r="EB247" s="183"/>
      <c r="EC247" s="183"/>
      <c r="ED247" s="183"/>
      <c r="EE247" s="183"/>
      <c r="EF247" s="183"/>
      <c r="EG247" s="183"/>
      <c r="EH247" s="183"/>
      <c r="EI247" s="183"/>
      <c r="EJ247" s="183"/>
      <c r="EK247" s="183"/>
      <c r="EL247" s="183"/>
      <c r="EM247" s="183"/>
      <c r="EN247" s="183"/>
      <c r="EO247" s="183"/>
      <c r="EP247" s="183"/>
      <c r="EQ247" s="183"/>
      <c r="ER247" s="183"/>
      <c r="ES247" s="183"/>
      <c r="ET247" s="183"/>
      <c r="EU247" s="183"/>
      <c r="EV247" s="183"/>
      <c r="EW247" s="183"/>
      <c r="EX247" s="183"/>
      <c r="EY247" s="183"/>
      <c r="EZ247" s="183"/>
      <c r="FA247" s="183"/>
      <c r="FB247" s="183"/>
      <c r="FC247" s="183"/>
      <c r="FD247" s="183"/>
      <c r="FE247" s="183"/>
      <c r="FF247" s="183"/>
      <c r="FG247" s="183"/>
      <c r="FH247" s="183"/>
      <c r="FI247" s="183"/>
      <c r="FJ247" s="183"/>
      <c r="FK247" s="183"/>
      <c r="FL247" s="183"/>
      <c r="FM247" s="183"/>
      <c r="FN247" s="183"/>
      <c r="FO247" s="183"/>
      <c r="FP247" s="183"/>
      <c r="FQ247" s="183"/>
      <c r="FR247" s="183"/>
      <c r="FS247" s="183"/>
      <c r="FT247" s="182"/>
      <c r="FU247" s="183"/>
      <c r="FV247" s="183"/>
      <c r="FW247" s="183"/>
      <c r="FX247" s="183"/>
      <c r="FY247" s="183"/>
      <c r="FZ247" s="183"/>
      <c r="GA247" s="181"/>
      <c r="GB247" s="183"/>
      <c r="GC247" s="183"/>
      <c r="GD247" s="261"/>
      <c r="GE247" s="261"/>
    </row>
    <row r="248" spans="1:187" x14ac:dyDescent="0.2">
      <c r="A248" s="192" t="s">
        <v>407</v>
      </c>
      <c r="B248" s="184" t="s">
        <v>408</v>
      </c>
      <c r="C248" s="183">
        <v>2.6079999999999999E-2</v>
      </c>
      <c r="D248" s="183">
        <v>2.7E-2</v>
      </c>
      <c r="E248" s="183">
        <v>2.4687999999999998E-2</v>
      </c>
      <c r="F248" s="183">
        <v>2.6262000000000001E-2</v>
      </c>
      <c r="G248" s="183">
        <v>2.2284999999999999E-2</v>
      </c>
      <c r="H248" s="183">
        <v>2.7E-2</v>
      </c>
      <c r="I248" s="183">
        <v>2.7E-2</v>
      </c>
      <c r="J248" s="183">
        <v>2.7E-2</v>
      </c>
      <c r="K248" s="183">
        <v>2.7E-2</v>
      </c>
      <c r="L248" s="183">
        <v>2.1895000000000001E-2</v>
      </c>
      <c r="M248" s="183">
        <v>2.0947E-2</v>
      </c>
      <c r="N248" s="183">
        <v>2.0358999999999999E-2</v>
      </c>
      <c r="O248" s="183">
        <v>2.5353000000000001E-2</v>
      </c>
      <c r="P248" s="183">
        <v>2.7E-2</v>
      </c>
      <c r="Q248" s="183">
        <v>2.6010000000000002E-2</v>
      </c>
      <c r="R248" s="183">
        <v>2.3909E-2</v>
      </c>
      <c r="S248" s="183">
        <v>2.1013999999999998E-2</v>
      </c>
      <c r="T248" s="183">
        <v>1.9300999999999999E-2</v>
      </c>
      <c r="U248" s="183">
        <v>1.8800999999999998E-2</v>
      </c>
      <c r="V248" s="183">
        <v>2.7E-2</v>
      </c>
      <c r="W248" s="182">
        <v>2.7E-2</v>
      </c>
      <c r="X248" s="183">
        <v>1.0756E-2</v>
      </c>
      <c r="Y248" s="183">
        <v>1.9498000000000001E-2</v>
      </c>
      <c r="Z248" s="183">
        <v>1.8914999999999998E-2</v>
      </c>
      <c r="AA248" s="183">
        <v>2.4995E-2</v>
      </c>
      <c r="AB248" s="183">
        <v>2.5023E-2</v>
      </c>
      <c r="AC248" s="183">
        <v>1.5982E-2</v>
      </c>
      <c r="AD248" s="183">
        <v>1.4692999999999999E-2</v>
      </c>
      <c r="AE248" s="183">
        <v>7.8139999999999998E-3</v>
      </c>
      <c r="AF248" s="183">
        <v>6.6740000000000002E-3</v>
      </c>
      <c r="AG248" s="183">
        <v>1.2480999999999999E-2</v>
      </c>
      <c r="AH248" s="183">
        <v>1.7123000000000003E-2</v>
      </c>
      <c r="AI248" s="183">
        <v>2.7E-2</v>
      </c>
      <c r="AJ248" s="183">
        <v>1.8787999999999999E-2</v>
      </c>
      <c r="AK248" s="183">
        <v>1.6280000000000003E-2</v>
      </c>
      <c r="AL248" s="183">
        <v>2.7E-2</v>
      </c>
      <c r="AM248" s="183">
        <v>1.6449000000000002E-2</v>
      </c>
      <c r="AN248" s="183">
        <v>2.2903E-2</v>
      </c>
      <c r="AO248" s="183">
        <v>2.2655999999999999E-2</v>
      </c>
      <c r="AP248" s="183">
        <v>2.5541000000000001E-2</v>
      </c>
      <c r="AQ248" s="183">
        <v>1.5559E-2</v>
      </c>
      <c r="AR248" s="183">
        <v>2.5440000000000001E-2</v>
      </c>
      <c r="AS248" s="183">
        <v>1.1618E-2</v>
      </c>
      <c r="AT248" s="183">
        <v>2.6713999999999998E-2</v>
      </c>
      <c r="AU248" s="183">
        <v>1.9188E-2</v>
      </c>
      <c r="AV248" s="183">
        <v>2.5359000000000003E-2</v>
      </c>
      <c r="AW248" s="183">
        <v>2.0596E-2</v>
      </c>
      <c r="AX248" s="183">
        <v>1.6797999999999997E-2</v>
      </c>
      <c r="AY248" s="183">
        <v>2.7E-2</v>
      </c>
      <c r="AZ248" s="183">
        <v>1.6345999999999999E-2</v>
      </c>
      <c r="BA248" s="183">
        <v>2.1893999999999997E-2</v>
      </c>
      <c r="BB248" s="183">
        <v>1.9684E-2</v>
      </c>
      <c r="BC248" s="183">
        <v>2.2561999999999999E-2</v>
      </c>
      <c r="BD248" s="183">
        <v>2.7E-2</v>
      </c>
      <c r="BE248" s="183">
        <v>2.2815999999999999E-2</v>
      </c>
      <c r="BF248" s="183">
        <v>2.6952E-2</v>
      </c>
      <c r="BG248" s="183">
        <v>2.7E-2</v>
      </c>
      <c r="BH248" s="183">
        <v>2.1419000000000001E-2</v>
      </c>
      <c r="BI248" s="183">
        <v>8.4329999999999995E-3</v>
      </c>
      <c r="BJ248" s="183">
        <v>2.3164000000000001E-2</v>
      </c>
      <c r="BK248" s="183">
        <v>2.4458999999999998E-2</v>
      </c>
      <c r="BL248" s="183">
        <v>2.7E-2</v>
      </c>
      <c r="BM248" s="183">
        <v>2.0833999999999998E-2</v>
      </c>
      <c r="BN248" s="183">
        <v>2.7E-2</v>
      </c>
      <c r="BO248" s="183">
        <v>1.5203E-2</v>
      </c>
      <c r="BP248" s="183">
        <v>2.1702000000000003E-2</v>
      </c>
      <c r="BQ248" s="183">
        <v>2.1759000000000001E-2</v>
      </c>
      <c r="BR248" s="183">
        <v>4.7000000000000002E-3</v>
      </c>
      <c r="BS248" s="183">
        <v>2.2309999999999999E-3</v>
      </c>
      <c r="BT248" s="183">
        <v>4.0750000000000005E-3</v>
      </c>
      <c r="BU248" s="183">
        <v>1.3811E-2</v>
      </c>
      <c r="BV248" s="183">
        <v>1.1775000000000001E-2</v>
      </c>
      <c r="BW248" s="183">
        <v>1.55E-2</v>
      </c>
      <c r="BX248" s="183">
        <v>1.6598999999999999E-2</v>
      </c>
      <c r="BY248" s="183">
        <v>2.3781E-2</v>
      </c>
      <c r="BZ248" s="183">
        <v>2.6312000000000002E-2</v>
      </c>
      <c r="CA248" s="183">
        <v>2.3040999999999999E-2</v>
      </c>
      <c r="CB248" s="183">
        <v>2.6251999999999998E-2</v>
      </c>
      <c r="CC248" s="183">
        <v>2.2199E-2</v>
      </c>
      <c r="CD248" s="183">
        <v>1.9519999999999999E-2</v>
      </c>
      <c r="CE248" s="183">
        <v>2.7E-2</v>
      </c>
      <c r="CF248" s="183">
        <v>2.2463E-2</v>
      </c>
      <c r="CG248" s="183">
        <v>2.7E-2</v>
      </c>
      <c r="CH248" s="183">
        <v>2.2187999999999999E-2</v>
      </c>
      <c r="CI248" s="183">
        <v>2.418E-2</v>
      </c>
      <c r="CJ248" s="183">
        <v>2.3469E-2</v>
      </c>
      <c r="CK248" s="183">
        <v>6.6010000000000001E-3</v>
      </c>
      <c r="CL248" s="183">
        <v>8.2289999999999985E-3</v>
      </c>
      <c r="CM248" s="183">
        <v>2.274E-3</v>
      </c>
      <c r="CN248" s="183">
        <v>2.7E-2</v>
      </c>
      <c r="CO248" s="183">
        <v>2.2359999999999998E-2</v>
      </c>
      <c r="CP248" s="183">
        <v>2.0548999999999998E-2</v>
      </c>
      <c r="CQ248" s="183">
        <v>1.2426999999999999E-2</v>
      </c>
      <c r="CR248" s="183">
        <v>1.6799999999999999E-3</v>
      </c>
      <c r="CS248" s="183">
        <v>2.2658000000000001E-2</v>
      </c>
      <c r="CT248" s="183">
        <v>8.5199999999999998E-3</v>
      </c>
      <c r="CU248" s="183">
        <v>1.9615999999999998E-2</v>
      </c>
      <c r="CV248" s="183">
        <v>1.0978999999999999E-2</v>
      </c>
      <c r="CW248" s="183">
        <v>1.7086999999999998E-2</v>
      </c>
      <c r="CX248" s="183">
        <v>2.1824000000000003E-2</v>
      </c>
      <c r="CY248" s="183">
        <v>2.7E-2</v>
      </c>
      <c r="CZ248" s="183">
        <v>2.6651000000000001E-2</v>
      </c>
      <c r="DA248" s="183">
        <v>2.7E-2</v>
      </c>
      <c r="DB248" s="183">
        <v>2.7E-2</v>
      </c>
      <c r="DC248" s="183">
        <v>1.7417999999999999E-2</v>
      </c>
      <c r="DD248" s="183">
        <v>3.4300000000000003E-3</v>
      </c>
      <c r="DE248" s="183">
        <v>1.145E-2</v>
      </c>
      <c r="DF248" s="183">
        <v>2.4213999999999999E-2</v>
      </c>
      <c r="DG248" s="183">
        <v>2.0452999999999999E-2</v>
      </c>
      <c r="DH248" s="183">
        <v>2.0516E-2</v>
      </c>
      <c r="DI248" s="183">
        <v>1.8844999999999997E-2</v>
      </c>
      <c r="DJ248" s="183">
        <v>2.0882999999999999E-2</v>
      </c>
      <c r="DK248" s="183">
        <v>1.5657999999999998E-2</v>
      </c>
      <c r="DL248" s="183">
        <v>2.1967E-2</v>
      </c>
      <c r="DM248" s="183">
        <v>1.9899E-2</v>
      </c>
      <c r="DN248" s="183">
        <v>2.7E-2</v>
      </c>
      <c r="DO248" s="183">
        <v>2.7E-2</v>
      </c>
      <c r="DP248" s="183">
        <v>2.7E-2</v>
      </c>
      <c r="DQ248" s="183">
        <v>2.4545000000000001E-2</v>
      </c>
      <c r="DR248" s="183">
        <v>2.4417000000000001E-2</v>
      </c>
      <c r="DS248" s="183">
        <v>2.5923999999999999E-2</v>
      </c>
      <c r="DT248" s="183">
        <v>2.1728999999999998E-2</v>
      </c>
      <c r="DU248" s="183">
        <v>2.7E-2</v>
      </c>
      <c r="DV248" s="183">
        <v>2.7E-2</v>
      </c>
      <c r="DW248" s="183">
        <v>2.1996999999999999E-2</v>
      </c>
      <c r="DX248" s="183">
        <v>1.8931E-2</v>
      </c>
      <c r="DY248" s="183">
        <v>1.2928E-2</v>
      </c>
      <c r="DZ248" s="183">
        <v>1.7662000000000001E-2</v>
      </c>
      <c r="EA248" s="183">
        <v>1.2173E-2</v>
      </c>
      <c r="EB248" s="183">
        <v>2.7E-2</v>
      </c>
      <c r="EC248" s="183">
        <v>2.6620999999999999E-2</v>
      </c>
      <c r="ED248" s="183">
        <v>4.4120000000000001E-3</v>
      </c>
      <c r="EE248" s="183">
        <v>2.7E-2</v>
      </c>
      <c r="EF248" s="183">
        <v>1.9594999999999998E-2</v>
      </c>
      <c r="EG248" s="183">
        <v>2.6536000000000001E-2</v>
      </c>
      <c r="EH248" s="183">
        <v>2.5053000000000002E-2</v>
      </c>
      <c r="EI248" s="183">
        <v>2.7E-2</v>
      </c>
      <c r="EJ248" s="183">
        <v>2.7E-2</v>
      </c>
      <c r="EK248" s="183">
        <v>5.7670000000000004E-3</v>
      </c>
      <c r="EL248" s="183">
        <v>2.1160000000000003E-3</v>
      </c>
      <c r="EM248" s="183">
        <v>1.6308E-2</v>
      </c>
      <c r="EN248" s="183">
        <v>2.7E-2</v>
      </c>
      <c r="EO248" s="183">
        <v>2.7E-2</v>
      </c>
      <c r="EP248" s="183">
        <v>2.0586E-2</v>
      </c>
      <c r="EQ248" s="183">
        <v>9.9850000000000008E-3</v>
      </c>
      <c r="ER248" s="183">
        <v>2.1283E-2</v>
      </c>
      <c r="ES248" s="183">
        <v>2.3557999999999999E-2</v>
      </c>
      <c r="ET248" s="183">
        <v>2.7E-2</v>
      </c>
      <c r="EU248" s="183">
        <v>2.7E-2</v>
      </c>
      <c r="EV248" s="183">
        <v>1.0964999999999999E-2</v>
      </c>
      <c r="EW248" s="183">
        <v>6.0530000000000002E-3</v>
      </c>
      <c r="EX248" s="183">
        <v>3.9100000000000003E-3</v>
      </c>
      <c r="EY248" s="183">
        <v>2.7E-2</v>
      </c>
      <c r="EZ248" s="183">
        <v>2.2942000000000001E-2</v>
      </c>
      <c r="FA248" s="183">
        <v>1.0666E-2</v>
      </c>
      <c r="FB248" s="183">
        <v>1.1505E-2</v>
      </c>
      <c r="FC248" s="183">
        <v>2.2550000000000001E-2</v>
      </c>
      <c r="FD248" s="183">
        <v>2.4437999999999998E-2</v>
      </c>
      <c r="FE248" s="183">
        <v>1.4180999999999999E-2</v>
      </c>
      <c r="FF248" s="183">
        <v>2.7E-2</v>
      </c>
      <c r="FG248" s="183">
        <v>2.7E-2</v>
      </c>
      <c r="FH248" s="183">
        <v>1.9771999999999998E-2</v>
      </c>
      <c r="FI248" s="183">
        <v>6.1999999999999998E-3</v>
      </c>
      <c r="FJ248" s="183">
        <v>1.9438E-2</v>
      </c>
      <c r="FK248" s="183">
        <v>1.0845E-2</v>
      </c>
      <c r="FL248" s="183">
        <v>2.7E-2</v>
      </c>
      <c r="FM248" s="183">
        <v>1.8414E-2</v>
      </c>
      <c r="FN248" s="183">
        <v>2.7E-2</v>
      </c>
      <c r="FO248" s="183">
        <v>5.6239999999999997E-3</v>
      </c>
      <c r="FP248" s="183">
        <v>1.2143000000000001E-2</v>
      </c>
      <c r="FQ248" s="183">
        <v>1.6879999999999999E-2</v>
      </c>
      <c r="FR248" s="183">
        <v>1.1564999999999999E-2</v>
      </c>
      <c r="FS248" s="183">
        <v>5.1450000000000003E-3</v>
      </c>
      <c r="FT248" s="182">
        <v>4.2929999999999999E-3</v>
      </c>
      <c r="FU248" s="183">
        <v>1.8345E-2</v>
      </c>
      <c r="FV248" s="183">
        <v>1.5032E-2</v>
      </c>
      <c r="FW248" s="183">
        <v>2.1498E-2</v>
      </c>
      <c r="FX248" s="183">
        <v>1.9675000000000002E-2</v>
      </c>
      <c r="FY248" s="183"/>
      <c r="FZ248" s="183"/>
      <c r="GA248" s="181"/>
      <c r="GB248" s="183"/>
      <c r="GC248" s="183"/>
      <c r="GD248" s="261"/>
      <c r="GE248" s="261"/>
    </row>
    <row r="249" spans="1:187" x14ac:dyDescent="0.2">
      <c r="A249" s="192" t="s">
        <v>409</v>
      </c>
      <c r="B249" s="184" t="s">
        <v>410</v>
      </c>
      <c r="C249" s="183">
        <f t="shared" ref="C249:BN249" si="317">IF(C248&gt;0,C248,C246)</f>
        <v>2.6079999999999999E-2</v>
      </c>
      <c r="D249" s="183">
        <f t="shared" si="317"/>
        <v>2.7E-2</v>
      </c>
      <c r="E249" s="183">
        <f t="shared" si="317"/>
        <v>2.4687999999999998E-2</v>
      </c>
      <c r="F249" s="183">
        <f t="shared" si="317"/>
        <v>2.6262000000000001E-2</v>
      </c>
      <c r="G249" s="183">
        <f t="shared" si="317"/>
        <v>2.2284999999999999E-2</v>
      </c>
      <c r="H249" s="183">
        <f t="shared" si="317"/>
        <v>2.7E-2</v>
      </c>
      <c r="I249" s="183">
        <f t="shared" si="317"/>
        <v>2.7E-2</v>
      </c>
      <c r="J249" s="183">
        <f t="shared" si="317"/>
        <v>2.7E-2</v>
      </c>
      <c r="K249" s="183">
        <f t="shared" si="317"/>
        <v>2.7E-2</v>
      </c>
      <c r="L249" s="183">
        <f t="shared" si="317"/>
        <v>2.1895000000000001E-2</v>
      </c>
      <c r="M249" s="183">
        <f t="shared" si="317"/>
        <v>2.0947E-2</v>
      </c>
      <c r="N249" s="183">
        <f t="shared" si="317"/>
        <v>2.0358999999999999E-2</v>
      </c>
      <c r="O249" s="183">
        <f t="shared" si="317"/>
        <v>2.5353000000000001E-2</v>
      </c>
      <c r="P249" s="183">
        <f t="shared" si="317"/>
        <v>2.7E-2</v>
      </c>
      <c r="Q249" s="183">
        <f t="shared" si="317"/>
        <v>2.6010000000000002E-2</v>
      </c>
      <c r="R249" s="183">
        <f t="shared" si="317"/>
        <v>2.3909E-2</v>
      </c>
      <c r="S249" s="183">
        <f t="shared" si="317"/>
        <v>2.1013999999999998E-2</v>
      </c>
      <c r="T249" s="183">
        <f t="shared" si="317"/>
        <v>1.9300999999999999E-2</v>
      </c>
      <c r="U249" s="183">
        <f t="shared" si="317"/>
        <v>1.8800999999999998E-2</v>
      </c>
      <c r="V249" s="183">
        <f t="shared" si="317"/>
        <v>2.7E-2</v>
      </c>
      <c r="W249" s="182">
        <f t="shared" si="317"/>
        <v>2.7E-2</v>
      </c>
      <c r="X249" s="183">
        <f t="shared" si="317"/>
        <v>1.0756E-2</v>
      </c>
      <c r="Y249" s="183">
        <f t="shared" si="317"/>
        <v>1.9498000000000001E-2</v>
      </c>
      <c r="Z249" s="183">
        <f t="shared" si="317"/>
        <v>1.8914999999999998E-2</v>
      </c>
      <c r="AA249" s="183">
        <f t="shared" si="317"/>
        <v>2.4995E-2</v>
      </c>
      <c r="AB249" s="183">
        <f t="shared" si="317"/>
        <v>2.5023E-2</v>
      </c>
      <c r="AC249" s="183">
        <f t="shared" si="317"/>
        <v>1.5982E-2</v>
      </c>
      <c r="AD249" s="183">
        <f t="shared" si="317"/>
        <v>1.4692999999999999E-2</v>
      </c>
      <c r="AE249" s="183">
        <f t="shared" si="317"/>
        <v>7.8139999999999998E-3</v>
      </c>
      <c r="AF249" s="183">
        <f t="shared" si="317"/>
        <v>6.6740000000000002E-3</v>
      </c>
      <c r="AG249" s="183">
        <f t="shared" si="317"/>
        <v>1.2480999999999999E-2</v>
      </c>
      <c r="AH249" s="183">
        <f t="shared" si="317"/>
        <v>1.7123000000000003E-2</v>
      </c>
      <c r="AI249" s="183">
        <f t="shared" si="317"/>
        <v>2.7E-2</v>
      </c>
      <c r="AJ249" s="183">
        <f t="shared" si="317"/>
        <v>1.8787999999999999E-2</v>
      </c>
      <c r="AK249" s="183">
        <f t="shared" si="317"/>
        <v>1.6280000000000003E-2</v>
      </c>
      <c r="AL249" s="183">
        <f t="shared" si="317"/>
        <v>2.7E-2</v>
      </c>
      <c r="AM249" s="183">
        <f t="shared" si="317"/>
        <v>1.6449000000000002E-2</v>
      </c>
      <c r="AN249" s="183">
        <f t="shared" si="317"/>
        <v>2.2903E-2</v>
      </c>
      <c r="AO249" s="183">
        <f t="shared" si="317"/>
        <v>2.2655999999999999E-2</v>
      </c>
      <c r="AP249" s="183">
        <f t="shared" si="317"/>
        <v>2.5541000000000001E-2</v>
      </c>
      <c r="AQ249" s="183">
        <f t="shared" si="317"/>
        <v>1.5559E-2</v>
      </c>
      <c r="AR249" s="183">
        <f t="shared" si="317"/>
        <v>2.5440000000000001E-2</v>
      </c>
      <c r="AS249" s="183">
        <f t="shared" si="317"/>
        <v>1.1618E-2</v>
      </c>
      <c r="AT249" s="183">
        <f t="shared" si="317"/>
        <v>2.6713999999999998E-2</v>
      </c>
      <c r="AU249" s="183">
        <f t="shared" si="317"/>
        <v>1.9188E-2</v>
      </c>
      <c r="AV249" s="183">
        <f t="shared" si="317"/>
        <v>2.5359000000000003E-2</v>
      </c>
      <c r="AW249" s="183">
        <f t="shared" si="317"/>
        <v>2.0596E-2</v>
      </c>
      <c r="AX249" s="183">
        <f t="shared" si="317"/>
        <v>1.6797999999999997E-2</v>
      </c>
      <c r="AY249" s="183">
        <f t="shared" si="317"/>
        <v>2.7E-2</v>
      </c>
      <c r="AZ249" s="183">
        <f t="shared" si="317"/>
        <v>1.6345999999999999E-2</v>
      </c>
      <c r="BA249" s="183">
        <f t="shared" si="317"/>
        <v>2.1893999999999997E-2</v>
      </c>
      <c r="BB249" s="183">
        <f t="shared" si="317"/>
        <v>1.9684E-2</v>
      </c>
      <c r="BC249" s="183">
        <f t="shared" si="317"/>
        <v>2.2561999999999999E-2</v>
      </c>
      <c r="BD249" s="183">
        <f t="shared" si="317"/>
        <v>2.7E-2</v>
      </c>
      <c r="BE249" s="183">
        <f t="shared" si="317"/>
        <v>2.2815999999999999E-2</v>
      </c>
      <c r="BF249" s="183">
        <f t="shared" si="317"/>
        <v>2.6952E-2</v>
      </c>
      <c r="BG249" s="183">
        <f t="shared" si="317"/>
        <v>2.7E-2</v>
      </c>
      <c r="BH249" s="183">
        <f t="shared" si="317"/>
        <v>2.1419000000000001E-2</v>
      </c>
      <c r="BI249" s="183">
        <f t="shared" si="317"/>
        <v>8.4329999999999995E-3</v>
      </c>
      <c r="BJ249" s="183">
        <f t="shared" si="317"/>
        <v>2.3164000000000001E-2</v>
      </c>
      <c r="BK249" s="183">
        <f t="shared" si="317"/>
        <v>2.4458999999999998E-2</v>
      </c>
      <c r="BL249" s="183">
        <f t="shared" si="317"/>
        <v>2.7E-2</v>
      </c>
      <c r="BM249" s="183">
        <f t="shared" si="317"/>
        <v>2.0833999999999998E-2</v>
      </c>
      <c r="BN249" s="183">
        <f t="shared" si="317"/>
        <v>2.7E-2</v>
      </c>
      <c r="BO249" s="183">
        <f t="shared" ref="BO249:DZ249" si="318">IF(BO248&gt;0,BO248,BO246)</f>
        <v>1.5203E-2</v>
      </c>
      <c r="BP249" s="183">
        <f t="shared" si="318"/>
        <v>2.1702000000000003E-2</v>
      </c>
      <c r="BQ249" s="183">
        <f t="shared" si="318"/>
        <v>2.1759000000000001E-2</v>
      </c>
      <c r="BR249" s="183">
        <f t="shared" si="318"/>
        <v>4.7000000000000002E-3</v>
      </c>
      <c r="BS249" s="183">
        <f t="shared" si="318"/>
        <v>2.2309999999999999E-3</v>
      </c>
      <c r="BT249" s="183">
        <f t="shared" si="318"/>
        <v>4.0750000000000005E-3</v>
      </c>
      <c r="BU249" s="183">
        <f t="shared" si="318"/>
        <v>1.3811E-2</v>
      </c>
      <c r="BV249" s="183">
        <f t="shared" si="318"/>
        <v>1.1775000000000001E-2</v>
      </c>
      <c r="BW249" s="183">
        <f t="shared" si="318"/>
        <v>1.55E-2</v>
      </c>
      <c r="BX249" s="183">
        <f t="shared" si="318"/>
        <v>1.6598999999999999E-2</v>
      </c>
      <c r="BY249" s="183">
        <f t="shared" si="318"/>
        <v>2.3781E-2</v>
      </c>
      <c r="BZ249" s="183">
        <f t="shared" si="318"/>
        <v>2.6312000000000002E-2</v>
      </c>
      <c r="CA249" s="183">
        <f t="shared" si="318"/>
        <v>2.3040999999999999E-2</v>
      </c>
      <c r="CB249" s="183">
        <f t="shared" si="318"/>
        <v>2.6251999999999998E-2</v>
      </c>
      <c r="CC249" s="183">
        <f t="shared" si="318"/>
        <v>2.2199E-2</v>
      </c>
      <c r="CD249" s="183">
        <f t="shared" si="318"/>
        <v>1.9519999999999999E-2</v>
      </c>
      <c r="CE249" s="183">
        <f t="shared" si="318"/>
        <v>2.7E-2</v>
      </c>
      <c r="CF249" s="183">
        <f t="shared" si="318"/>
        <v>2.2463E-2</v>
      </c>
      <c r="CG249" s="183">
        <f t="shared" si="318"/>
        <v>2.7E-2</v>
      </c>
      <c r="CH249" s="183">
        <f t="shared" si="318"/>
        <v>2.2187999999999999E-2</v>
      </c>
      <c r="CI249" s="183">
        <f t="shared" si="318"/>
        <v>2.418E-2</v>
      </c>
      <c r="CJ249" s="183">
        <f t="shared" si="318"/>
        <v>2.3469E-2</v>
      </c>
      <c r="CK249" s="183">
        <f t="shared" si="318"/>
        <v>6.6010000000000001E-3</v>
      </c>
      <c r="CL249" s="183">
        <f t="shared" si="318"/>
        <v>8.2289999999999985E-3</v>
      </c>
      <c r="CM249" s="183">
        <f t="shared" si="318"/>
        <v>2.274E-3</v>
      </c>
      <c r="CN249" s="183">
        <f t="shared" si="318"/>
        <v>2.7E-2</v>
      </c>
      <c r="CO249" s="183">
        <f t="shared" si="318"/>
        <v>2.2359999999999998E-2</v>
      </c>
      <c r="CP249" s="183">
        <f t="shared" si="318"/>
        <v>2.0548999999999998E-2</v>
      </c>
      <c r="CQ249" s="183">
        <f t="shared" si="318"/>
        <v>1.2426999999999999E-2</v>
      </c>
      <c r="CR249" s="183">
        <f t="shared" si="318"/>
        <v>1.6799999999999999E-3</v>
      </c>
      <c r="CS249" s="183">
        <f t="shared" si="318"/>
        <v>2.2658000000000001E-2</v>
      </c>
      <c r="CT249" s="183">
        <f t="shared" si="318"/>
        <v>8.5199999999999998E-3</v>
      </c>
      <c r="CU249" s="183">
        <f t="shared" si="318"/>
        <v>1.9615999999999998E-2</v>
      </c>
      <c r="CV249" s="183">
        <f t="shared" si="318"/>
        <v>1.0978999999999999E-2</v>
      </c>
      <c r="CW249" s="183">
        <f t="shared" si="318"/>
        <v>1.7086999999999998E-2</v>
      </c>
      <c r="CX249" s="183">
        <f t="shared" si="318"/>
        <v>2.1824000000000003E-2</v>
      </c>
      <c r="CY249" s="183">
        <f t="shared" si="318"/>
        <v>2.7E-2</v>
      </c>
      <c r="CZ249" s="183">
        <f t="shared" si="318"/>
        <v>2.6651000000000001E-2</v>
      </c>
      <c r="DA249" s="183">
        <f t="shared" si="318"/>
        <v>2.7E-2</v>
      </c>
      <c r="DB249" s="183">
        <f t="shared" si="318"/>
        <v>2.7E-2</v>
      </c>
      <c r="DC249" s="183">
        <f t="shared" si="318"/>
        <v>1.7417999999999999E-2</v>
      </c>
      <c r="DD249" s="183">
        <f t="shared" si="318"/>
        <v>3.4300000000000003E-3</v>
      </c>
      <c r="DE249" s="183">
        <f t="shared" si="318"/>
        <v>1.145E-2</v>
      </c>
      <c r="DF249" s="183">
        <f t="shared" si="318"/>
        <v>2.4213999999999999E-2</v>
      </c>
      <c r="DG249" s="183">
        <f t="shared" si="318"/>
        <v>2.0452999999999999E-2</v>
      </c>
      <c r="DH249" s="183">
        <f t="shared" si="318"/>
        <v>2.0516E-2</v>
      </c>
      <c r="DI249" s="183">
        <f t="shared" si="318"/>
        <v>1.8844999999999997E-2</v>
      </c>
      <c r="DJ249" s="183">
        <f t="shared" si="318"/>
        <v>2.0882999999999999E-2</v>
      </c>
      <c r="DK249" s="183">
        <f t="shared" si="318"/>
        <v>1.5657999999999998E-2</v>
      </c>
      <c r="DL249" s="183">
        <f t="shared" si="318"/>
        <v>2.1967E-2</v>
      </c>
      <c r="DM249" s="183">
        <f t="shared" si="318"/>
        <v>1.9899E-2</v>
      </c>
      <c r="DN249" s="183">
        <f t="shared" si="318"/>
        <v>2.7E-2</v>
      </c>
      <c r="DO249" s="183">
        <f t="shared" si="318"/>
        <v>2.7E-2</v>
      </c>
      <c r="DP249" s="183">
        <f t="shared" si="318"/>
        <v>2.7E-2</v>
      </c>
      <c r="DQ249" s="183">
        <f t="shared" si="318"/>
        <v>2.4545000000000001E-2</v>
      </c>
      <c r="DR249" s="183">
        <f t="shared" si="318"/>
        <v>2.4417000000000001E-2</v>
      </c>
      <c r="DS249" s="183">
        <f t="shared" si="318"/>
        <v>2.5923999999999999E-2</v>
      </c>
      <c r="DT249" s="183">
        <f t="shared" si="318"/>
        <v>2.1728999999999998E-2</v>
      </c>
      <c r="DU249" s="183">
        <f t="shared" si="318"/>
        <v>2.7E-2</v>
      </c>
      <c r="DV249" s="183">
        <f t="shared" si="318"/>
        <v>2.7E-2</v>
      </c>
      <c r="DW249" s="183">
        <f t="shared" si="318"/>
        <v>2.1996999999999999E-2</v>
      </c>
      <c r="DX249" s="183">
        <f t="shared" si="318"/>
        <v>1.8931E-2</v>
      </c>
      <c r="DY249" s="183">
        <f t="shared" si="318"/>
        <v>1.2928E-2</v>
      </c>
      <c r="DZ249" s="183">
        <f t="shared" si="318"/>
        <v>1.7662000000000001E-2</v>
      </c>
      <c r="EA249" s="183">
        <f t="shared" ref="EA249:FU249" si="319">IF(EA248&gt;0,EA248,EA246)</f>
        <v>1.2173E-2</v>
      </c>
      <c r="EB249" s="183">
        <f t="shared" si="319"/>
        <v>2.7E-2</v>
      </c>
      <c r="EC249" s="183">
        <f t="shared" si="319"/>
        <v>2.6620999999999999E-2</v>
      </c>
      <c r="ED249" s="183">
        <f t="shared" si="319"/>
        <v>4.4120000000000001E-3</v>
      </c>
      <c r="EE249" s="183">
        <f t="shared" si="319"/>
        <v>2.7E-2</v>
      </c>
      <c r="EF249" s="183">
        <f t="shared" si="319"/>
        <v>1.9594999999999998E-2</v>
      </c>
      <c r="EG249" s="183">
        <f t="shared" si="319"/>
        <v>2.6536000000000001E-2</v>
      </c>
      <c r="EH249" s="183">
        <f t="shared" si="319"/>
        <v>2.5053000000000002E-2</v>
      </c>
      <c r="EI249" s="183">
        <f t="shared" si="319"/>
        <v>2.7E-2</v>
      </c>
      <c r="EJ249" s="183">
        <f t="shared" si="319"/>
        <v>2.7E-2</v>
      </c>
      <c r="EK249" s="183">
        <f t="shared" si="319"/>
        <v>5.7670000000000004E-3</v>
      </c>
      <c r="EL249" s="183">
        <f t="shared" si="319"/>
        <v>2.1160000000000003E-3</v>
      </c>
      <c r="EM249" s="183">
        <f t="shared" si="319"/>
        <v>1.6308E-2</v>
      </c>
      <c r="EN249" s="183">
        <f t="shared" si="319"/>
        <v>2.7E-2</v>
      </c>
      <c r="EO249" s="183">
        <f t="shared" si="319"/>
        <v>2.7E-2</v>
      </c>
      <c r="EP249" s="183">
        <f t="shared" si="319"/>
        <v>2.0586E-2</v>
      </c>
      <c r="EQ249" s="183">
        <f t="shared" si="319"/>
        <v>9.9850000000000008E-3</v>
      </c>
      <c r="ER249" s="183">
        <f t="shared" si="319"/>
        <v>2.1283E-2</v>
      </c>
      <c r="ES249" s="183">
        <f t="shared" si="319"/>
        <v>2.3557999999999999E-2</v>
      </c>
      <c r="ET249" s="183">
        <f t="shared" si="319"/>
        <v>2.7E-2</v>
      </c>
      <c r="EU249" s="183">
        <f t="shared" si="319"/>
        <v>2.7E-2</v>
      </c>
      <c r="EV249" s="183">
        <f t="shared" si="319"/>
        <v>1.0964999999999999E-2</v>
      </c>
      <c r="EW249" s="183">
        <f t="shared" si="319"/>
        <v>6.0530000000000002E-3</v>
      </c>
      <c r="EX249" s="183">
        <f t="shared" si="319"/>
        <v>3.9100000000000003E-3</v>
      </c>
      <c r="EY249" s="183">
        <f t="shared" si="319"/>
        <v>2.7E-2</v>
      </c>
      <c r="EZ249" s="183">
        <f t="shared" si="319"/>
        <v>2.2942000000000001E-2</v>
      </c>
      <c r="FA249" s="183">
        <f t="shared" si="319"/>
        <v>1.0666E-2</v>
      </c>
      <c r="FB249" s="183">
        <f t="shared" si="319"/>
        <v>1.1505E-2</v>
      </c>
      <c r="FC249" s="183">
        <f t="shared" si="319"/>
        <v>2.2550000000000001E-2</v>
      </c>
      <c r="FD249" s="183">
        <f t="shared" si="319"/>
        <v>2.4437999999999998E-2</v>
      </c>
      <c r="FE249" s="183">
        <f t="shared" si="319"/>
        <v>1.4180999999999999E-2</v>
      </c>
      <c r="FF249" s="183">
        <f t="shared" si="319"/>
        <v>2.7E-2</v>
      </c>
      <c r="FG249" s="183">
        <f t="shared" si="319"/>
        <v>2.7E-2</v>
      </c>
      <c r="FH249" s="183">
        <f t="shared" si="319"/>
        <v>1.9771999999999998E-2</v>
      </c>
      <c r="FI249" s="183">
        <f t="shared" si="319"/>
        <v>6.1999999999999998E-3</v>
      </c>
      <c r="FJ249" s="183">
        <f t="shared" si="319"/>
        <v>1.9438E-2</v>
      </c>
      <c r="FK249" s="183">
        <f t="shared" si="319"/>
        <v>1.0845E-2</v>
      </c>
      <c r="FL249" s="183">
        <f t="shared" si="319"/>
        <v>2.7E-2</v>
      </c>
      <c r="FM249" s="183">
        <f t="shared" si="319"/>
        <v>1.8414E-2</v>
      </c>
      <c r="FN249" s="183">
        <f t="shared" si="319"/>
        <v>2.7E-2</v>
      </c>
      <c r="FO249" s="183">
        <f t="shared" si="319"/>
        <v>5.6239999999999997E-3</v>
      </c>
      <c r="FP249" s="183">
        <f t="shared" si="319"/>
        <v>1.2143000000000001E-2</v>
      </c>
      <c r="FQ249" s="183">
        <f t="shared" si="319"/>
        <v>1.6879999999999999E-2</v>
      </c>
      <c r="FR249" s="183">
        <f t="shared" si="319"/>
        <v>1.1564999999999999E-2</v>
      </c>
      <c r="FS249" s="183">
        <f t="shared" si="319"/>
        <v>5.1450000000000003E-3</v>
      </c>
      <c r="FT249" s="182">
        <f t="shared" si="319"/>
        <v>4.2929999999999999E-3</v>
      </c>
      <c r="FU249" s="183">
        <f t="shared" si="319"/>
        <v>1.8345E-2</v>
      </c>
      <c r="FV249" s="183">
        <f>IF(FV248&gt;0,FV248,FV246)</f>
        <v>1.5032E-2</v>
      </c>
      <c r="FW249" s="183">
        <f>IF(FW248&gt;0,FW248,FW246)</f>
        <v>2.1498E-2</v>
      </c>
      <c r="FX249" s="183">
        <f>IF(FX248&gt;0,FX248,FX246)</f>
        <v>1.9675000000000002E-2</v>
      </c>
      <c r="FY249" s="183"/>
      <c r="FZ249" s="183"/>
      <c r="GA249" s="181"/>
      <c r="GB249" s="183"/>
      <c r="GC249" s="183"/>
      <c r="GD249" s="261"/>
      <c r="GE249" s="261"/>
    </row>
    <row r="250" spans="1:187" x14ac:dyDescent="0.2">
      <c r="A250" s="178"/>
      <c r="B250" s="184" t="s">
        <v>411</v>
      </c>
      <c r="C250" s="183">
        <f>C249*1000</f>
        <v>26.08</v>
      </c>
      <c r="D250" s="183">
        <f t="shared" ref="D250:BO250" si="320">D249*1000</f>
        <v>27</v>
      </c>
      <c r="E250" s="183">
        <f t="shared" si="320"/>
        <v>24.687999999999999</v>
      </c>
      <c r="F250" s="183">
        <f t="shared" si="320"/>
        <v>26.262</v>
      </c>
      <c r="G250" s="183">
        <f t="shared" si="320"/>
        <v>22.285</v>
      </c>
      <c r="H250" s="183">
        <f t="shared" si="320"/>
        <v>27</v>
      </c>
      <c r="I250" s="183">
        <f t="shared" si="320"/>
        <v>27</v>
      </c>
      <c r="J250" s="183">
        <f t="shared" si="320"/>
        <v>27</v>
      </c>
      <c r="K250" s="183">
        <f t="shared" si="320"/>
        <v>27</v>
      </c>
      <c r="L250" s="183">
        <f t="shared" si="320"/>
        <v>21.895</v>
      </c>
      <c r="M250" s="183">
        <f t="shared" si="320"/>
        <v>20.946999999999999</v>
      </c>
      <c r="N250" s="183">
        <f t="shared" si="320"/>
        <v>20.358999999999998</v>
      </c>
      <c r="O250" s="183">
        <f t="shared" si="320"/>
        <v>25.353000000000002</v>
      </c>
      <c r="P250" s="183">
        <f t="shared" si="320"/>
        <v>27</v>
      </c>
      <c r="Q250" s="183">
        <f t="shared" si="320"/>
        <v>26.01</v>
      </c>
      <c r="R250" s="183">
        <f t="shared" si="320"/>
        <v>23.908999999999999</v>
      </c>
      <c r="S250" s="183">
        <f t="shared" si="320"/>
        <v>21.013999999999999</v>
      </c>
      <c r="T250" s="183">
        <f t="shared" si="320"/>
        <v>19.300999999999998</v>
      </c>
      <c r="U250" s="183">
        <f t="shared" si="320"/>
        <v>18.800999999999998</v>
      </c>
      <c r="V250" s="183">
        <f t="shared" si="320"/>
        <v>27</v>
      </c>
      <c r="W250" s="183">
        <f t="shared" si="320"/>
        <v>27</v>
      </c>
      <c r="X250" s="183">
        <f t="shared" si="320"/>
        <v>10.756</v>
      </c>
      <c r="Y250" s="183">
        <f t="shared" si="320"/>
        <v>19.498000000000001</v>
      </c>
      <c r="Z250" s="183">
        <f t="shared" si="320"/>
        <v>18.914999999999999</v>
      </c>
      <c r="AA250" s="183">
        <f t="shared" si="320"/>
        <v>24.995000000000001</v>
      </c>
      <c r="AB250" s="183">
        <f t="shared" si="320"/>
        <v>25.023</v>
      </c>
      <c r="AC250" s="183">
        <f t="shared" si="320"/>
        <v>15.981999999999999</v>
      </c>
      <c r="AD250" s="183">
        <f t="shared" si="320"/>
        <v>14.693</v>
      </c>
      <c r="AE250" s="183">
        <f t="shared" si="320"/>
        <v>7.8140000000000001</v>
      </c>
      <c r="AF250" s="183">
        <f t="shared" si="320"/>
        <v>6.6740000000000004</v>
      </c>
      <c r="AG250" s="183">
        <f t="shared" si="320"/>
        <v>12.481</v>
      </c>
      <c r="AH250" s="183">
        <f t="shared" si="320"/>
        <v>17.123000000000001</v>
      </c>
      <c r="AI250" s="183">
        <f t="shared" si="320"/>
        <v>27</v>
      </c>
      <c r="AJ250" s="183">
        <f t="shared" si="320"/>
        <v>18.788</v>
      </c>
      <c r="AK250" s="183">
        <f t="shared" si="320"/>
        <v>16.28</v>
      </c>
      <c r="AL250" s="183">
        <f t="shared" si="320"/>
        <v>27</v>
      </c>
      <c r="AM250" s="183">
        <f t="shared" si="320"/>
        <v>16.449000000000002</v>
      </c>
      <c r="AN250" s="183">
        <f t="shared" si="320"/>
        <v>22.902999999999999</v>
      </c>
      <c r="AO250" s="183">
        <f t="shared" si="320"/>
        <v>22.655999999999999</v>
      </c>
      <c r="AP250" s="183">
        <f t="shared" si="320"/>
        <v>25.541</v>
      </c>
      <c r="AQ250" s="183">
        <f t="shared" si="320"/>
        <v>15.558999999999999</v>
      </c>
      <c r="AR250" s="183">
        <f t="shared" si="320"/>
        <v>25.44</v>
      </c>
      <c r="AS250" s="183">
        <f t="shared" si="320"/>
        <v>11.618</v>
      </c>
      <c r="AT250" s="183">
        <f t="shared" si="320"/>
        <v>26.713999999999999</v>
      </c>
      <c r="AU250" s="183">
        <f t="shared" si="320"/>
        <v>19.187999999999999</v>
      </c>
      <c r="AV250" s="183">
        <f t="shared" si="320"/>
        <v>25.359000000000002</v>
      </c>
      <c r="AW250" s="183">
        <f t="shared" si="320"/>
        <v>20.596</v>
      </c>
      <c r="AX250" s="183">
        <f t="shared" si="320"/>
        <v>16.797999999999998</v>
      </c>
      <c r="AY250" s="183">
        <f t="shared" si="320"/>
        <v>27</v>
      </c>
      <c r="AZ250" s="183">
        <f t="shared" si="320"/>
        <v>16.346</v>
      </c>
      <c r="BA250" s="183">
        <f t="shared" si="320"/>
        <v>21.893999999999998</v>
      </c>
      <c r="BB250" s="183">
        <f t="shared" si="320"/>
        <v>19.684000000000001</v>
      </c>
      <c r="BC250" s="183">
        <f t="shared" si="320"/>
        <v>22.561999999999998</v>
      </c>
      <c r="BD250" s="183">
        <f t="shared" si="320"/>
        <v>27</v>
      </c>
      <c r="BE250" s="183">
        <f t="shared" si="320"/>
        <v>22.815999999999999</v>
      </c>
      <c r="BF250" s="183">
        <f t="shared" si="320"/>
        <v>26.952000000000002</v>
      </c>
      <c r="BG250" s="183">
        <f t="shared" si="320"/>
        <v>27</v>
      </c>
      <c r="BH250" s="183">
        <f t="shared" si="320"/>
        <v>21.419</v>
      </c>
      <c r="BI250" s="183">
        <f t="shared" si="320"/>
        <v>8.4329999999999998</v>
      </c>
      <c r="BJ250" s="183">
        <f t="shared" si="320"/>
        <v>23.164000000000001</v>
      </c>
      <c r="BK250" s="183">
        <f t="shared" si="320"/>
        <v>24.459</v>
      </c>
      <c r="BL250" s="183">
        <f t="shared" si="320"/>
        <v>27</v>
      </c>
      <c r="BM250" s="183">
        <f t="shared" si="320"/>
        <v>20.834</v>
      </c>
      <c r="BN250" s="183">
        <f t="shared" si="320"/>
        <v>27</v>
      </c>
      <c r="BO250" s="183">
        <f t="shared" si="320"/>
        <v>15.202999999999999</v>
      </c>
      <c r="BP250" s="183">
        <f t="shared" ref="BP250:EA250" si="321">BP249*1000</f>
        <v>21.702000000000002</v>
      </c>
      <c r="BQ250" s="183">
        <f t="shared" si="321"/>
        <v>21.759</v>
      </c>
      <c r="BR250" s="183">
        <f t="shared" si="321"/>
        <v>4.7</v>
      </c>
      <c r="BS250" s="183">
        <f t="shared" si="321"/>
        <v>2.2309999999999999</v>
      </c>
      <c r="BT250" s="183">
        <f t="shared" si="321"/>
        <v>4.0750000000000002</v>
      </c>
      <c r="BU250" s="183">
        <f t="shared" si="321"/>
        <v>13.811</v>
      </c>
      <c r="BV250" s="183">
        <f t="shared" si="321"/>
        <v>11.775</v>
      </c>
      <c r="BW250" s="183">
        <f t="shared" si="321"/>
        <v>15.5</v>
      </c>
      <c r="BX250" s="183">
        <f t="shared" si="321"/>
        <v>16.599</v>
      </c>
      <c r="BY250" s="183">
        <f t="shared" si="321"/>
        <v>23.780999999999999</v>
      </c>
      <c r="BZ250" s="183">
        <f t="shared" si="321"/>
        <v>26.312000000000001</v>
      </c>
      <c r="CA250" s="183">
        <f t="shared" si="321"/>
        <v>23.041</v>
      </c>
      <c r="CB250" s="183">
        <f t="shared" si="321"/>
        <v>26.251999999999999</v>
      </c>
      <c r="CC250" s="183">
        <f t="shared" si="321"/>
        <v>22.199000000000002</v>
      </c>
      <c r="CD250" s="183">
        <f t="shared" si="321"/>
        <v>19.52</v>
      </c>
      <c r="CE250" s="183">
        <f t="shared" si="321"/>
        <v>27</v>
      </c>
      <c r="CF250" s="183">
        <f t="shared" si="321"/>
        <v>22.463000000000001</v>
      </c>
      <c r="CG250" s="183">
        <f t="shared" si="321"/>
        <v>27</v>
      </c>
      <c r="CH250" s="183">
        <f t="shared" si="321"/>
        <v>22.187999999999999</v>
      </c>
      <c r="CI250" s="183">
        <f t="shared" si="321"/>
        <v>24.18</v>
      </c>
      <c r="CJ250" s="183">
        <f t="shared" si="321"/>
        <v>23.469000000000001</v>
      </c>
      <c r="CK250" s="183">
        <f t="shared" si="321"/>
        <v>6.601</v>
      </c>
      <c r="CL250" s="183">
        <f t="shared" si="321"/>
        <v>8.2289999999999992</v>
      </c>
      <c r="CM250" s="183">
        <f t="shared" si="321"/>
        <v>2.274</v>
      </c>
      <c r="CN250" s="183">
        <f t="shared" si="321"/>
        <v>27</v>
      </c>
      <c r="CO250" s="183">
        <f t="shared" si="321"/>
        <v>22.36</v>
      </c>
      <c r="CP250" s="183">
        <f t="shared" si="321"/>
        <v>20.548999999999999</v>
      </c>
      <c r="CQ250" s="183">
        <f t="shared" si="321"/>
        <v>12.427</v>
      </c>
      <c r="CR250" s="183">
        <f t="shared" si="321"/>
        <v>1.68</v>
      </c>
      <c r="CS250" s="183">
        <f t="shared" si="321"/>
        <v>22.658000000000001</v>
      </c>
      <c r="CT250" s="183">
        <f t="shared" si="321"/>
        <v>8.52</v>
      </c>
      <c r="CU250" s="183">
        <f t="shared" si="321"/>
        <v>19.616</v>
      </c>
      <c r="CV250" s="183">
        <f t="shared" si="321"/>
        <v>10.978999999999999</v>
      </c>
      <c r="CW250" s="183">
        <f t="shared" si="321"/>
        <v>17.087</v>
      </c>
      <c r="CX250" s="183">
        <f t="shared" si="321"/>
        <v>21.824000000000002</v>
      </c>
      <c r="CY250" s="183">
        <f t="shared" si="321"/>
        <v>27</v>
      </c>
      <c r="CZ250" s="183">
        <f t="shared" si="321"/>
        <v>26.651</v>
      </c>
      <c r="DA250" s="183">
        <f t="shared" si="321"/>
        <v>27</v>
      </c>
      <c r="DB250" s="183">
        <f t="shared" si="321"/>
        <v>27</v>
      </c>
      <c r="DC250" s="183">
        <f t="shared" si="321"/>
        <v>17.417999999999999</v>
      </c>
      <c r="DD250" s="183">
        <f t="shared" si="321"/>
        <v>3.43</v>
      </c>
      <c r="DE250" s="183">
        <f t="shared" si="321"/>
        <v>11.45</v>
      </c>
      <c r="DF250" s="183">
        <f t="shared" si="321"/>
        <v>24.213999999999999</v>
      </c>
      <c r="DG250" s="183">
        <f t="shared" si="321"/>
        <v>20.452999999999999</v>
      </c>
      <c r="DH250" s="183">
        <f t="shared" si="321"/>
        <v>20.515999999999998</v>
      </c>
      <c r="DI250" s="183">
        <f t="shared" si="321"/>
        <v>18.844999999999999</v>
      </c>
      <c r="DJ250" s="183">
        <f t="shared" si="321"/>
        <v>20.882999999999999</v>
      </c>
      <c r="DK250" s="183">
        <f t="shared" si="321"/>
        <v>15.657999999999998</v>
      </c>
      <c r="DL250" s="183">
        <f t="shared" si="321"/>
        <v>21.966999999999999</v>
      </c>
      <c r="DM250" s="183">
        <f t="shared" si="321"/>
        <v>19.899000000000001</v>
      </c>
      <c r="DN250" s="183">
        <f t="shared" si="321"/>
        <v>27</v>
      </c>
      <c r="DO250" s="183">
        <f t="shared" si="321"/>
        <v>27</v>
      </c>
      <c r="DP250" s="183">
        <f t="shared" si="321"/>
        <v>27</v>
      </c>
      <c r="DQ250" s="183">
        <f t="shared" si="321"/>
        <v>24.545000000000002</v>
      </c>
      <c r="DR250" s="183">
        <f t="shared" si="321"/>
        <v>24.417000000000002</v>
      </c>
      <c r="DS250" s="183">
        <f t="shared" si="321"/>
        <v>25.923999999999999</v>
      </c>
      <c r="DT250" s="183">
        <f t="shared" si="321"/>
        <v>21.728999999999999</v>
      </c>
      <c r="DU250" s="183">
        <f t="shared" si="321"/>
        <v>27</v>
      </c>
      <c r="DV250" s="183">
        <f t="shared" si="321"/>
        <v>27</v>
      </c>
      <c r="DW250" s="183">
        <f t="shared" si="321"/>
        <v>21.997</v>
      </c>
      <c r="DX250" s="183">
        <f t="shared" si="321"/>
        <v>18.931000000000001</v>
      </c>
      <c r="DY250" s="183">
        <f t="shared" si="321"/>
        <v>12.928000000000001</v>
      </c>
      <c r="DZ250" s="183">
        <f t="shared" si="321"/>
        <v>17.661999999999999</v>
      </c>
      <c r="EA250" s="183">
        <f t="shared" si="321"/>
        <v>12.173</v>
      </c>
      <c r="EB250" s="183">
        <f t="shared" ref="EB250:FX250" si="322">EB249*1000</f>
        <v>27</v>
      </c>
      <c r="EC250" s="183">
        <f t="shared" si="322"/>
        <v>26.620999999999999</v>
      </c>
      <c r="ED250" s="183">
        <f t="shared" si="322"/>
        <v>4.4119999999999999</v>
      </c>
      <c r="EE250" s="183">
        <f t="shared" si="322"/>
        <v>27</v>
      </c>
      <c r="EF250" s="183">
        <f t="shared" si="322"/>
        <v>19.594999999999999</v>
      </c>
      <c r="EG250" s="183">
        <f t="shared" si="322"/>
        <v>26.536000000000001</v>
      </c>
      <c r="EH250" s="183">
        <f t="shared" si="322"/>
        <v>25.053000000000001</v>
      </c>
      <c r="EI250" s="183">
        <f t="shared" si="322"/>
        <v>27</v>
      </c>
      <c r="EJ250" s="183">
        <f t="shared" si="322"/>
        <v>27</v>
      </c>
      <c r="EK250" s="183">
        <f t="shared" si="322"/>
        <v>5.7670000000000003</v>
      </c>
      <c r="EL250" s="183">
        <f t="shared" si="322"/>
        <v>2.1160000000000001</v>
      </c>
      <c r="EM250" s="183">
        <f t="shared" si="322"/>
        <v>16.308</v>
      </c>
      <c r="EN250" s="183">
        <f t="shared" si="322"/>
        <v>27</v>
      </c>
      <c r="EO250" s="183">
        <f t="shared" si="322"/>
        <v>27</v>
      </c>
      <c r="EP250" s="183">
        <f t="shared" si="322"/>
        <v>20.585999999999999</v>
      </c>
      <c r="EQ250" s="183">
        <f t="shared" si="322"/>
        <v>9.9850000000000012</v>
      </c>
      <c r="ER250" s="183">
        <f t="shared" si="322"/>
        <v>21.283000000000001</v>
      </c>
      <c r="ES250" s="183">
        <f t="shared" si="322"/>
        <v>23.558</v>
      </c>
      <c r="ET250" s="183">
        <f t="shared" si="322"/>
        <v>27</v>
      </c>
      <c r="EU250" s="183">
        <f t="shared" si="322"/>
        <v>27</v>
      </c>
      <c r="EV250" s="183">
        <f t="shared" si="322"/>
        <v>10.965</v>
      </c>
      <c r="EW250" s="183">
        <f t="shared" si="322"/>
        <v>6.0529999999999999</v>
      </c>
      <c r="EX250" s="183">
        <f t="shared" si="322"/>
        <v>3.91</v>
      </c>
      <c r="EY250" s="183">
        <f t="shared" si="322"/>
        <v>27</v>
      </c>
      <c r="EZ250" s="183">
        <f t="shared" si="322"/>
        <v>22.942</v>
      </c>
      <c r="FA250" s="183">
        <f t="shared" si="322"/>
        <v>10.666</v>
      </c>
      <c r="FB250" s="183">
        <f t="shared" si="322"/>
        <v>11.504999999999999</v>
      </c>
      <c r="FC250" s="183">
        <f t="shared" si="322"/>
        <v>22.55</v>
      </c>
      <c r="FD250" s="183">
        <f t="shared" si="322"/>
        <v>24.437999999999999</v>
      </c>
      <c r="FE250" s="183">
        <f t="shared" si="322"/>
        <v>14.180999999999999</v>
      </c>
      <c r="FF250" s="183">
        <f t="shared" si="322"/>
        <v>27</v>
      </c>
      <c r="FG250" s="183">
        <f t="shared" si="322"/>
        <v>27</v>
      </c>
      <c r="FH250" s="183">
        <f t="shared" si="322"/>
        <v>19.771999999999998</v>
      </c>
      <c r="FI250" s="183">
        <f t="shared" si="322"/>
        <v>6.2</v>
      </c>
      <c r="FJ250" s="183">
        <f t="shared" si="322"/>
        <v>19.437999999999999</v>
      </c>
      <c r="FK250" s="183">
        <f t="shared" si="322"/>
        <v>10.845000000000001</v>
      </c>
      <c r="FL250" s="183">
        <f t="shared" si="322"/>
        <v>27</v>
      </c>
      <c r="FM250" s="183">
        <f t="shared" si="322"/>
        <v>18.414000000000001</v>
      </c>
      <c r="FN250" s="183">
        <f t="shared" si="322"/>
        <v>27</v>
      </c>
      <c r="FO250" s="183">
        <f t="shared" si="322"/>
        <v>5.6239999999999997</v>
      </c>
      <c r="FP250" s="183">
        <f t="shared" si="322"/>
        <v>12.143000000000001</v>
      </c>
      <c r="FQ250" s="183">
        <f t="shared" si="322"/>
        <v>16.88</v>
      </c>
      <c r="FR250" s="183">
        <f t="shared" si="322"/>
        <v>11.565</v>
      </c>
      <c r="FS250" s="183">
        <f t="shared" si="322"/>
        <v>5.1450000000000005</v>
      </c>
      <c r="FT250" s="183">
        <f t="shared" si="322"/>
        <v>4.2930000000000001</v>
      </c>
      <c r="FU250" s="183">
        <f t="shared" si="322"/>
        <v>18.344999999999999</v>
      </c>
      <c r="FV250" s="183">
        <f t="shared" si="322"/>
        <v>15.032</v>
      </c>
      <c r="FW250" s="183">
        <f t="shared" si="322"/>
        <v>21.498000000000001</v>
      </c>
      <c r="FX250" s="183">
        <f t="shared" si="322"/>
        <v>19.675000000000001</v>
      </c>
      <c r="FY250" s="183"/>
      <c r="FZ250" s="183"/>
      <c r="GA250" s="181"/>
      <c r="GB250" s="183"/>
      <c r="GC250" s="183"/>
      <c r="GD250" s="261"/>
      <c r="GE250" s="261"/>
    </row>
    <row r="251" spans="1:187" x14ac:dyDescent="0.2">
      <c r="A251" s="192" t="s">
        <v>277</v>
      </c>
      <c r="B251" s="184" t="s">
        <v>277</v>
      </c>
      <c r="C251" s="183"/>
      <c r="D251" s="183"/>
      <c r="E251" s="183"/>
      <c r="F251" s="183"/>
      <c r="G251" s="183"/>
      <c r="H251" s="183"/>
      <c r="I251" s="183"/>
      <c r="J251" s="183"/>
      <c r="K251" s="183"/>
      <c r="L251" s="183"/>
      <c r="M251" s="183"/>
      <c r="N251" s="183"/>
      <c r="O251" s="183"/>
      <c r="P251" s="183"/>
      <c r="Q251" s="183"/>
      <c r="R251" s="183"/>
      <c r="S251" s="183"/>
      <c r="T251" s="183"/>
      <c r="U251" s="183"/>
      <c r="V251" s="183"/>
      <c r="W251" s="183"/>
      <c r="X251" s="183"/>
      <c r="Y251" s="183"/>
      <c r="Z251" s="183"/>
      <c r="AA251" s="183"/>
      <c r="AB251" s="183"/>
      <c r="AC251" s="183"/>
      <c r="AD251" s="183"/>
      <c r="AE251" s="183"/>
      <c r="AF251" s="183"/>
      <c r="AG251" s="183"/>
      <c r="AH251" s="183"/>
      <c r="AI251" s="183"/>
      <c r="AJ251" s="183"/>
      <c r="AK251" s="183"/>
      <c r="AL251" s="183"/>
      <c r="AM251" s="183"/>
      <c r="AN251" s="183"/>
      <c r="AO251" s="183"/>
      <c r="AP251" s="183"/>
      <c r="AQ251" s="183"/>
      <c r="AR251" s="183"/>
      <c r="AS251" s="183"/>
      <c r="AT251" s="183"/>
      <c r="AU251" s="183"/>
      <c r="AV251" s="183"/>
      <c r="AW251" s="183"/>
      <c r="AX251" s="183"/>
      <c r="AY251" s="183"/>
      <c r="AZ251" s="183"/>
      <c r="BA251" s="183"/>
      <c r="BB251" s="183"/>
      <c r="BC251" s="183"/>
      <c r="BD251" s="183"/>
      <c r="BE251" s="183"/>
      <c r="BF251" s="183"/>
      <c r="BG251" s="183"/>
      <c r="BH251" s="183"/>
      <c r="BI251" s="183"/>
      <c r="BJ251" s="183"/>
      <c r="BK251" s="183"/>
      <c r="BL251" s="183"/>
      <c r="BM251" s="183"/>
      <c r="BN251" s="183"/>
      <c r="BO251" s="183"/>
      <c r="BP251" s="183"/>
      <c r="BQ251" s="183"/>
      <c r="BR251" s="183"/>
      <c r="BS251" s="183"/>
      <c r="BT251" s="183"/>
      <c r="BU251" s="183"/>
      <c r="BV251" s="183"/>
      <c r="BW251" s="183"/>
      <c r="BX251" s="183"/>
      <c r="BY251" s="183"/>
      <c r="BZ251" s="183"/>
      <c r="CA251" s="183"/>
      <c r="CB251" s="183"/>
      <c r="CC251" s="183"/>
      <c r="CD251" s="183"/>
      <c r="CE251" s="183"/>
      <c r="CF251" s="183"/>
      <c r="CG251" s="183"/>
      <c r="CH251" s="183"/>
      <c r="CI251" s="183"/>
      <c r="CJ251" s="183"/>
      <c r="CK251" s="183"/>
      <c r="CL251" s="183"/>
      <c r="CM251" s="183"/>
      <c r="CN251" s="183"/>
      <c r="CO251" s="183"/>
      <c r="CP251" s="183"/>
      <c r="CQ251" s="183"/>
      <c r="CR251" s="183"/>
      <c r="CS251" s="183"/>
      <c r="CT251" s="183"/>
      <c r="CU251" s="183"/>
      <c r="CV251" s="183"/>
      <c r="CW251" s="183"/>
      <c r="CX251" s="183"/>
      <c r="CY251" s="183"/>
      <c r="CZ251" s="183"/>
      <c r="DA251" s="183"/>
      <c r="DB251" s="183"/>
      <c r="DC251" s="183"/>
      <c r="DD251" s="183"/>
      <c r="DE251" s="183"/>
      <c r="DF251" s="183"/>
      <c r="DG251" s="183"/>
      <c r="DH251" s="183"/>
      <c r="DI251" s="183"/>
      <c r="DJ251" s="183"/>
      <c r="DK251" s="183"/>
      <c r="DL251" s="183"/>
      <c r="DM251" s="183"/>
      <c r="DN251" s="183"/>
      <c r="DO251" s="183"/>
      <c r="DP251" s="183"/>
      <c r="DQ251" s="183"/>
      <c r="DR251" s="183"/>
      <c r="DS251" s="183"/>
      <c r="DT251" s="183"/>
      <c r="DU251" s="183"/>
      <c r="DV251" s="183"/>
      <c r="DW251" s="183"/>
      <c r="DX251" s="183"/>
      <c r="DY251" s="183"/>
      <c r="DZ251" s="183"/>
      <c r="EA251" s="183"/>
      <c r="EB251" s="183"/>
      <c r="EC251" s="183"/>
      <c r="ED251" s="183"/>
      <c r="EE251" s="183"/>
      <c r="EF251" s="183"/>
      <c r="EG251" s="183"/>
      <c r="EH251" s="183"/>
      <c r="EI251" s="183"/>
      <c r="EJ251" s="183"/>
      <c r="EK251" s="183"/>
      <c r="EL251" s="183"/>
      <c r="EM251" s="183"/>
      <c r="EN251" s="183"/>
      <c r="EO251" s="183"/>
      <c r="EP251" s="183"/>
      <c r="EQ251" s="183"/>
      <c r="ER251" s="183"/>
      <c r="ES251" s="183"/>
      <c r="ET251" s="183"/>
      <c r="EU251" s="183"/>
      <c r="EV251" s="183"/>
      <c r="EW251" s="183"/>
      <c r="EX251" s="183"/>
      <c r="EY251" s="183"/>
      <c r="EZ251" s="183"/>
      <c r="FA251" s="183"/>
      <c r="FB251" s="183"/>
      <c r="FC251" s="183"/>
      <c r="FD251" s="183"/>
      <c r="FE251" s="183"/>
      <c r="FF251" s="183"/>
      <c r="FG251" s="183"/>
      <c r="FH251" s="183"/>
      <c r="FI251" s="183"/>
      <c r="FJ251" s="183"/>
      <c r="FK251" s="183"/>
      <c r="FL251" s="183"/>
      <c r="FM251" s="183"/>
      <c r="FN251" s="183"/>
      <c r="FO251" s="183"/>
      <c r="FP251" s="183"/>
      <c r="FQ251" s="183"/>
      <c r="FR251" s="183"/>
      <c r="FS251" s="183"/>
      <c r="FT251" s="182"/>
      <c r="FU251" s="183"/>
      <c r="FV251" s="183"/>
      <c r="FW251" s="183"/>
      <c r="FX251" s="183"/>
      <c r="FY251" s="183"/>
      <c r="FZ251" s="183"/>
      <c r="GA251" s="181"/>
      <c r="GB251" s="183"/>
      <c r="GC251" s="183"/>
      <c r="GD251" s="261"/>
      <c r="GE251" s="261"/>
    </row>
    <row r="252" spans="1:187" ht="15.75" x14ac:dyDescent="0.25">
      <c r="A252" s="192" t="s">
        <v>277</v>
      </c>
      <c r="B252" s="207" t="s">
        <v>412</v>
      </c>
      <c r="C252" s="147"/>
      <c r="D252" s="147"/>
      <c r="E252" s="147"/>
      <c r="F252" s="147"/>
      <c r="G252" s="147"/>
      <c r="H252" s="147"/>
      <c r="I252" s="147"/>
      <c r="J252" s="147"/>
      <c r="K252" s="147"/>
      <c r="L252" s="147"/>
      <c r="M252" s="147"/>
      <c r="N252" s="147"/>
      <c r="O252" s="147"/>
      <c r="P252" s="147"/>
      <c r="Q252" s="147"/>
      <c r="R252" s="147"/>
      <c r="S252" s="147"/>
      <c r="T252" s="147"/>
      <c r="U252" s="147"/>
      <c r="V252" s="147"/>
      <c r="W252" s="181"/>
      <c r="X252" s="147"/>
      <c r="Y252" s="147"/>
      <c r="Z252" s="147"/>
      <c r="AA252" s="147"/>
      <c r="AB252" s="147"/>
      <c r="AC252" s="147"/>
      <c r="AD252" s="147"/>
      <c r="AE252" s="147"/>
      <c r="AF252" s="147"/>
      <c r="AG252" s="147"/>
      <c r="AH252" s="147"/>
      <c r="AI252" s="147"/>
      <c r="AJ252" s="147"/>
      <c r="AK252" s="147"/>
      <c r="AL252" s="147"/>
      <c r="AM252" s="147"/>
      <c r="AN252" s="147"/>
      <c r="AO252" s="147"/>
      <c r="AP252" s="147"/>
      <c r="AQ252" s="147"/>
      <c r="AR252" s="147"/>
      <c r="AS252" s="147"/>
      <c r="AT252" s="147"/>
      <c r="AU252" s="147"/>
      <c r="AV252" s="147"/>
      <c r="AW252" s="147"/>
      <c r="AX252" s="147"/>
      <c r="AY252" s="147"/>
      <c r="AZ252" s="147"/>
      <c r="BA252" s="147"/>
      <c r="BB252" s="147"/>
      <c r="BC252" s="147"/>
      <c r="BD252" s="147"/>
      <c r="BE252" s="147"/>
      <c r="BF252" s="147"/>
      <c r="BG252" s="147"/>
      <c r="BH252" s="147"/>
      <c r="BI252" s="147"/>
      <c r="BJ252" s="147"/>
      <c r="BK252" s="147"/>
      <c r="BL252" s="147"/>
      <c r="BM252" s="147"/>
      <c r="BN252" s="147"/>
      <c r="BO252" s="147"/>
      <c r="BP252" s="147"/>
      <c r="BQ252" s="147"/>
      <c r="BR252" s="147"/>
      <c r="BS252" s="147"/>
      <c r="BT252" s="147"/>
      <c r="BU252" s="147"/>
      <c r="BV252" s="147"/>
      <c r="BW252" s="147"/>
      <c r="BX252" s="147"/>
      <c r="BY252" s="147"/>
      <c r="BZ252" s="147"/>
      <c r="CA252" s="147"/>
      <c r="CB252" s="147"/>
      <c r="CC252" s="147"/>
      <c r="CD252" s="147"/>
      <c r="CE252" s="147"/>
      <c r="CF252" s="147"/>
      <c r="CG252" s="147"/>
      <c r="CH252" s="147"/>
      <c r="CI252" s="147"/>
      <c r="CJ252" s="147"/>
      <c r="CK252" s="147"/>
      <c r="CL252" s="147"/>
      <c r="CM252" s="147"/>
      <c r="CN252" s="147"/>
      <c r="CO252" s="147"/>
      <c r="CP252" s="147"/>
      <c r="CQ252" s="147"/>
      <c r="CR252" s="147"/>
      <c r="CS252" s="147"/>
      <c r="CT252" s="147"/>
      <c r="CU252" s="147"/>
      <c r="CV252" s="147"/>
      <c r="CW252" s="147"/>
      <c r="CX252" s="147"/>
      <c r="CY252" s="147"/>
      <c r="CZ252" s="147"/>
      <c r="DA252" s="147"/>
      <c r="DB252" s="147"/>
      <c r="DC252" s="147"/>
      <c r="DD252" s="147"/>
      <c r="DE252" s="147"/>
      <c r="DF252" s="147"/>
      <c r="DG252" s="147"/>
      <c r="DH252" s="147"/>
      <c r="DI252" s="147"/>
      <c r="DJ252" s="147"/>
      <c r="DK252" s="147"/>
      <c r="DL252" s="147"/>
      <c r="DM252" s="147"/>
      <c r="DN252" s="147"/>
      <c r="DO252" s="147"/>
      <c r="DP252" s="147"/>
      <c r="DQ252" s="147"/>
      <c r="DR252" s="147"/>
      <c r="DS252" s="147"/>
      <c r="DT252" s="147"/>
      <c r="DU252" s="147"/>
      <c r="DV252" s="147"/>
      <c r="DW252" s="147"/>
      <c r="DX252" s="147"/>
      <c r="DY252" s="147"/>
      <c r="DZ252" s="147"/>
      <c r="EA252" s="147"/>
      <c r="EB252" s="147"/>
      <c r="EC252" s="147"/>
      <c r="ED252" s="147"/>
      <c r="EE252" s="147"/>
      <c r="EF252" s="147"/>
      <c r="EG252" s="147"/>
      <c r="EH252" s="147"/>
      <c r="EI252" s="147"/>
      <c r="EJ252" s="147"/>
      <c r="EK252" s="147"/>
      <c r="EL252" s="147"/>
      <c r="EM252" s="147"/>
      <c r="EN252" s="147"/>
      <c r="EO252" s="147"/>
      <c r="EP252" s="147"/>
      <c r="EQ252" s="147"/>
      <c r="ER252" s="147"/>
      <c r="ES252" s="147"/>
      <c r="ET252" s="147"/>
      <c r="EU252" s="147"/>
      <c r="EV252" s="147"/>
      <c r="EW252" s="147"/>
      <c r="EX252" s="147"/>
      <c r="EY252" s="147"/>
      <c r="EZ252" s="147"/>
      <c r="FA252" s="147"/>
      <c r="FB252" s="147"/>
      <c r="FC252" s="147"/>
      <c r="FD252" s="147"/>
      <c r="FE252" s="147"/>
      <c r="FF252" s="147"/>
      <c r="FG252" s="147"/>
      <c r="FH252" s="147"/>
      <c r="FI252" s="147"/>
      <c r="FJ252" s="147"/>
      <c r="FK252" s="147"/>
      <c r="FL252" s="147"/>
      <c r="FM252" s="147"/>
      <c r="FN252" s="147"/>
      <c r="FO252" s="147"/>
      <c r="FP252" s="147"/>
      <c r="FQ252" s="147"/>
      <c r="FR252" s="147"/>
      <c r="FS252" s="147"/>
      <c r="FT252" s="181"/>
      <c r="FU252" s="147"/>
      <c r="FV252" s="147"/>
      <c r="FW252" s="147"/>
      <c r="FX252" s="147"/>
      <c r="FY252" s="183"/>
      <c r="FZ252" s="183"/>
      <c r="GA252" s="181"/>
      <c r="GB252" s="183"/>
      <c r="GC252" s="183"/>
      <c r="GD252" s="261"/>
      <c r="GE252" s="261"/>
    </row>
    <row r="253" spans="1:187" x14ac:dyDescent="0.2">
      <c r="A253" s="192" t="s">
        <v>413</v>
      </c>
      <c r="B253" s="184" t="s">
        <v>414</v>
      </c>
      <c r="C253" s="147">
        <f t="shared" ref="C253:BN253" si="323">C56</f>
        <v>2635419.19</v>
      </c>
      <c r="D253" s="147">
        <f t="shared" si="323"/>
        <v>12335298.720000001</v>
      </c>
      <c r="E253" s="147">
        <f t="shared" si="323"/>
        <v>2412230.56</v>
      </c>
      <c r="F253" s="147">
        <f t="shared" si="323"/>
        <v>5720368.46</v>
      </c>
      <c r="G253" s="147">
        <f t="shared" si="323"/>
        <v>377927.57</v>
      </c>
      <c r="H253" s="147">
        <f t="shared" si="323"/>
        <v>395143.07</v>
      </c>
      <c r="I253" s="147">
        <f t="shared" si="323"/>
        <v>3213568.77</v>
      </c>
      <c r="J253" s="147">
        <f t="shared" si="323"/>
        <v>673569.82</v>
      </c>
      <c r="K253" s="147">
        <f t="shared" si="323"/>
        <v>132617.87</v>
      </c>
      <c r="L253" s="147">
        <f t="shared" si="323"/>
        <v>1011149.94</v>
      </c>
      <c r="M253" s="147">
        <f t="shared" si="323"/>
        <v>674580.5</v>
      </c>
      <c r="N253" s="147">
        <f t="shared" si="323"/>
        <v>19177274.050000001</v>
      </c>
      <c r="O253" s="147">
        <f t="shared" si="323"/>
        <v>4254277.22</v>
      </c>
      <c r="P253" s="147">
        <f t="shared" si="323"/>
        <v>103692.41</v>
      </c>
      <c r="Q253" s="147">
        <f t="shared" si="323"/>
        <v>13850398.17</v>
      </c>
      <c r="R253" s="147">
        <f t="shared" si="323"/>
        <v>617761.97</v>
      </c>
      <c r="S253" s="147">
        <f t="shared" si="323"/>
        <v>450357.82</v>
      </c>
      <c r="T253" s="147">
        <f t="shared" si="323"/>
        <v>75923.13</v>
      </c>
      <c r="U253" s="147">
        <f t="shared" si="323"/>
        <v>40608.99</v>
      </c>
      <c r="V253" s="147">
        <f t="shared" si="323"/>
        <v>106889.75</v>
      </c>
      <c r="W253" s="181">
        <f t="shared" si="323"/>
        <v>24786.73</v>
      </c>
      <c r="X253" s="147">
        <f t="shared" si="323"/>
        <v>17989.16</v>
      </c>
      <c r="Y253" s="147">
        <f t="shared" si="323"/>
        <v>255525.99</v>
      </c>
      <c r="Z253" s="147">
        <f t="shared" si="323"/>
        <v>81134.210000000006</v>
      </c>
      <c r="AA253" s="147">
        <f t="shared" si="323"/>
        <v>9747243.9800000004</v>
      </c>
      <c r="AB253" s="147">
        <f t="shared" si="323"/>
        <v>11113702.699999999</v>
      </c>
      <c r="AC253" s="147">
        <f t="shared" si="323"/>
        <v>294587.32</v>
      </c>
      <c r="AD253" s="147">
        <f t="shared" si="323"/>
        <v>286259.71999999997</v>
      </c>
      <c r="AE253" s="147">
        <f t="shared" si="323"/>
        <v>77938.009999999995</v>
      </c>
      <c r="AF253" s="147">
        <f t="shared" si="323"/>
        <v>126331.63</v>
      </c>
      <c r="AG253" s="147">
        <f t="shared" si="323"/>
        <v>373919.01</v>
      </c>
      <c r="AH253" s="147">
        <f t="shared" si="323"/>
        <v>509590.09</v>
      </c>
      <c r="AI253" s="147">
        <f t="shared" si="323"/>
        <v>104796.56</v>
      </c>
      <c r="AJ253" s="147">
        <f t="shared" si="323"/>
        <v>89018.61</v>
      </c>
      <c r="AK253" s="147">
        <f t="shared" si="323"/>
        <v>89655.7</v>
      </c>
      <c r="AL253" s="147">
        <f t="shared" si="323"/>
        <v>83392.070000000007</v>
      </c>
      <c r="AM253" s="147">
        <f t="shared" si="323"/>
        <v>151768.07</v>
      </c>
      <c r="AN253" s="147">
        <f t="shared" si="323"/>
        <v>115756.43</v>
      </c>
      <c r="AO253" s="147">
        <f t="shared" si="323"/>
        <v>1635890.12</v>
      </c>
      <c r="AP253" s="147">
        <f t="shared" si="323"/>
        <v>28295049.600000001</v>
      </c>
      <c r="AQ253" s="147">
        <f t="shared" si="323"/>
        <v>134015.69</v>
      </c>
      <c r="AR253" s="147">
        <f t="shared" si="323"/>
        <v>18442095.399999999</v>
      </c>
      <c r="AS253" s="147">
        <f t="shared" si="323"/>
        <v>2106102.48</v>
      </c>
      <c r="AT253" s="147">
        <f t="shared" si="323"/>
        <v>733129.63</v>
      </c>
      <c r="AU253" s="147">
        <f t="shared" si="323"/>
        <v>92365.54</v>
      </c>
      <c r="AV253" s="147">
        <f t="shared" si="323"/>
        <v>175645.4</v>
      </c>
      <c r="AW253" s="147">
        <f t="shared" si="323"/>
        <v>75720.91</v>
      </c>
      <c r="AX253" s="147">
        <f t="shared" si="323"/>
        <v>15874.86</v>
      </c>
      <c r="AY253" s="147">
        <f t="shared" si="323"/>
        <v>197866.63</v>
      </c>
      <c r="AZ253" s="147">
        <f t="shared" si="323"/>
        <v>3566131.04</v>
      </c>
      <c r="BA253" s="147">
        <f t="shared" si="323"/>
        <v>2900780.01</v>
      </c>
      <c r="BB253" s="147">
        <f t="shared" si="323"/>
        <v>3635889.28</v>
      </c>
      <c r="BC253" s="147">
        <f t="shared" si="323"/>
        <v>6443909.7300000004</v>
      </c>
      <c r="BD253" s="147">
        <f t="shared" si="323"/>
        <v>975092.92</v>
      </c>
      <c r="BE253" s="147">
        <f t="shared" si="323"/>
        <v>373739.94</v>
      </c>
      <c r="BF253" s="147">
        <f t="shared" si="323"/>
        <v>6910677.54</v>
      </c>
      <c r="BG253" s="147">
        <f t="shared" si="323"/>
        <v>462567.42</v>
      </c>
      <c r="BH253" s="147">
        <f t="shared" si="323"/>
        <v>214657.09</v>
      </c>
      <c r="BI253" s="147">
        <f t="shared" si="323"/>
        <v>161103.67000000001</v>
      </c>
      <c r="BJ253" s="147">
        <f t="shared" si="323"/>
        <v>1555391.45</v>
      </c>
      <c r="BK253" s="147">
        <f t="shared" si="323"/>
        <v>5927813.0899999999</v>
      </c>
      <c r="BL253" s="147">
        <f t="shared" si="323"/>
        <v>63982.68</v>
      </c>
      <c r="BM253" s="147">
        <f t="shared" si="323"/>
        <v>222504.7</v>
      </c>
      <c r="BN253" s="147">
        <f t="shared" si="323"/>
        <v>1185934.55</v>
      </c>
      <c r="BO253" s="147">
        <f t="shared" ref="BO253:DZ253" si="324">BO56</f>
        <v>551851.29</v>
      </c>
      <c r="BP253" s="147">
        <f t="shared" si="324"/>
        <v>87578.82</v>
      </c>
      <c r="BQ253" s="147">
        <f t="shared" si="324"/>
        <v>1532463.81</v>
      </c>
      <c r="BR253" s="147">
        <f t="shared" si="324"/>
        <v>1439785.91</v>
      </c>
      <c r="BS253" s="147">
        <f t="shared" si="324"/>
        <v>283549.63</v>
      </c>
      <c r="BT253" s="147">
        <f t="shared" si="324"/>
        <v>120150.3</v>
      </c>
      <c r="BU253" s="147">
        <f t="shared" si="324"/>
        <v>143456.95999999999</v>
      </c>
      <c r="BV253" s="147">
        <f t="shared" si="324"/>
        <v>385242.68</v>
      </c>
      <c r="BW253" s="147">
        <f t="shared" si="324"/>
        <v>571138.96</v>
      </c>
      <c r="BX253" s="147">
        <f t="shared" si="324"/>
        <v>27356.48</v>
      </c>
      <c r="BY253" s="147">
        <f t="shared" si="324"/>
        <v>334289.12</v>
      </c>
      <c r="BZ253" s="147">
        <f t="shared" si="324"/>
        <v>62674.03</v>
      </c>
      <c r="CA253" s="147">
        <f t="shared" si="324"/>
        <v>141348.38</v>
      </c>
      <c r="CB253" s="147">
        <f t="shared" si="324"/>
        <v>26366771.739999998</v>
      </c>
      <c r="CC253" s="147">
        <f t="shared" si="324"/>
        <v>88583.77</v>
      </c>
      <c r="CD253" s="147">
        <f t="shared" si="324"/>
        <v>30010.71</v>
      </c>
      <c r="CE253" s="147">
        <f t="shared" si="324"/>
        <v>116834.37</v>
      </c>
      <c r="CF253" s="147">
        <f t="shared" si="324"/>
        <v>36976.49</v>
      </c>
      <c r="CG253" s="147">
        <f t="shared" si="324"/>
        <v>122672.32000000001</v>
      </c>
      <c r="CH253" s="147">
        <f t="shared" si="324"/>
        <v>41859.629999999997</v>
      </c>
      <c r="CI253" s="147">
        <f t="shared" si="324"/>
        <v>262778.36</v>
      </c>
      <c r="CJ253" s="147">
        <f t="shared" si="324"/>
        <v>335493.59000000003</v>
      </c>
      <c r="CK253" s="147">
        <f t="shared" si="324"/>
        <v>1393228.49</v>
      </c>
      <c r="CL253" s="147">
        <f t="shared" si="324"/>
        <v>490942.73</v>
      </c>
      <c r="CM253" s="147">
        <f t="shared" si="324"/>
        <v>409457.94</v>
      </c>
      <c r="CN253" s="147">
        <f t="shared" si="324"/>
        <v>7524639.3399999999</v>
      </c>
      <c r="CO253" s="147">
        <f t="shared" si="324"/>
        <v>4909467.3499999996</v>
      </c>
      <c r="CP253" s="147">
        <f t="shared" si="324"/>
        <v>273215.59999999998</v>
      </c>
      <c r="CQ253" s="147">
        <f t="shared" si="324"/>
        <v>433599.85</v>
      </c>
      <c r="CR253" s="147">
        <f t="shared" si="324"/>
        <v>89419.06</v>
      </c>
      <c r="CS253" s="147">
        <f t="shared" si="324"/>
        <v>119183.27</v>
      </c>
      <c r="CT253" s="147">
        <f t="shared" si="324"/>
        <v>51736.160000000003</v>
      </c>
      <c r="CU253" s="147">
        <f t="shared" si="324"/>
        <v>69547.61</v>
      </c>
      <c r="CV253" s="147">
        <f t="shared" si="324"/>
        <v>39200.99</v>
      </c>
      <c r="CW253" s="147">
        <f t="shared" si="324"/>
        <v>85981.25</v>
      </c>
      <c r="CX253" s="147">
        <f t="shared" si="324"/>
        <v>270277.42</v>
      </c>
      <c r="CY253" s="147">
        <f t="shared" si="324"/>
        <v>69092.13</v>
      </c>
      <c r="CZ253" s="147">
        <f t="shared" si="324"/>
        <v>1142902.58</v>
      </c>
      <c r="DA253" s="147">
        <f t="shared" si="324"/>
        <v>105395.94</v>
      </c>
      <c r="DB253" s="147">
        <f t="shared" si="324"/>
        <v>142502.54999999999</v>
      </c>
      <c r="DC253" s="147">
        <f t="shared" si="324"/>
        <v>142070.82</v>
      </c>
      <c r="DD253" s="147">
        <f t="shared" si="324"/>
        <v>44418.6</v>
      </c>
      <c r="DE253" s="147">
        <f t="shared" si="324"/>
        <v>85555.43</v>
      </c>
      <c r="DF253" s="147">
        <f t="shared" si="324"/>
        <v>8631459.2599999998</v>
      </c>
      <c r="DG253" s="147">
        <f t="shared" si="324"/>
        <v>36478.61</v>
      </c>
      <c r="DH253" s="147">
        <f t="shared" si="324"/>
        <v>766688.13</v>
      </c>
      <c r="DI253" s="147">
        <f t="shared" si="324"/>
        <v>1136868.8999999999</v>
      </c>
      <c r="DJ253" s="147">
        <f t="shared" si="324"/>
        <v>228885.67</v>
      </c>
      <c r="DK253" s="147">
        <f t="shared" si="324"/>
        <v>140837.34</v>
      </c>
      <c r="DL253" s="147">
        <f t="shared" si="324"/>
        <v>1837785.38</v>
      </c>
      <c r="DM253" s="147">
        <f t="shared" si="324"/>
        <v>164628.01</v>
      </c>
      <c r="DN253" s="147">
        <f t="shared" si="324"/>
        <v>528286.27</v>
      </c>
      <c r="DO253" s="147">
        <f t="shared" si="324"/>
        <v>960873.2</v>
      </c>
      <c r="DP253" s="147">
        <f t="shared" si="324"/>
        <v>75316.17</v>
      </c>
      <c r="DQ253" s="147">
        <f t="shared" si="324"/>
        <v>172625.82</v>
      </c>
      <c r="DR253" s="147">
        <f t="shared" si="324"/>
        <v>470123.54</v>
      </c>
      <c r="DS253" s="147">
        <f t="shared" si="324"/>
        <v>255655.51</v>
      </c>
      <c r="DT253" s="147">
        <f t="shared" si="324"/>
        <v>30549.83</v>
      </c>
      <c r="DU253" s="147">
        <f t="shared" si="324"/>
        <v>147576.93</v>
      </c>
      <c r="DV253" s="147">
        <f t="shared" si="324"/>
        <v>56063.92</v>
      </c>
      <c r="DW253" s="147">
        <f t="shared" si="324"/>
        <v>73396.009999999995</v>
      </c>
      <c r="DX253" s="147">
        <f t="shared" si="324"/>
        <v>53630.31</v>
      </c>
      <c r="DY253" s="147">
        <f t="shared" si="324"/>
        <v>80501.88</v>
      </c>
      <c r="DZ253" s="147">
        <f t="shared" si="324"/>
        <v>450242.24</v>
      </c>
      <c r="EA253" s="147">
        <f t="shared" ref="EA253:FX253" si="325">EA56</f>
        <v>346420.96</v>
      </c>
      <c r="EB253" s="147">
        <f t="shared" si="325"/>
        <v>260328.8</v>
      </c>
      <c r="EC253" s="147">
        <f t="shared" si="325"/>
        <v>180926.47</v>
      </c>
      <c r="ED253" s="147">
        <f t="shared" si="325"/>
        <v>475357.79</v>
      </c>
      <c r="EE253" s="147">
        <f t="shared" si="325"/>
        <v>55920.28</v>
      </c>
      <c r="EF253" s="147">
        <f t="shared" si="325"/>
        <v>402951.13</v>
      </c>
      <c r="EG253" s="147">
        <f t="shared" si="325"/>
        <v>117697.13</v>
      </c>
      <c r="EH253" s="147">
        <f t="shared" si="325"/>
        <v>59370.19</v>
      </c>
      <c r="EI253" s="147">
        <f t="shared" si="325"/>
        <v>4980237.99</v>
      </c>
      <c r="EJ253" s="147">
        <f t="shared" si="325"/>
        <v>3218351.67</v>
      </c>
      <c r="EK253" s="147">
        <f t="shared" si="325"/>
        <v>217939.11</v>
      </c>
      <c r="EL253" s="147">
        <f t="shared" si="325"/>
        <v>184401.61</v>
      </c>
      <c r="EM253" s="147">
        <f t="shared" si="325"/>
        <v>141819.48000000001</v>
      </c>
      <c r="EN253" s="147">
        <f t="shared" si="325"/>
        <v>301354.96000000002</v>
      </c>
      <c r="EO253" s="147">
        <f t="shared" si="325"/>
        <v>123097.67</v>
      </c>
      <c r="EP253" s="147">
        <f t="shared" si="325"/>
        <v>154975.51999999999</v>
      </c>
      <c r="EQ253" s="147">
        <f t="shared" si="325"/>
        <v>826557.52</v>
      </c>
      <c r="ER253" s="147">
        <f t="shared" si="325"/>
        <v>143905.56</v>
      </c>
      <c r="ES253" s="147">
        <f t="shared" si="325"/>
        <v>81840.12</v>
      </c>
      <c r="ET253" s="147">
        <f t="shared" si="325"/>
        <v>56706.71</v>
      </c>
      <c r="EU253" s="147">
        <f t="shared" si="325"/>
        <v>216738.53</v>
      </c>
      <c r="EV253" s="147">
        <f t="shared" si="325"/>
        <v>19069.68</v>
      </c>
      <c r="EW253" s="147">
        <f t="shared" si="325"/>
        <v>246624.65</v>
      </c>
      <c r="EX253" s="147">
        <f t="shared" si="325"/>
        <v>61954.84</v>
      </c>
      <c r="EY253" s="147">
        <f t="shared" si="325"/>
        <v>163379.49</v>
      </c>
      <c r="EZ253" s="147">
        <f t="shared" si="325"/>
        <v>60589.88</v>
      </c>
      <c r="FA253" s="147">
        <f t="shared" si="325"/>
        <v>1056642.47</v>
      </c>
      <c r="FB253" s="147">
        <f t="shared" si="325"/>
        <v>136527.44</v>
      </c>
      <c r="FC253" s="147">
        <f t="shared" si="325"/>
        <v>728187.29</v>
      </c>
      <c r="FD253" s="147">
        <f t="shared" si="325"/>
        <v>193997.11</v>
      </c>
      <c r="FE253" s="147">
        <f t="shared" si="325"/>
        <v>61145.05</v>
      </c>
      <c r="FF253" s="147">
        <f t="shared" si="325"/>
        <v>118000.11</v>
      </c>
      <c r="FG253" s="147">
        <f t="shared" si="325"/>
        <v>65193.22</v>
      </c>
      <c r="FH253" s="147">
        <f t="shared" si="325"/>
        <v>54300.76</v>
      </c>
      <c r="FI253" s="147">
        <f t="shared" si="325"/>
        <v>636347.80000000005</v>
      </c>
      <c r="FJ253" s="147">
        <f t="shared" si="325"/>
        <v>463299.64</v>
      </c>
      <c r="FK253" s="147">
        <f t="shared" si="325"/>
        <v>766603.11</v>
      </c>
      <c r="FL253" s="147">
        <f t="shared" si="325"/>
        <v>1289168.73</v>
      </c>
      <c r="FM253" s="147">
        <f t="shared" si="325"/>
        <v>965291.49</v>
      </c>
      <c r="FN253" s="147">
        <f t="shared" si="325"/>
        <v>6364800.7999999998</v>
      </c>
      <c r="FO253" s="147">
        <f t="shared" si="325"/>
        <v>462471.99</v>
      </c>
      <c r="FP253" s="147">
        <f t="shared" si="325"/>
        <v>766490.41</v>
      </c>
      <c r="FQ253" s="147">
        <f t="shared" si="325"/>
        <v>318635.78000000003</v>
      </c>
      <c r="FR253" s="147">
        <f t="shared" si="325"/>
        <v>115281.76</v>
      </c>
      <c r="FS253" s="147">
        <f t="shared" si="325"/>
        <v>102320.04</v>
      </c>
      <c r="FT253" s="181">
        <f t="shared" si="325"/>
        <v>78404.160000000003</v>
      </c>
      <c r="FU253" s="147">
        <f t="shared" si="325"/>
        <v>359725.2</v>
      </c>
      <c r="FV253" s="147">
        <f t="shared" si="325"/>
        <v>274197.57</v>
      </c>
      <c r="FW253" s="147">
        <f t="shared" si="325"/>
        <v>114567.63</v>
      </c>
      <c r="FX253" s="147">
        <f t="shared" si="325"/>
        <v>44150.05</v>
      </c>
      <c r="FY253" s="183"/>
      <c r="FZ253" s="183"/>
      <c r="GA253" s="181"/>
      <c r="GB253" s="183"/>
      <c r="GC253" s="183"/>
      <c r="GD253" s="261"/>
      <c r="GE253" s="261"/>
    </row>
    <row r="254" spans="1:187" x14ac:dyDescent="0.2">
      <c r="A254" s="192" t="s">
        <v>415</v>
      </c>
      <c r="B254" s="184" t="s">
        <v>416</v>
      </c>
      <c r="C254" s="183">
        <f t="shared" ref="C254:BN254" si="326">ROUND(C253/C40,6)</f>
        <v>3.947E-3</v>
      </c>
      <c r="D254" s="183">
        <f t="shared" si="326"/>
        <v>4.9610000000000001E-3</v>
      </c>
      <c r="E254" s="183">
        <f t="shared" si="326"/>
        <v>3.3240000000000001E-3</v>
      </c>
      <c r="F254" s="183">
        <f t="shared" si="326"/>
        <v>4.8700000000000002E-3</v>
      </c>
      <c r="G254" s="183">
        <f t="shared" si="326"/>
        <v>2.4870000000000001E-3</v>
      </c>
      <c r="H254" s="183">
        <f t="shared" si="326"/>
        <v>3.9940000000000002E-3</v>
      </c>
      <c r="I254" s="183">
        <f t="shared" si="326"/>
        <v>4.6589999999999999E-3</v>
      </c>
      <c r="J254" s="183">
        <f t="shared" si="326"/>
        <v>5.1229999999999999E-3</v>
      </c>
      <c r="K254" s="183">
        <f t="shared" si="326"/>
        <v>3.3E-3</v>
      </c>
      <c r="L254" s="183">
        <f t="shared" si="326"/>
        <v>1.8370000000000001E-3</v>
      </c>
      <c r="M254" s="183">
        <f t="shared" si="326"/>
        <v>3.349E-3</v>
      </c>
      <c r="N254" s="183">
        <f t="shared" si="326"/>
        <v>3.1610000000000002E-3</v>
      </c>
      <c r="O254" s="183">
        <f t="shared" si="326"/>
        <v>2.506E-3</v>
      </c>
      <c r="P254" s="183">
        <f t="shared" si="326"/>
        <v>2.9399999999999999E-3</v>
      </c>
      <c r="Q254" s="183">
        <f t="shared" si="326"/>
        <v>5.4140000000000004E-3</v>
      </c>
      <c r="R254" s="183">
        <f t="shared" si="326"/>
        <v>9.4260000000000004E-3</v>
      </c>
      <c r="S254" s="183">
        <f t="shared" si="326"/>
        <v>1.5809999999999999E-3</v>
      </c>
      <c r="T254" s="183">
        <f t="shared" si="326"/>
        <v>2.7390000000000001E-3</v>
      </c>
      <c r="U254" s="183">
        <f t="shared" si="326"/>
        <v>2.4099999999999998E-3</v>
      </c>
      <c r="V254" s="183">
        <f t="shared" si="326"/>
        <v>3.8709999999999999E-3</v>
      </c>
      <c r="W254" s="182">
        <f t="shared" si="326"/>
        <v>3.6819999999999999E-3</v>
      </c>
      <c r="X254" s="183">
        <f t="shared" si="326"/>
        <v>1.3060000000000001E-3</v>
      </c>
      <c r="Y254" s="183">
        <f t="shared" si="326"/>
        <v>4.176E-3</v>
      </c>
      <c r="Z254" s="183">
        <f t="shared" si="326"/>
        <v>3.5950000000000001E-3</v>
      </c>
      <c r="AA254" s="183">
        <f t="shared" si="326"/>
        <v>3.0179999999999998E-3</v>
      </c>
      <c r="AB254" s="183">
        <f t="shared" si="326"/>
        <v>1.6689999999999999E-3</v>
      </c>
      <c r="AC254" s="183">
        <f t="shared" si="326"/>
        <v>1.5269999999999999E-3</v>
      </c>
      <c r="AD254" s="183">
        <f t="shared" si="326"/>
        <v>1.2459999999999999E-3</v>
      </c>
      <c r="AE254" s="183">
        <f t="shared" si="326"/>
        <v>1.9369999999999999E-3</v>
      </c>
      <c r="AF254" s="183">
        <f t="shared" si="326"/>
        <v>1.653E-3</v>
      </c>
      <c r="AG254" s="183">
        <f t="shared" si="326"/>
        <v>8.0599999999999997E-4</v>
      </c>
      <c r="AH254" s="183">
        <f t="shared" si="326"/>
        <v>1.6400000000000001E-2</v>
      </c>
      <c r="AI254" s="183">
        <f t="shared" si="326"/>
        <v>1.3089999999999999E-2</v>
      </c>
      <c r="AJ254" s="183">
        <f t="shared" si="326"/>
        <v>3.16E-3</v>
      </c>
      <c r="AK254" s="183">
        <f t="shared" si="326"/>
        <v>1.4120000000000001E-3</v>
      </c>
      <c r="AL254" s="183">
        <f t="shared" si="326"/>
        <v>1.305E-3</v>
      </c>
      <c r="AM254" s="183">
        <f t="shared" si="326"/>
        <v>3.3890000000000001E-3</v>
      </c>
      <c r="AN254" s="183">
        <f t="shared" si="326"/>
        <v>1.201E-3</v>
      </c>
      <c r="AO254" s="183">
        <f t="shared" si="326"/>
        <v>4.7200000000000002E-3</v>
      </c>
      <c r="AP254" s="183">
        <f t="shared" si="326"/>
        <v>1.707E-3</v>
      </c>
      <c r="AQ254" s="183">
        <f t="shared" si="326"/>
        <v>9.6500000000000004E-4</v>
      </c>
      <c r="AR254" s="183">
        <f t="shared" si="326"/>
        <v>2.8909999999999999E-3</v>
      </c>
      <c r="AS254" s="183">
        <f t="shared" si="326"/>
        <v>7.2599999999999997E-4</v>
      </c>
      <c r="AT254" s="183">
        <f t="shared" si="326"/>
        <v>3.5049999999999999E-3</v>
      </c>
      <c r="AU254" s="183">
        <f t="shared" si="326"/>
        <v>2.4169999999999999E-3</v>
      </c>
      <c r="AV254" s="183">
        <f t="shared" si="326"/>
        <v>1.0012E-2</v>
      </c>
      <c r="AW254" s="183">
        <f t="shared" si="326"/>
        <v>3.565E-3</v>
      </c>
      <c r="AX254" s="183">
        <f t="shared" si="326"/>
        <v>9.59E-4</v>
      </c>
      <c r="AY254" s="183">
        <f t="shared" si="326"/>
        <v>5.0350000000000004E-3</v>
      </c>
      <c r="AZ254" s="183">
        <f t="shared" si="326"/>
        <v>5.4999999999999997E-3</v>
      </c>
      <c r="BA254" s="183">
        <f t="shared" si="326"/>
        <v>7.9539999999999993E-3</v>
      </c>
      <c r="BB254" s="183">
        <f t="shared" si="326"/>
        <v>2.4435999999999999E-2</v>
      </c>
      <c r="BC254" s="183">
        <f t="shared" si="326"/>
        <v>2.4369999999999999E-3</v>
      </c>
      <c r="BD254" s="183">
        <f t="shared" si="326"/>
        <v>2.5379999999999999E-3</v>
      </c>
      <c r="BE254" s="183">
        <f t="shared" si="326"/>
        <v>3.1099999999999999E-3</v>
      </c>
      <c r="BF254" s="183">
        <f t="shared" si="326"/>
        <v>4.4720000000000003E-3</v>
      </c>
      <c r="BG254" s="183">
        <f t="shared" si="326"/>
        <v>1.4860999999999999E-2</v>
      </c>
      <c r="BH254" s="183">
        <f t="shared" si="326"/>
        <v>5.078E-3</v>
      </c>
      <c r="BI254" s="183">
        <f t="shared" si="326"/>
        <v>4.6030000000000003E-3</v>
      </c>
      <c r="BJ254" s="183">
        <f t="shared" si="326"/>
        <v>3.1220000000000002E-3</v>
      </c>
      <c r="BK254" s="183">
        <f t="shared" si="326"/>
        <v>7.0520000000000001E-3</v>
      </c>
      <c r="BL254" s="183">
        <f t="shared" si="326"/>
        <v>1.2389000000000001E-2</v>
      </c>
      <c r="BM254" s="183">
        <f t="shared" si="326"/>
        <v>1.0262E-2</v>
      </c>
      <c r="BN254" s="183">
        <f t="shared" si="326"/>
        <v>5.019E-3</v>
      </c>
      <c r="BO254" s="183">
        <f t="shared" ref="BO254:DZ254" si="327">ROUND(BO253/BO40,6)</f>
        <v>3.9039999999999999E-3</v>
      </c>
      <c r="BP254" s="183">
        <f t="shared" si="327"/>
        <v>1.474E-3</v>
      </c>
      <c r="BQ254" s="183">
        <f t="shared" si="327"/>
        <v>1.433E-3</v>
      </c>
      <c r="BR254" s="183">
        <f t="shared" si="327"/>
        <v>2.013E-3</v>
      </c>
      <c r="BS254" s="183">
        <f t="shared" si="327"/>
        <v>4.66E-4</v>
      </c>
      <c r="BT254" s="183">
        <f t="shared" si="327"/>
        <v>3.8000000000000002E-4</v>
      </c>
      <c r="BU254" s="183">
        <f t="shared" si="327"/>
        <v>1.175E-3</v>
      </c>
      <c r="BV254" s="183">
        <f t="shared" si="327"/>
        <v>7.0500000000000001E-4</v>
      </c>
      <c r="BW254" s="183">
        <f t="shared" si="327"/>
        <v>1.059E-3</v>
      </c>
      <c r="BX254" s="183">
        <f t="shared" si="327"/>
        <v>4.64E-4</v>
      </c>
      <c r="BY254" s="183">
        <f t="shared" si="327"/>
        <v>3.8899999999999998E-3</v>
      </c>
      <c r="BZ254" s="183">
        <f t="shared" si="327"/>
        <v>1.918E-3</v>
      </c>
      <c r="CA254" s="183">
        <f t="shared" si="327"/>
        <v>2.5379999999999999E-3</v>
      </c>
      <c r="CB254" s="183">
        <f t="shared" si="327"/>
        <v>2.8E-3</v>
      </c>
      <c r="CC254" s="183">
        <f t="shared" si="327"/>
        <v>4.0920000000000002E-3</v>
      </c>
      <c r="CD254" s="183">
        <f t="shared" si="327"/>
        <v>1.8749999999999999E-3</v>
      </c>
      <c r="CE254" s="183">
        <f t="shared" si="327"/>
        <v>3.741E-3</v>
      </c>
      <c r="CF254" s="183">
        <f t="shared" si="327"/>
        <v>1.2409999999999999E-3</v>
      </c>
      <c r="CG254" s="183">
        <f t="shared" si="327"/>
        <v>5.1669999999999997E-3</v>
      </c>
      <c r="CH254" s="183">
        <f t="shared" si="327"/>
        <v>2.1350000000000002E-3</v>
      </c>
      <c r="CI254" s="183">
        <f t="shared" si="327"/>
        <v>2.5330000000000001E-3</v>
      </c>
      <c r="CJ254" s="183">
        <f t="shared" si="327"/>
        <v>1.709E-3</v>
      </c>
      <c r="CK254" s="183">
        <f t="shared" si="327"/>
        <v>1.054E-3</v>
      </c>
      <c r="CL254" s="183">
        <f t="shared" si="327"/>
        <v>2.2629999999999998E-3</v>
      </c>
      <c r="CM254" s="183">
        <f t="shared" si="327"/>
        <v>1.6739999999999999E-3</v>
      </c>
      <c r="CN254" s="183">
        <f t="shared" si="327"/>
        <v>2.307E-3</v>
      </c>
      <c r="CO254" s="183">
        <f t="shared" si="327"/>
        <v>2.712E-3</v>
      </c>
      <c r="CP254" s="183">
        <f t="shared" si="327"/>
        <v>7.0699999999999995E-4</v>
      </c>
      <c r="CQ254" s="183">
        <f t="shared" si="327"/>
        <v>3.7620000000000002E-3</v>
      </c>
      <c r="CR254" s="183">
        <f t="shared" si="327"/>
        <v>7.8200000000000003E-4</v>
      </c>
      <c r="CS254" s="183">
        <f t="shared" si="327"/>
        <v>2.565E-3</v>
      </c>
      <c r="CT254" s="183">
        <f t="shared" si="327"/>
        <v>1.5219999999999999E-3</v>
      </c>
      <c r="CU254" s="183">
        <f t="shared" si="327"/>
        <v>4.5580000000000004E-3</v>
      </c>
      <c r="CV254" s="183">
        <f t="shared" si="327"/>
        <v>2.294E-3</v>
      </c>
      <c r="CW254" s="183">
        <f t="shared" si="327"/>
        <v>1.2880000000000001E-3</v>
      </c>
      <c r="CX254" s="183">
        <f t="shared" si="327"/>
        <v>3.7339999999999999E-3</v>
      </c>
      <c r="CY254" s="183">
        <f t="shared" si="327"/>
        <v>1.0536E-2</v>
      </c>
      <c r="CZ254" s="183">
        <f t="shared" si="327"/>
        <v>5.6860000000000001E-3</v>
      </c>
      <c r="DA254" s="183">
        <f t="shared" si="327"/>
        <v>2.709E-3</v>
      </c>
      <c r="DB254" s="183">
        <f t="shared" si="327"/>
        <v>6.1830000000000001E-3</v>
      </c>
      <c r="DC254" s="183">
        <f t="shared" si="327"/>
        <v>2.3010000000000001E-3</v>
      </c>
      <c r="DD254" s="183">
        <f t="shared" si="327"/>
        <v>1.7899999999999999E-4</v>
      </c>
      <c r="DE254" s="183">
        <f t="shared" si="327"/>
        <v>7.3200000000000001E-4</v>
      </c>
      <c r="DF254" s="183">
        <f t="shared" si="327"/>
        <v>5.1539999999999997E-3</v>
      </c>
      <c r="DG254" s="183">
        <f t="shared" si="327"/>
        <v>8.9400000000000005E-4</v>
      </c>
      <c r="DH254" s="183">
        <f t="shared" si="327"/>
        <v>1.983E-3</v>
      </c>
      <c r="DI254" s="183">
        <f t="shared" si="327"/>
        <v>2.418E-3</v>
      </c>
      <c r="DJ254" s="183">
        <f t="shared" si="327"/>
        <v>3.9709999999999997E-3</v>
      </c>
      <c r="DK254" s="183">
        <f t="shared" si="327"/>
        <v>3.0990000000000002E-3</v>
      </c>
      <c r="DL254" s="183">
        <f t="shared" si="327"/>
        <v>3.718E-3</v>
      </c>
      <c r="DM254" s="183">
        <f t="shared" si="327"/>
        <v>4.4770000000000001E-3</v>
      </c>
      <c r="DN254" s="183">
        <f t="shared" si="327"/>
        <v>2.1619999999999999E-3</v>
      </c>
      <c r="DO254" s="183">
        <f t="shared" si="327"/>
        <v>3.8600000000000001E-3</v>
      </c>
      <c r="DP254" s="183">
        <f t="shared" si="327"/>
        <v>4.7280000000000004E-3</v>
      </c>
      <c r="DQ254" s="183">
        <f t="shared" si="327"/>
        <v>1.06E-3</v>
      </c>
      <c r="DR254" s="183">
        <f t="shared" si="327"/>
        <v>6.8459999999999997E-3</v>
      </c>
      <c r="DS254" s="183">
        <f t="shared" si="327"/>
        <v>7.0590000000000002E-3</v>
      </c>
      <c r="DT254" s="183">
        <f t="shared" si="327"/>
        <v>3.0279999999999999E-3</v>
      </c>
      <c r="DU254" s="183">
        <f t="shared" si="327"/>
        <v>6.0780000000000001E-3</v>
      </c>
      <c r="DV254" s="183">
        <f t="shared" si="327"/>
        <v>7.8209999999999998E-3</v>
      </c>
      <c r="DW254" s="183">
        <f t="shared" si="327"/>
        <v>4.0850000000000001E-3</v>
      </c>
      <c r="DX254" s="183">
        <f t="shared" si="327"/>
        <v>9.3499999999999996E-4</v>
      </c>
      <c r="DY254" s="183">
        <f t="shared" si="327"/>
        <v>8.5300000000000003E-4</v>
      </c>
      <c r="DZ254" s="183">
        <f t="shared" si="327"/>
        <v>3.3010000000000001E-3</v>
      </c>
      <c r="EA254" s="183">
        <f t="shared" ref="EA254:FX254" si="328">ROUND(EA253/EA40,6)</f>
        <v>1.1620000000000001E-3</v>
      </c>
      <c r="EB254" s="183">
        <f t="shared" si="328"/>
        <v>3.4329999999999999E-3</v>
      </c>
      <c r="EC254" s="183">
        <f t="shared" si="328"/>
        <v>5.7190000000000001E-3</v>
      </c>
      <c r="ED254" s="183">
        <f t="shared" si="328"/>
        <v>1.64E-4</v>
      </c>
      <c r="EE254" s="183">
        <f t="shared" si="328"/>
        <v>3.6020000000000002E-3</v>
      </c>
      <c r="EF254" s="183">
        <f t="shared" si="328"/>
        <v>4.914E-3</v>
      </c>
      <c r="EG254" s="183">
        <f t="shared" si="328"/>
        <v>5.019E-3</v>
      </c>
      <c r="EH254" s="183">
        <f t="shared" si="328"/>
        <v>4.4669999999999996E-3</v>
      </c>
      <c r="EI254" s="183">
        <f t="shared" si="328"/>
        <v>4.9220000000000002E-3</v>
      </c>
      <c r="EJ254" s="183">
        <f t="shared" si="328"/>
        <v>4.6430000000000004E-3</v>
      </c>
      <c r="EK254" s="183">
        <f t="shared" si="328"/>
        <v>3.7199999999999999E-4</v>
      </c>
      <c r="EL254" s="183">
        <f t="shared" si="328"/>
        <v>7.76E-4</v>
      </c>
      <c r="EM254" s="183">
        <f t="shared" si="328"/>
        <v>1.6119999999999999E-3</v>
      </c>
      <c r="EN254" s="183">
        <f t="shared" si="328"/>
        <v>5.3270000000000001E-3</v>
      </c>
      <c r="EO254" s="183">
        <f t="shared" si="328"/>
        <v>3.0010000000000002E-3</v>
      </c>
      <c r="EP254" s="183">
        <f t="shared" si="328"/>
        <v>1.3489999999999999E-3</v>
      </c>
      <c r="EQ254" s="183">
        <f t="shared" si="328"/>
        <v>9.4700000000000003E-4</v>
      </c>
      <c r="ER254" s="183">
        <f t="shared" si="328"/>
        <v>1.676E-3</v>
      </c>
      <c r="ES254" s="183">
        <f t="shared" si="328"/>
        <v>4.202E-3</v>
      </c>
      <c r="ET254" s="183">
        <f t="shared" si="328"/>
        <v>2.8760000000000001E-3</v>
      </c>
      <c r="EU254" s="183">
        <f t="shared" si="328"/>
        <v>6.6959999999999997E-3</v>
      </c>
      <c r="EV254" s="183">
        <f t="shared" si="328"/>
        <v>4.2299999999999998E-4</v>
      </c>
      <c r="EW254" s="183">
        <f t="shared" si="328"/>
        <v>3.1399999999999999E-4</v>
      </c>
      <c r="EX254" s="183">
        <f t="shared" si="328"/>
        <v>1.42E-3</v>
      </c>
      <c r="EY254" s="183">
        <f t="shared" si="328"/>
        <v>4.8719999999999996E-3</v>
      </c>
      <c r="EZ254" s="183">
        <f t="shared" si="328"/>
        <v>2.2599999999999999E-3</v>
      </c>
      <c r="FA254" s="183">
        <f t="shared" si="328"/>
        <v>5.6800000000000004E-4</v>
      </c>
      <c r="FB254" s="183">
        <f t="shared" si="328"/>
        <v>4.8299999999999998E-4</v>
      </c>
      <c r="FC254" s="183">
        <f t="shared" si="328"/>
        <v>2.8479999999999998E-3</v>
      </c>
      <c r="FD254" s="183">
        <f t="shared" si="328"/>
        <v>5.0800000000000003E-3</v>
      </c>
      <c r="FE254" s="183">
        <f t="shared" si="328"/>
        <v>1.797E-3</v>
      </c>
      <c r="FF254" s="183">
        <f t="shared" si="328"/>
        <v>6.7200000000000003E-3</v>
      </c>
      <c r="FG254" s="183">
        <f t="shared" si="328"/>
        <v>5.7869999999999996E-3</v>
      </c>
      <c r="FH254" s="183">
        <f t="shared" si="328"/>
        <v>1.3860000000000001E-3</v>
      </c>
      <c r="FI254" s="183">
        <f t="shared" si="328"/>
        <v>5.9900000000000003E-4</v>
      </c>
      <c r="FJ254" s="183">
        <f t="shared" si="328"/>
        <v>1.189E-3</v>
      </c>
      <c r="FK254" s="183">
        <f t="shared" si="328"/>
        <v>7.4399999999999998E-4</v>
      </c>
      <c r="FL254" s="183">
        <f t="shared" si="328"/>
        <v>1.843E-3</v>
      </c>
      <c r="FM254" s="183">
        <f t="shared" si="328"/>
        <v>2.3830000000000001E-3</v>
      </c>
      <c r="FN254" s="183">
        <f t="shared" si="328"/>
        <v>4.3860000000000001E-3</v>
      </c>
      <c r="FO254" s="183">
        <f t="shared" si="328"/>
        <v>4.0000000000000002E-4</v>
      </c>
      <c r="FP254" s="183">
        <f t="shared" si="328"/>
        <v>9.2900000000000003E-4</v>
      </c>
      <c r="FQ254" s="183">
        <f t="shared" si="328"/>
        <v>1.7030000000000001E-3</v>
      </c>
      <c r="FR254" s="183">
        <f t="shared" si="328"/>
        <v>1.1130000000000001E-3</v>
      </c>
      <c r="FS254" s="183">
        <f t="shared" si="328"/>
        <v>4.0900000000000002E-4</v>
      </c>
      <c r="FT254" s="182">
        <f t="shared" si="328"/>
        <v>3.21E-4</v>
      </c>
      <c r="FU254" s="183">
        <f t="shared" si="328"/>
        <v>3.3240000000000001E-3</v>
      </c>
      <c r="FV254" s="183">
        <f t="shared" si="328"/>
        <v>2.9399999999999999E-3</v>
      </c>
      <c r="FW254" s="183">
        <f t="shared" si="328"/>
        <v>6.5579999999999996E-3</v>
      </c>
      <c r="FX254" s="183">
        <f t="shared" si="328"/>
        <v>2.3410000000000002E-3</v>
      </c>
      <c r="FY254" s="262"/>
      <c r="FZ254" s="263"/>
      <c r="GA254" s="181"/>
      <c r="GB254" s="183"/>
      <c r="GC254" s="183"/>
      <c r="GD254" s="261"/>
      <c r="GE254" s="261"/>
    </row>
    <row r="255" spans="1:187" x14ac:dyDescent="0.2">
      <c r="A255" s="178"/>
      <c r="B255" s="184" t="s">
        <v>417</v>
      </c>
      <c r="C255" s="183"/>
      <c r="D255" s="183"/>
      <c r="E255" s="183"/>
      <c r="F255" s="183"/>
      <c r="G255" s="183"/>
      <c r="H255" s="183"/>
      <c r="I255" s="183"/>
      <c r="J255" s="183"/>
      <c r="K255" s="183"/>
      <c r="L255" s="183"/>
      <c r="M255" s="183"/>
      <c r="N255" s="183"/>
      <c r="O255" s="183"/>
      <c r="P255" s="183"/>
      <c r="Q255" s="183"/>
      <c r="R255" s="183"/>
      <c r="S255" s="183"/>
      <c r="T255" s="183"/>
      <c r="U255" s="183"/>
      <c r="V255" s="183"/>
      <c r="W255" s="182"/>
      <c r="X255" s="183"/>
      <c r="Y255" s="183"/>
      <c r="Z255" s="183"/>
      <c r="AA255" s="183"/>
      <c r="AB255" s="183"/>
      <c r="AC255" s="183"/>
      <c r="AD255" s="183"/>
      <c r="AE255" s="183"/>
      <c r="AF255" s="183"/>
      <c r="AG255" s="183"/>
      <c r="AH255" s="183"/>
      <c r="AI255" s="183"/>
      <c r="AJ255" s="183"/>
      <c r="AK255" s="183"/>
      <c r="AL255" s="183"/>
      <c r="AM255" s="183"/>
      <c r="AN255" s="183"/>
      <c r="AO255" s="183"/>
      <c r="AP255" s="183"/>
      <c r="AQ255" s="183"/>
      <c r="AR255" s="183"/>
      <c r="AS255" s="183"/>
      <c r="AT255" s="183"/>
      <c r="AU255" s="183"/>
      <c r="AV255" s="183"/>
      <c r="AW255" s="183"/>
      <c r="AX255" s="183"/>
      <c r="AY255" s="183"/>
      <c r="AZ255" s="183"/>
      <c r="BA255" s="183"/>
      <c r="BB255" s="183"/>
      <c r="BC255" s="183"/>
      <c r="BD255" s="183"/>
      <c r="BE255" s="183"/>
      <c r="BF255" s="183"/>
      <c r="BG255" s="183"/>
      <c r="BH255" s="183"/>
      <c r="BI255" s="183"/>
      <c r="BJ255" s="183"/>
      <c r="BK255" s="183"/>
      <c r="BL255" s="183"/>
      <c r="BM255" s="183"/>
      <c r="BN255" s="183"/>
      <c r="BO255" s="183"/>
      <c r="BP255" s="183"/>
      <c r="BQ255" s="183"/>
      <c r="BR255" s="183"/>
      <c r="BS255" s="183"/>
      <c r="BT255" s="183"/>
      <c r="BU255" s="183"/>
      <c r="BV255" s="183"/>
      <c r="BW255" s="183"/>
      <c r="BX255" s="183"/>
      <c r="BY255" s="183"/>
      <c r="BZ255" s="183"/>
      <c r="CA255" s="183"/>
      <c r="CB255" s="183"/>
      <c r="CC255" s="183"/>
      <c r="CD255" s="183"/>
      <c r="CE255" s="183"/>
      <c r="CF255" s="183"/>
      <c r="CG255" s="183"/>
      <c r="CH255" s="183"/>
      <c r="CI255" s="183"/>
      <c r="CJ255" s="183"/>
      <c r="CK255" s="183"/>
      <c r="CL255" s="183"/>
      <c r="CM255" s="183"/>
      <c r="CN255" s="183"/>
      <c r="CO255" s="183"/>
      <c r="CP255" s="183"/>
      <c r="CQ255" s="183"/>
      <c r="CR255" s="183"/>
      <c r="CS255" s="183"/>
      <c r="CT255" s="183"/>
      <c r="CU255" s="183"/>
      <c r="CV255" s="183"/>
      <c r="CW255" s="183"/>
      <c r="CX255" s="183"/>
      <c r="CY255" s="183"/>
      <c r="CZ255" s="183"/>
      <c r="DA255" s="183"/>
      <c r="DB255" s="183"/>
      <c r="DC255" s="183"/>
      <c r="DD255" s="183"/>
      <c r="DE255" s="183"/>
      <c r="DF255" s="183"/>
      <c r="DG255" s="183"/>
      <c r="DH255" s="183"/>
      <c r="DI255" s="183"/>
      <c r="DJ255" s="183"/>
      <c r="DK255" s="183"/>
      <c r="DL255" s="183"/>
      <c r="DM255" s="183"/>
      <c r="DN255" s="183"/>
      <c r="DO255" s="183"/>
      <c r="DP255" s="183"/>
      <c r="DQ255" s="183"/>
      <c r="DR255" s="183"/>
      <c r="DS255" s="183"/>
      <c r="DT255" s="183"/>
      <c r="DU255" s="183"/>
      <c r="DV255" s="183"/>
      <c r="DW255" s="183"/>
      <c r="DX255" s="183"/>
      <c r="DY255" s="183"/>
      <c r="DZ255" s="183"/>
      <c r="EA255" s="183"/>
      <c r="EB255" s="183"/>
      <c r="EC255" s="183"/>
      <c r="ED255" s="183"/>
      <c r="EE255" s="183"/>
      <c r="EF255" s="183"/>
      <c r="EG255" s="183"/>
      <c r="EH255" s="183"/>
      <c r="EI255" s="183"/>
      <c r="EJ255" s="183"/>
      <c r="EK255" s="183"/>
      <c r="EL255" s="183"/>
      <c r="EM255" s="183"/>
      <c r="EN255" s="183"/>
      <c r="EO255" s="183"/>
      <c r="EP255" s="183"/>
      <c r="EQ255" s="183"/>
      <c r="ER255" s="183"/>
      <c r="ES255" s="183"/>
      <c r="ET255" s="183"/>
      <c r="EU255" s="183"/>
      <c r="EV255" s="183"/>
      <c r="EW255" s="183"/>
      <c r="EX255" s="183"/>
      <c r="EY255" s="183"/>
      <c r="EZ255" s="183"/>
      <c r="FA255" s="183"/>
      <c r="FB255" s="183"/>
      <c r="FC255" s="183"/>
      <c r="FD255" s="183"/>
      <c r="FE255" s="183"/>
      <c r="FF255" s="183"/>
      <c r="FG255" s="183"/>
      <c r="FH255" s="183"/>
      <c r="FI255" s="183"/>
      <c r="FJ255" s="183"/>
      <c r="FK255" s="183"/>
      <c r="FL255" s="183"/>
      <c r="FM255" s="183"/>
      <c r="FN255" s="183"/>
      <c r="FO255" s="183"/>
      <c r="FP255" s="183"/>
      <c r="FQ255" s="183"/>
      <c r="FR255" s="183"/>
      <c r="FS255" s="183"/>
      <c r="FT255" s="182"/>
      <c r="FU255" s="183"/>
      <c r="FV255" s="183"/>
      <c r="FW255" s="183"/>
      <c r="FX255" s="183"/>
      <c r="FY255" s="183"/>
      <c r="FZ255" s="183"/>
      <c r="GA255" s="181"/>
      <c r="GB255" s="183"/>
      <c r="GC255" s="183"/>
      <c r="GD255" s="261"/>
      <c r="GE255" s="261"/>
    </row>
    <row r="256" spans="1:187" x14ac:dyDescent="0.2">
      <c r="A256" s="192" t="s">
        <v>418</v>
      </c>
      <c r="B256" s="184" t="s">
        <v>419</v>
      </c>
      <c r="C256" s="183">
        <f t="shared" ref="C256:BN256" si="329">ROUND(MIN(C254,(C238-C249),(C243-C249)),6)</f>
        <v>0</v>
      </c>
      <c r="D256" s="183">
        <f t="shared" si="329"/>
        <v>0</v>
      </c>
      <c r="E256" s="183">
        <f t="shared" si="329"/>
        <v>0</v>
      </c>
      <c r="F256" s="183">
        <f t="shared" si="329"/>
        <v>0</v>
      </c>
      <c r="G256" s="183">
        <f t="shared" si="329"/>
        <v>0</v>
      </c>
      <c r="H256" s="183">
        <f t="shared" si="329"/>
        <v>0</v>
      </c>
      <c r="I256" s="183">
        <f t="shared" si="329"/>
        <v>0</v>
      </c>
      <c r="J256" s="183">
        <f t="shared" si="329"/>
        <v>0</v>
      </c>
      <c r="K256" s="183">
        <f t="shared" si="329"/>
        <v>0</v>
      </c>
      <c r="L256" s="183">
        <f t="shared" si="329"/>
        <v>0</v>
      </c>
      <c r="M256" s="183">
        <f t="shared" si="329"/>
        <v>0</v>
      </c>
      <c r="N256" s="183">
        <f t="shared" si="329"/>
        <v>0</v>
      </c>
      <c r="O256" s="183">
        <f t="shared" si="329"/>
        <v>0</v>
      </c>
      <c r="P256" s="183">
        <f t="shared" si="329"/>
        <v>0</v>
      </c>
      <c r="Q256" s="183">
        <f t="shared" si="329"/>
        <v>0</v>
      </c>
      <c r="R256" s="183">
        <f t="shared" si="329"/>
        <v>0</v>
      </c>
      <c r="S256" s="183">
        <f t="shared" si="329"/>
        <v>0</v>
      </c>
      <c r="T256" s="183">
        <f t="shared" si="329"/>
        <v>0</v>
      </c>
      <c r="U256" s="183">
        <f t="shared" si="329"/>
        <v>0</v>
      </c>
      <c r="V256" s="183">
        <f t="shared" si="329"/>
        <v>0</v>
      </c>
      <c r="W256" s="183">
        <f t="shared" si="329"/>
        <v>0</v>
      </c>
      <c r="X256" s="183">
        <f t="shared" si="329"/>
        <v>0</v>
      </c>
      <c r="Y256" s="183">
        <f t="shared" si="329"/>
        <v>0</v>
      </c>
      <c r="Z256" s="183">
        <f t="shared" si="329"/>
        <v>0</v>
      </c>
      <c r="AA256" s="183">
        <f t="shared" si="329"/>
        <v>0</v>
      </c>
      <c r="AB256" s="183">
        <f t="shared" si="329"/>
        <v>0</v>
      </c>
      <c r="AC256" s="183">
        <f t="shared" si="329"/>
        <v>0</v>
      </c>
      <c r="AD256" s="183">
        <f t="shared" si="329"/>
        <v>0</v>
      </c>
      <c r="AE256" s="183">
        <f t="shared" si="329"/>
        <v>0</v>
      </c>
      <c r="AF256" s="183">
        <f t="shared" si="329"/>
        <v>0</v>
      </c>
      <c r="AG256" s="183">
        <f t="shared" si="329"/>
        <v>0</v>
      </c>
      <c r="AH256" s="183">
        <f t="shared" si="329"/>
        <v>0</v>
      </c>
      <c r="AI256" s="183">
        <f t="shared" si="329"/>
        <v>0</v>
      </c>
      <c r="AJ256" s="183">
        <f t="shared" si="329"/>
        <v>0</v>
      </c>
      <c r="AK256" s="183">
        <f t="shared" si="329"/>
        <v>0</v>
      </c>
      <c r="AL256" s="183">
        <f t="shared" si="329"/>
        <v>0</v>
      </c>
      <c r="AM256" s="183">
        <f t="shared" si="329"/>
        <v>0</v>
      </c>
      <c r="AN256" s="183">
        <f t="shared" si="329"/>
        <v>0</v>
      </c>
      <c r="AO256" s="183">
        <f t="shared" si="329"/>
        <v>0</v>
      </c>
      <c r="AP256" s="183">
        <f t="shared" si="329"/>
        <v>0</v>
      </c>
      <c r="AQ256" s="183">
        <f t="shared" si="329"/>
        <v>0</v>
      </c>
      <c r="AR256" s="183">
        <f t="shared" si="329"/>
        <v>0</v>
      </c>
      <c r="AS256" s="183">
        <f t="shared" si="329"/>
        <v>0</v>
      </c>
      <c r="AT256" s="183">
        <f t="shared" si="329"/>
        <v>0</v>
      </c>
      <c r="AU256" s="183">
        <f t="shared" si="329"/>
        <v>0</v>
      </c>
      <c r="AV256" s="183">
        <f t="shared" si="329"/>
        <v>0</v>
      </c>
      <c r="AW256" s="183">
        <f t="shared" si="329"/>
        <v>0</v>
      </c>
      <c r="AX256" s="183">
        <f t="shared" si="329"/>
        <v>0</v>
      </c>
      <c r="AY256" s="183">
        <f t="shared" si="329"/>
        <v>0</v>
      </c>
      <c r="AZ256" s="183">
        <f t="shared" si="329"/>
        <v>0</v>
      </c>
      <c r="BA256" s="183">
        <f t="shared" si="329"/>
        <v>0</v>
      </c>
      <c r="BB256" s="183">
        <f t="shared" si="329"/>
        <v>0</v>
      </c>
      <c r="BC256" s="183">
        <f t="shared" si="329"/>
        <v>0</v>
      </c>
      <c r="BD256" s="183">
        <f t="shared" si="329"/>
        <v>0</v>
      </c>
      <c r="BE256" s="183">
        <f t="shared" si="329"/>
        <v>0</v>
      </c>
      <c r="BF256" s="183">
        <f t="shared" si="329"/>
        <v>0</v>
      </c>
      <c r="BG256" s="183">
        <f t="shared" si="329"/>
        <v>0</v>
      </c>
      <c r="BH256" s="183">
        <f t="shared" si="329"/>
        <v>0</v>
      </c>
      <c r="BI256" s="183">
        <f t="shared" si="329"/>
        <v>0</v>
      </c>
      <c r="BJ256" s="183">
        <f t="shared" si="329"/>
        <v>0</v>
      </c>
      <c r="BK256" s="183">
        <f t="shared" si="329"/>
        <v>0</v>
      </c>
      <c r="BL256" s="183">
        <f t="shared" si="329"/>
        <v>0</v>
      </c>
      <c r="BM256" s="183">
        <f t="shared" si="329"/>
        <v>0</v>
      </c>
      <c r="BN256" s="183">
        <f t="shared" si="329"/>
        <v>0</v>
      </c>
      <c r="BO256" s="183">
        <f t="shared" ref="BO256:DZ256" si="330">ROUND(MIN(BO254,(BO238-BO249),(BO243-BO249)),6)</f>
        <v>0</v>
      </c>
      <c r="BP256" s="183">
        <f t="shared" si="330"/>
        <v>0</v>
      </c>
      <c r="BQ256" s="183">
        <f t="shared" si="330"/>
        <v>0</v>
      </c>
      <c r="BR256" s="183">
        <f t="shared" si="330"/>
        <v>0</v>
      </c>
      <c r="BS256" s="183">
        <f t="shared" si="330"/>
        <v>0</v>
      </c>
      <c r="BT256" s="183">
        <f t="shared" si="330"/>
        <v>0</v>
      </c>
      <c r="BU256" s="183">
        <f t="shared" si="330"/>
        <v>0</v>
      </c>
      <c r="BV256" s="183">
        <f t="shared" si="330"/>
        <v>0</v>
      </c>
      <c r="BW256" s="183">
        <f t="shared" si="330"/>
        <v>0</v>
      </c>
      <c r="BX256" s="183">
        <f t="shared" si="330"/>
        <v>0</v>
      </c>
      <c r="BY256" s="183">
        <f t="shared" si="330"/>
        <v>0</v>
      </c>
      <c r="BZ256" s="183">
        <f t="shared" si="330"/>
        <v>0</v>
      </c>
      <c r="CA256" s="183">
        <f t="shared" si="330"/>
        <v>0</v>
      </c>
      <c r="CB256" s="183">
        <f t="shared" si="330"/>
        <v>0</v>
      </c>
      <c r="CC256" s="183">
        <f t="shared" si="330"/>
        <v>0</v>
      </c>
      <c r="CD256" s="183">
        <f t="shared" si="330"/>
        <v>0</v>
      </c>
      <c r="CE256" s="183">
        <f t="shared" si="330"/>
        <v>0</v>
      </c>
      <c r="CF256" s="183">
        <f t="shared" si="330"/>
        <v>0</v>
      </c>
      <c r="CG256" s="183">
        <f t="shared" si="330"/>
        <v>0</v>
      </c>
      <c r="CH256" s="183">
        <f t="shared" si="330"/>
        <v>0</v>
      </c>
      <c r="CI256" s="183">
        <f t="shared" si="330"/>
        <v>0</v>
      </c>
      <c r="CJ256" s="183">
        <f t="shared" si="330"/>
        <v>0</v>
      </c>
      <c r="CK256" s="183">
        <f t="shared" si="330"/>
        <v>0</v>
      </c>
      <c r="CL256" s="183">
        <f t="shared" si="330"/>
        <v>0</v>
      </c>
      <c r="CM256" s="183">
        <f t="shared" si="330"/>
        <v>0</v>
      </c>
      <c r="CN256" s="183">
        <f t="shared" si="330"/>
        <v>0</v>
      </c>
      <c r="CO256" s="183">
        <f t="shared" si="330"/>
        <v>0</v>
      </c>
      <c r="CP256" s="183">
        <f t="shared" si="330"/>
        <v>0</v>
      </c>
      <c r="CQ256" s="183">
        <f t="shared" si="330"/>
        <v>0</v>
      </c>
      <c r="CR256" s="183">
        <f t="shared" si="330"/>
        <v>0</v>
      </c>
      <c r="CS256" s="183">
        <f t="shared" si="330"/>
        <v>0</v>
      </c>
      <c r="CT256" s="183">
        <f t="shared" si="330"/>
        <v>0</v>
      </c>
      <c r="CU256" s="183">
        <f t="shared" si="330"/>
        <v>0</v>
      </c>
      <c r="CV256" s="183">
        <f t="shared" si="330"/>
        <v>0</v>
      </c>
      <c r="CW256" s="183">
        <f t="shared" si="330"/>
        <v>0</v>
      </c>
      <c r="CX256" s="183">
        <f t="shared" si="330"/>
        <v>0</v>
      </c>
      <c r="CY256" s="183">
        <f t="shared" si="330"/>
        <v>0</v>
      </c>
      <c r="CZ256" s="183">
        <f t="shared" si="330"/>
        <v>0</v>
      </c>
      <c r="DA256" s="183">
        <f t="shared" si="330"/>
        <v>0</v>
      </c>
      <c r="DB256" s="183">
        <f t="shared" si="330"/>
        <v>0</v>
      </c>
      <c r="DC256" s="183">
        <f t="shared" si="330"/>
        <v>0</v>
      </c>
      <c r="DD256" s="183">
        <f t="shared" si="330"/>
        <v>0</v>
      </c>
      <c r="DE256" s="183">
        <f t="shared" si="330"/>
        <v>0</v>
      </c>
      <c r="DF256" s="183">
        <f t="shared" si="330"/>
        <v>0</v>
      </c>
      <c r="DG256" s="183">
        <f t="shared" si="330"/>
        <v>0</v>
      </c>
      <c r="DH256" s="183">
        <f t="shared" si="330"/>
        <v>0</v>
      </c>
      <c r="DI256" s="183">
        <f t="shared" si="330"/>
        <v>0</v>
      </c>
      <c r="DJ256" s="183">
        <f t="shared" si="330"/>
        <v>0</v>
      </c>
      <c r="DK256" s="183">
        <f t="shared" si="330"/>
        <v>0</v>
      </c>
      <c r="DL256" s="183">
        <f t="shared" si="330"/>
        <v>0</v>
      </c>
      <c r="DM256" s="183">
        <f t="shared" si="330"/>
        <v>0</v>
      </c>
      <c r="DN256" s="183">
        <f t="shared" si="330"/>
        <v>0</v>
      </c>
      <c r="DO256" s="183">
        <f t="shared" si="330"/>
        <v>0</v>
      </c>
      <c r="DP256" s="183">
        <f t="shared" si="330"/>
        <v>0</v>
      </c>
      <c r="DQ256" s="183">
        <f t="shared" si="330"/>
        <v>0</v>
      </c>
      <c r="DR256" s="183">
        <f t="shared" si="330"/>
        <v>0</v>
      </c>
      <c r="DS256" s="183">
        <f t="shared" si="330"/>
        <v>0</v>
      </c>
      <c r="DT256" s="183">
        <f t="shared" si="330"/>
        <v>0</v>
      </c>
      <c r="DU256" s="183">
        <f t="shared" si="330"/>
        <v>0</v>
      </c>
      <c r="DV256" s="183">
        <f t="shared" si="330"/>
        <v>0</v>
      </c>
      <c r="DW256" s="183">
        <f t="shared" si="330"/>
        <v>0</v>
      </c>
      <c r="DX256" s="183">
        <f t="shared" si="330"/>
        <v>0</v>
      </c>
      <c r="DY256" s="183">
        <f t="shared" si="330"/>
        <v>0</v>
      </c>
      <c r="DZ256" s="183">
        <f t="shared" si="330"/>
        <v>0</v>
      </c>
      <c r="EA256" s="183">
        <f t="shared" ref="EA256:FX256" si="331">ROUND(MIN(EA254,(EA238-EA249),(EA243-EA249)),6)</f>
        <v>0</v>
      </c>
      <c r="EB256" s="183">
        <f t="shared" si="331"/>
        <v>0</v>
      </c>
      <c r="EC256" s="183">
        <f t="shared" si="331"/>
        <v>0</v>
      </c>
      <c r="ED256" s="183">
        <f t="shared" si="331"/>
        <v>0</v>
      </c>
      <c r="EE256" s="183">
        <f t="shared" si="331"/>
        <v>0</v>
      </c>
      <c r="EF256" s="183">
        <f t="shared" si="331"/>
        <v>0</v>
      </c>
      <c r="EG256" s="183">
        <f t="shared" si="331"/>
        <v>0</v>
      </c>
      <c r="EH256" s="183">
        <f t="shared" si="331"/>
        <v>0</v>
      </c>
      <c r="EI256" s="183">
        <f t="shared" si="331"/>
        <v>0</v>
      </c>
      <c r="EJ256" s="183">
        <f t="shared" si="331"/>
        <v>0</v>
      </c>
      <c r="EK256" s="183">
        <f t="shared" si="331"/>
        <v>0</v>
      </c>
      <c r="EL256" s="183">
        <f t="shared" si="331"/>
        <v>0</v>
      </c>
      <c r="EM256" s="183">
        <f t="shared" si="331"/>
        <v>0</v>
      </c>
      <c r="EN256" s="183">
        <f t="shared" si="331"/>
        <v>0</v>
      </c>
      <c r="EO256" s="183">
        <f t="shared" si="331"/>
        <v>0</v>
      </c>
      <c r="EP256" s="183">
        <f t="shared" si="331"/>
        <v>0</v>
      </c>
      <c r="EQ256" s="183">
        <f t="shared" si="331"/>
        <v>0</v>
      </c>
      <c r="ER256" s="183">
        <f t="shared" si="331"/>
        <v>0</v>
      </c>
      <c r="ES256" s="183">
        <f t="shared" si="331"/>
        <v>0</v>
      </c>
      <c r="ET256" s="183">
        <f t="shared" si="331"/>
        <v>0</v>
      </c>
      <c r="EU256" s="183">
        <f t="shared" si="331"/>
        <v>0</v>
      </c>
      <c r="EV256" s="183">
        <f t="shared" si="331"/>
        <v>0</v>
      </c>
      <c r="EW256" s="183">
        <f t="shared" si="331"/>
        <v>0</v>
      </c>
      <c r="EX256" s="183">
        <f t="shared" si="331"/>
        <v>0</v>
      </c>
      <c r="EY256" s="183">
        <f t="shared" si="331"/>
        <v>0</v>
      </c>
      <c r="EZ256" s="183">
        <f t="shared" si="331"/>
        <v>0</v>
      </c>
      <c r="FA256" s="183">
        <f t="shared" si="331"/>
        <v>0</v>
      </c>
      <c r="FB256" s="183">
        <f t="shared" si="331"/>
        <v>0</v>
      </c>
      <c r="FC256" s="183">
        <f t="shared" si="331"/>
        <v>0</v>
      </c>
      <c r="FD256" s="183">
        <f t="shared" si="331"/>
        <v>0</v>
      </c>
      <c r="FE256" s="183">
        <f t="shared" si="331"/>
        <v>0</v>
      </c>
      <c r="FF256" s="183">
        <f t="shared" si="331"/>
        <v>0</v>
      </c>
      <c r="FG256" s="183">
        <f t="shared" si="331"/>
        <v>0</v>
      </c>
      <c r="FH256" s="183">
        <f t="shared" si="331"/>
        <v>0</v>
      </c>
      <c r="FI256" s="183">
        <f t="shared" si="331"/>
        <v>0</v>
      </c>
      <c r="FJ256" s="183">
        <f t="shared" si="331"/>
        <v>0</v>
      </c>
      <c r="FK256" s="183">
        <f t="shared" si="331"/>
        <v>0</v>
      </c>
      <c r="FL256" s="183">
        <f t="shared" si="331"/>
        <v>0</v>
      </c>
      <c r="FM256" s="183">
        <f t="shared" si="331"/>
        <v>0</v>
      </c>
      <c r="FN256" s="183">
        <f t="shared" si="331"/>
        <v>0</v>
      </c>
      <c r="FO256" s="183">
        <f t="shared" si="331"/>
        <v>0</v>
      </c>
      <c r="FP256" s="183">
        <f t="shared" si="331"/>
        <v>0</v>
      </c>
      <c r="FQ256" s="183">
        <f t="shared" si="331"/>
        <v>0</v>
      </c>
      <c r="FR256" s="183">
        <f t="shared" si="331"/>
        <v>0</v>
      </c>
      <c r="FS256" s="183">
        <f t="shared" si="331"/>
        <v>0</v>
      </c>
      <c r="FT256" s="182">
        <f t="shared" si="331"/>
        <v>0</v>
      </c>
      <c r="FU256" s="183">
        <f t="shared" si="331"/>
        <v>0</v>
      </c>
      <c r="FV256" s="183">
        <f t="shared" si="331"/>
        <v>0</v>
      </c>
      <c r="FW256" s="183">
        <f t="shared" si="331"/>
        <v>0</v>
      </c>
      <c r="FX256" s="183">
        <f t="shared" si="331"/>
        <v>0</v>
      </c>
      <c r="FY256" s="264"/>
      <c r="FZ256" s="147"/>
      <c r="GA256" s="181"/>
      <c r="GB256" s="263"/>
      <c r="GC256" s="263"/>
      <c r="GD256" s="167"/>
      <c r="GE256" s="167"/>
    </row>
    <row r="257" spans="1:187" x14ac:dyDescent="0.2">
      <c r="A257" s="178"/>
      <c r="B257" s="184" t="s">
        <v>420</v>
      </c>
      <c r="C257" s="183"/>
      <c r="D257" s="183"/>
      <c r="E257" s="183"/>
      <c r="F257" s="183"/>
      <c r="G257" s="183"/>
      <c r="H257" s="183"/>
      <c r="I257" s="183"/>
      <c r="J257" s="183"/>
      <c r="K257" s="183"/>
      <c r="L257" s="183"/>
      <c r="M257" s="183"/>
      <c r="N257" s="183"/>
      <c r="O257" s="183"/>
      <c r="P257" s="183"/>
      <c r="Q257" s="183"/>
      <c r="R257" s="183"/>
      <c r="S257" s="183"/>
      <c r="T257" s="183"/>
      <c r="U257" s="183"/>
      <c r="V257" s="183"/>
      <c r="W257" s="182"/>
      <c r="X257" s="183"/>
      <c r="Y257" s="183"/>
      <c r="Z257" s="183"/>
      <c r="AA257" s="183"/>
      <c r="AB257" s="183"/>
      <c r="AC257" s="183"/>
      <c r="AD257" s="183"/>
      <c r="AE257" s="183"/>
      <c r="AF257" s="183"/>
      <c r="AG257" s="183"/>
      <c r="AH257" s="183"/>
      <c r="AI257" s="183"/>
      <c r="AJ257" s="183"/>
      <c r="AK257" s="183"/>
      <c r="AL257" s="183"/>
      <c r="AM257" s="183"/>
      <c r="AN257" s="183"/>
      <c r="AO257" s="183"/>
      <c r="AP257" s="183"/>
      <c r="AQ257" s="183"/>
      <c r="AR257" s="183"/>
      <c r="AS257" s="183"/>
      <c r="AT257" s="183"/>
      <c r="AU257" s="183"/>
      <c r="AV257" s="183"/>
      <c r="AW257" s="183"/>
      <c r="AX257" s="183"/>
      <c r="AY257" s="183"/>
      <c r="AZ257" s="183"/>
      <c r="BA257" s="183"/>
      <c r="BB257" s="183"/>
      <c r="BC257" s="183"/>
      <c r="BD257" s="183"/>
      <c r="BE257" s="183"/>
      <c r="BF257" s="183"/>
      <c r="BG257" s="183"/>
      <c r="BH257" s="183"/>
      <c r="BI257" s="183"/>
      <c r="BJ257" s="183"/>
      <c r="BK257" s="183"/>
      <c r="BL257" s="183"/>
      <c r="BM257" s="183"/>
      <c r="BN257" s="183"/>
      <c r="BO257" s="183"/>
      <c r="BP257" s="183"/>
      <c r="BQ257" s="183"/>
      <c r="BR257" s="183"/>
      <c r="BS257" s="183"/>
      <c r="BT257" s="183"/>
      <c r="BU257" s="183"/>
      <c r="BV257" s="183"/>
      <c r="BW257" s="183"/>
      <c r="BX257" s="183"/>
      <c r="BY257" s="183"/>
      <c r="BZ257" s="183"/>
      <c r="CA257" s="183"/>
      <c r="CB257" s="183"/>
      <c r="CC257" s="183"/>
      <c r="CD257" s="183"/>
      <c r="CE257" s="183"/>
      <c r="CF257" s="183"/>
      <c r="CG257" s="183"/>
      <c r="CH257" s="183"/>
      <c r="CI257" s="183"/>
      <c r="CJ257" s="183"/>
      <c r="CK257" s="183"/>
      <c r="CL257" s="183"/>
      <c r="CM257" s="183"/>
      <c r="CN257" s="183"/>
      <c r="CO257" s="183"/>
      <c r="CP257" s="183"/>
      <c r="CQ257" s="183"/>
      <c r="CR257" s="183"/>
      <c r="CS257" s="183"/>
      <c r="CT257" s="183"/>
      <c r="CU257" s="183"/>
      <c r="CV257" s="183"/>
      <c r="CW257" s="183"/>
      <c r="CX257" s="183"/>
      <c r="CY257" s="183"/>
      <c r="CZ257" s="183"/>
      <c r="DA257" s="183"/>
      <c r="DB257" s="183"/>
      <c r="DC257" s="183"/>
      <c r="DD257" s="183"/>
      <c r="DE257" s="183"/>
      <c r="DF257" s="183"/>
      <c r="DG257" s="183"/>
      <c r="DH257" s="183"/>
      <c r="DI257" s="183"/>
      <c r="DJ257" s="183"/>
      <c r="DK257" s="183"/>
      <c r="DL257" s="183"/>
      <c r="DM257" s="183"/>
      <c r="DN257" s="183"/>
      <c r="DO257" s="183"/>
      <c r="DP257" s="183"/>
      <c r="DQ257" s="183"/>
      <c r="DR257" s="183"/>
      <c r="DS257" s="183"/>
      <c r="DT257" s="183"/>
      <c r="DU257" s="183"/>
      <c r="DV257" s="183"/>
      <c r="DW257" s="183"/>
      <c r="DX257" s="183"/>
      <c r="DY257" s="183"/>
      <c r="DZ257" s="183"/>
      <c r="EA257" s="183"/>
      <c r="EB257" s="183"/>
      <c r="EC257" s="183"/>
      <c r="ED257" s="183"/>
      <c r="EE257" s="183"/>
      <c r="EF257" s="183"/>
      <c r="EG257" s="183"/>
      <c r="EH257" s="183"/>
      <c r="EI257" s="183"/>
      <c r="EJ257" s="183"/>
      <c r="EK257" s="183"/>
      <c r="EL257" s="183"/>
      <c r="EM257" s="183"/>
      <c r="EN257" s="183"/>
      <c r="EO257" s="183"/>
      <c r="EP257" s="183"/>
      <c r="EQ257" s="183"/>
      <c r="ER257" s="183"/>
      <c r="ES257" s="183"/>
      <c r="ET257" s="183"/>
      <c r="EU257" s="183"/>
      <c r="EV257" s="183"/>
      <c r="EW257" s="183"/>
      <c r="EX257" s="183"/>
      <c r="EY257" s="183"/>
      <c r="EZ257" s="183"/>
      <c r="FA257" s="183"/>
      <c r="FB257" s="183"/>
      <c r="FC257" s="183"/>
      <c r="FD257" s="183"/>
      <c r="FE257" s="183"/>
      <c r="FF257" s="183"/>
      <c r="FG257" s="183"/>
      <c r="FH257" s="183"/>
      <c r="FI257" s="183"/>
      <c r="FJ257" s="183"/>
      <c r="FK257" s="183"/>
      <c r="FL257" s="183"/>
      <c r="FM257" s="183"/>
      <c r="FN257" s="183"/>
      <c r="FO257" s="183"/>
      <c r="FP257" s="183"/>
      <c r="FQ257" s="183"/>
      <c r="FR257" s="183"/>
      <c r="FS257" s="183"/>
      <c r="FT257" s="182"/>
      <c r="FU257" s="183"/>
      <c r="FV257" s="183"/>
      <c r="FW257" s="183"/>
      <c r="FX257" s="183"/>
      <c r="FY257" s="147"/>
      <c r="FZ257" s="147"/>
      <c r="GA257" s="181"/>
      <c r="GB257" s="183"/>
      <c r="GC257" s="183"/>
      <c r="GD257" s="261"/>
      <c r="GE257" s="261"/>
    </row>
    <row r="258" spans="1:187" x14ac:dyDescent="0.2">
      <c r="A258" s="178"/>
      <c r="B258" s="184" t="s">
        <v>421</v>
      </c>
      <c r="C258" s="183"/>
      <c r="D258" s="183"/>
      <c r="E258" s="183"/>
      <c r="F258" s="183"/>
      <c r="G258" s="183"/>
      <c r="H258" s="183"/>
      <c r="I258" s="183"/>
      <c r="J258" s="183"/>
      <c r="K258" s="183"/>
      <c r="L258" s="183"/>
      <c r="M258" s="183"/>
      <c r="N258" s="183"/>
      <c r="O258" s="183"/>
      <c r="P258" s="183"/>
      <c r="Q258" s="183"/>
      <c r="R258" s="183"/>
      <c r="S258" s="183"/>
      <c r="T258" s="183"/>
      <c r="U258" s="183"/>
      <c r="V258" s="183"/>
      <c r="W258" s="182"/>
      <c r="X258" s="183"/>
      <c r="Y258" s="183"/>
      <c r="Z258" s="183"/>
      <c r="AA258" s="183"/>
      <c r="AB258" s="183"/>
      <c r="AC258" s="183"/>
      <c r="AD258" s="183"/>
      <c r="AE258" s="183"/>
      <c r="AF258" s="183"/>
      <c r="AG258" s="183"/>
      <c r="AH258" s="183"/>
      <c r="AI258" s="183"/>
      <c r="AJ258" s="183"/>
      <c r="AK258" s="183"/>
      <c r="AL258" s="183"/>
      <c r="AM258" s="183"/>
      <c r="AN258" s="183"/>
      <c r="AO258" s="183"/>
      <c r="AP258" s="183"/>
      <c r="AQ258" s="183"/>
      <c r="AR258" s="183"/>
      <c r="AS258" s="183"/>
      <c r="AT258" s="183"/>
      <c r="AU258" s="183"/>
      <c r="AV258" s="183"/>
      <c r="AW258" s="183"/>
      <c r="AX258" s="183"/>
      <c r="AY258" s="183"/>
      <c r="AZ258" s="183"/>
      <c r="BA258" s="183"/>
      <c r="BB258" s="183"/>
      <c r="BC258" s="183"/>
      <c r="BD258" s="183"/>
      <c r="BE258" s="183"/>
      <c r="BF258" s="183"/>
      <c r="BG258" s="183"/>
      <c r="BH258" s="183"/>
      <c r="BI258" s="183"/>
      <c r="BJ258" s="183"/>
      <c r="BK258" s="183"/>
      <c r="BL258" s="183"/>
      <c r="BM258" s="183"/>
      <c r="BN258" s="183"/>
      <c r="BO258" s="183"/>
      <c r="BP258" s="183"/>
      <c r="BQ258" s="183"/>
      <c r="BR258" s="183"/>
      <c r="BS258" s="183"/>
      <c r="BT258" s="183"/>
      <c r="BU258" s="183"/>
      <c r="BV258" s="183"/>
      <c r="BW258" s="183"/>
      <c r="BX258" s="183"/>
      <c r="BY258" s="183"/>
      <c r="BZ258" s="183"/>
      <c r="CA258" s="183"/>
      <c r="CB258" s="183"/>
      <c r="CC258" s="183"/>
      <c r="CD258" s="183"/>
      <c r="CE258" s="183"/>
      <c r="CF258" s="183"/>
      <c r="CG258" s="183"/>
      <c r="CH258" s="183"/>
      <c r="CI258" s="183"/>
      <c r="CJ258" s="183"/>
      <c r="CK258" s="183"/>
      <c r="CL258" s="183"/>
      <c r="CM258" s="183"/>
      <c r="CN258" s="183"/>
      <c r="CO258" s="183"/>
      <c r="CP258" s="183"/>
      <c r="CQ258" s="183"/>
      <c r="CR258" s="183"/>
      <c r="CS258" s="183"/>
      <c r="CT258" s="183"/>
      <c r="CU258" s="183"/>
      <c r="CV258" s="183"/>
      <c r="CW258" s="183"/>
      <c r="CX258" s="183"/>
      <c r="CY258" s="183"/>
      <c r="CZ258" s="183"/>
      <c r="DA258" s="183"/>
      <c r="DB258" s="183"/>
      <c r="DC258" s="183"/>
      <c r="DD258" s="183"/>
      <c r="DE258" s="183"/>
      <c r="DF258" s="183"/>
      <c r="DG258" s="183"/>
      <c r="DH258" s="183"/>
      <c r="DI258" s="183"/>
      <c r="DJ258" s="183"/>
      <c r="DK258" s="183"/>
      <c r="DL258" s="183"/>
      <c r="DM258" s="183"/>
      <c r="DN258" s="183"/>
      <c r="DO258" s="183"/>
      <c r="DP258" s="183"/>
      <c r="DQ258" s="183"/>
      <c r="DR258" s="183"/>
      <c r="DS258" s="183"/>
      <c r="DT258" s="183"/>
      <c r="DU258" s="183"/>
      <c r="DV258" s="183"/>
      <c r="DW258" s="183"/>
      <c r="DX258" s="183"/>
      <c r="DY258" s="183"/>
      <c r="DZ258" s="183"/>
      <c r="EA258" s="183"/>
      <c r="EB258" s="183"/>
      <c r="EC258" s="183"/>
      <c r="ED258" s="183"/>
      <c r="EE258" s="183"/>
      <c r="EF258" s="183"/>
      <c r="EG258" s="183"/>
      <c r="EH258" s="183"/>
      <c r="EI258" s="183"/>
      <c r="EJ258" s="183"/>
      <c r="EK258" s="183"/>
      <c r="EL258" s="183"/>
      <c r="EM258" s="183"/>
      <c r="EN258" s="183"/>
      <c r="EO258" s="183"/>
      <c r="EP258" s="183"/>
      <c r="EQ258" s="183"/>
      <c r="ER258" s="183"/>
      <c r="ES258" s="183"/>
      <c r="ET258" s="183"/>
      <c r="EU258" s="183"/>
      <c r="EV258" s="183"/>
      <c r="EW258" s="183"/>
      <c r="EX258" s="183"/>
      <c r="EY258" s="183"/>
      <c r="EZ258" s="183"/>
      <c r="FA258" s="183"/>
      <c r="FB258" s="183"/>
      <c r="FC258" s="183"/>
      <c r="FD258" s="183"/>
      <c r="FE258" s="183"/>
      <c r="FF258" s="183"/>
      <c r="FG258" s="183"/>
      <c r="FH258" s="183"/>
      <c r="FI258" s="183"/>
      <c r="FJ258" s="183"/>
      <c r="FK258" s="183"/>
      <c r="FL258" s="183"/>
      <c r="FM258" s="183"/>
      <c r="FN258" s="183"/>
      <c r="FO258" s="183"/>
      <c r="FP258" s="183"/>
      <c r="FQ258" s="183"/>
      <c r="FR258" s="183"/>
      <c r="FS258" s="183"/>
      <c r="FT258" s="182"/>
      <c r="FU258" s="183"/>
      <c r="FV258" s="183"/>
      <c r="FW258" s="183"/>
      <c r="FX258" s="183"/>
      <c r="FY258" s="147"/>
      <c r="FZ258" s="165"/>
      <c r="GA258" s="182"/>
      <c r="GB258" s="147"/>
      <c r="GC258" s="147"/>
      <c r="GD258" s="186"/>
      <c r="GE258" s="186"/>
    </row>
    <row r="259" spans="1:187" x14ac:dyDescent="0.2">
      <c r="A259" s="192" t="s">
        <v>422</v>
      </c>
      <c r="B259" s="184" t="s">
        <v>423</v>
      </c>
      <c r="C259" s="183">
        <v>0</v>
      </c>
      <c r="D259" s="183">
        <v>0</v>
      </c>
      <c r="E259" s="183">
        <v>0</v>
      </c>
      <c r="F259" s="183">
        <v>0</v>
      </c>
      <c r="G259" s="183">
        <v>0</v>
      </c>
      <c r="H259" s="183">
        <v>0</v>
      </c>
      <c r="I259" s="183">
        <v>0</v>
      </c>
      <c r="J259" s="183">
        <v>0</v>
      </c>
      <c r="K259" s="183">
        <v>0</v>
      </c>
      <c r="L259" s="183">
        <v>0</v>
      </c>
      <c r="M259" s="183">
        <v>0</v>
      </c>
      <c r="N259" s="183">
        <v>0</v>
      </c>
      <c r="O259" s="183">
        <v>0</v>
      </c>
      <c r="P259" s="183">
        <v>0</v>
      </c>
      <c r="Q259" s="183">
        <v>0</v>
      </c>
      <c r="R259" s="183">
        <v>0</v>
      </c>
      <c r="S259" s="183">
        <v>0</v>
      </c>
      <c r="T259" s="183">
        <v>0</v>
      </c>
      <c r="U259" s="183">
        <v>0</v>
      </c>
      <c r="V259" s="183">
        <v>0</v>
      </c>
      <c r="W259" s="183">
        <v>0</v>
      </c>
      <c r="X259" s="183">
        <v>0</v>
      </c>
      <c r="Y259" s="183">
        <v>0</v>
      </c>
      <c r="Z259" s="183">
        <v>0</v>
      </c>
      <c r="AA259" s="183">
        <v>0</v>
      </c>
      <c r="AB259" s="183">
        <v>0</v>
      </c>
      <c r="AC259" s="183">
        <v>0</v>
      </c>
      <c r="AD259" s="183">
        <v>0</v>
      </c>
      <c r="AE259" s="183">
        <v>0</v>
      </c>
      <c r="AF259" s="183">
        <v>0</v>
      </c>
      <c r="AG259" s="183">
        <v>0</v>
      </c>
      <c r="AH259" s="183">
        <v>0</v>
      </c>
      <c r="AI259" s="183">
        <v>0</v>
      </c>
      <c r="AJ259" s="183">
        <v>0</v>
      </c>
      <c r="AK259" s="183">
        <v>0</v>
      </c>
      <c r="AL259" s="183">
        <v>0</v>
      </c>
      <c r="AM259" s="183">
        <v>0</v>
      </c>
      <c r="AN259" s="183">
        <v>0</v>
      </c>
      <c r="AO259" s="183">
        <v>0</v>
      </c>
      <c r="AP259" s="183">
        <v>0</v>
      </c>
      <c r="AQ259" s="183">
        <v>0</v>
      </c>
      <c r="AR259" s="183">
        <v>0</v>
      </c>
      <c r="AS259" s="183">
        <v>0</v>
      </c>
      <c r="AT259" s="183">
        <v>0</v>
      </c>
      <c r="AU259" s="183">
        <v>0</v>
      </c>
      <c r="AV259" s="183">
        <v>0</v>
      </c>
      <c r="AW259" s="183">
        <v>0</v>
      </c>
      <c r="AX259" s="183">
        <v>0</v>
      </c>
      <c r="AY259" s="183">
        <v>0</v>
      </c>
      <c r="AZ259" s="183">
        <v>0</v>
      </c>
      <c r="BA259" s="183">
        <v>0</v>
      </c>
      <c r="BB259" s="183">
        <v>0</v>
      </c>
      <c r="BC259" s="183">
        <v>0</v>
      </c>
      <c r="BD259" s="183">
        <v>0</v>
      </c>
      <c r="BE259" s="183">
        <v>0</v>
      </c>
      <c r="BF259" s="183">
        <v>0</v>
      </c>
      <c r="BG259" s="183">
        <v>0</v>
      </c>
      <c r="BH259" s="183">
        <v>0</v>
      </c>
      <c r="BI259" s="183">
        <v>0</v>
      </c>
      <c r="BJ259" s="183">
        <v>0</v>
      </c>
      <c r="BK259" s="183">
        <v>0</v>
      </c>
      <c r="BL259" s="183">
        <v>0</v>
      </c>
      <c r="BM259" s="183">
        <v>0</v>
      </c>
      <c r="BN259" s="183">
        <v>0</v>
      </c>
      <c r="BO259" s="183">
        <v>0</v>
      </c>
      <c r="BP259" s="183">
        <v>0</v>
      </c>
      <c r="BQ259" s="183">
        <v>0</v>
      </c>
      <c r="BR259" s="183">
        <v>0</v>
      </c>
      <c r="BS259" s="183">
        <v>0</v>
      </c>
      <c r="BT259" s="183">
        <v>0</v>
      </c>
      <c r="BU259" s="183">
        <v>0</v>
      </c>
      <c r="BV259" s="183">
        <v>0</v>
      </c>
      <c r="BW259" s="183">
        <v>0</v>
      </c>
      <c r="BX259" s="183">
        <v>0</v>
      </c>
      <c r="BY259" s="183">
        <v>0</v>
      </c>
      <c r="BZ259" s="183">
        <v>0</v>
      </c>
      <c r="CA259" s="183">
        <v>0</v>
      </c>
      <c r="CB259" s="183">
        <v>0</v>
      </c>
      <c r="CC259" s="183">
        <v>0</v>
      </c>
      <c r="CD259" s="183">
        <v>0</v>
      </c>
      <c r="CE259" s="183">
        <v>0</v>
      </c>
      <c r="CF259" s="183">
        <v>0</v>
      </c>
      <c r="CG259" s="183">
        <v>0</v>
      </c>
      <c r="CH259" s="183">
        <v>0</v>
      </c>
      <c r="CI259" s="183">
        <v>0</v>
      </c>
      <c r="CJ259" s="183">
        <v>0</v>
      </c>
      <c r="CK259" s="183">
        <v>0</v>
      </c>
      <c r="CL259" s="183">
        <v>0</v>
      </c>
      <c r="CM259" s="183">
        <v>0</v>
      </c>
      <c r="CN259" s="183">
        <v>0</v>
      </c>
      <c r="CO259" s="183">
        <v>0</v>
      </c>
      <c r="CP259" s="183">
        <v>0</v>
      </c>
      <c r="CQ259" s="183">
        <v>0</v>
      </c>
      <c r="CR259" s="183">
        <v>0</v>
      </c>
      <c r="CS259" s="183">
        <v>0</v>
      </c>
      <c r="CT259" s="183">
        <v>0</v>
      </c>
      <c r="CU259" s="183">
        <v>0</v>
      </c>
      <c r="CV259" s="183">
        <v>0</v>
      </c>
      <c r="CW259" s="183">
        <v>0</v>
      </c>
      <c r="CX259" s="183">
        <v>0</v>
      </c>
      <c r="CY259" s="183">
        <v>0</v>
      </c>
      <c r="CZ259" s="183">
        <v>0</v>
      </c>
      <c r="DA259" s="183">
        <v>0</v>
      </c>
      <c r="DB259" s="183">
        <v>0</v>
      </c>
      <c r="DC259" s="183">
        <v>0</v>
      </c>
      <c r="DD259" s="183">
        <v>0</v>
      </c>
      <c r="DE259" s="183">
        <v>0</v>
      </c>
      <c r="DF259" s="183">
        <v>0</v>
      </c>
      <c r="DG259" s="183">
        <v>0</v>
      </c>
      <c r="DH259" s="183">
        <v>0</v>
      </c>
      <c r="DI259" s="183">
        <v>0</v>
      </c>
      <c r="DJ259" s="183">
        <v>0</v>
      </c>
      <c r="DK259" s="183">
        <v>0</v>
      </c>
      <c r="DL259" s="183">
        <v>0</v>
      </c>
      <c r="DM259" s="183">
        <v>0</v>
      </c>
      <c r="DN259" s="183">
        <v>0</v>
      </c>
      <c r="DO259" s="183">
        <v>0</v>
      </c>
      <c r="DP259" s="183">
        <v>0</v>
      </c>
      <c r="DQ259" s="183">
        <v>0</v>
      </c>
      <c r="DR259" s="183">
        <v>0</v>
      </c>
      <c r="DS259" s="183">
        <v>0</v>
      </c>
      <c r="DT259" s="183">
        <v>0</v>
      </c>
      <c r="DU259" s="183">
        <v>0</v>
      </c>
      <c r="DV259" s="183">
        <v>0</v>
      </c>
      <c r="DW259" s="183">
        <v>0</v>
      </c>
      <c r="DX259" s="183">
        <v>0</v>
      </c>
      <c r="DY259" s="183">
        <v>0</v>
      </c>
      <c r="DZ259" s="183">
        <v>0</v>
      </c>
      <c r="EA259" s="183">
        <v>0</v>
      </c>
      <c r="EB259" s="183">
        <v>0</v>
      </c>
      <c r="EC259" s="183">
        <v>0</v>
      </c>
      <c r="ED259" s="183">
        <v>0</v>
      </c>
      <c r="EE259" s="183">
        <v>0</v>
      </c>
      <c r="EF259" s="183">
        <v>0</v>
      </c>
      <c r="EG259" s="183">
        <v>0</v>
      </c>
      <c r="EH259" s="183">
        <v>0</v>
      </c>
      <c r="EI259" s="183">
        <v>0</v>
      </c>
      <c r="EJ259" s="183">
        <v>0</v>
      </c>
      <c r="EK259" s="183">
        <v>0</v>
      </c>
      <c r="EL259" s="183">
        <v>0</v>
      </c>
      <c r="EM259" s="183">
        <v>0</v>
      </c>
      <c r="EN259" s="183">
        <v>0</v>
      </c>
      <c r="EO259" s="183">
        <v>0</v>
      </c>
      <c r="EP259" s="183">
        <v>0</v>
      </c>
      <c r="EQ259" s="183">
        <v>0</v>
      </c>
      <c r="ER259" s="183">
        <v>0</v>
      </c>
      <c r="ES259" s="183">
        <v>0</v>
      </c>
      <c r="ET259" s="183">
        <v>0</v>
      </c>
      <c r="EU259" s="183">
        <v>0</v>
      </c>
      <c r="EV259" s="183">
        <v>0</v>
      </c>
      <c r="EW259" s="183">
        <v>0</v>
      </c>
      <c r="EX259" s="183">
        <v>0</v>
      </c>
      <c r="EY259" s="183">
        <v>0</v>
      </c>
      <c r="EZ259" s="183">
        <v>0</v>
      </c>
      <c r="FA259" s="183">
        <v>0</v>
      </c>
      <c r="FB259" s="183">
        <v>0</v>
      </c>
      <c r="FC259" s="183">
        <v>0</v>
      </c>
      <c r="FD259" s="183">
        <v>0</v>
      </c>
      <c r="FE259" s="183">
        <v>0</v>
      </c>
      <c r="FF259" s="183">
        <v>0</v>
      </c>
      <c r="FG259" s="183">
        <v>0</v>
      </c>
      <c r="FH259" s="183">
        <v>0</v>
      </c>
      <c r="FI259" s="183">
        <v>0</v>
      </c>
      <c r="FJ259" s="183">
        <v>0</v>
      </c>
      <c r="FK259" s="183">
        <v>0</v>
      </c>
      <c r="FL259" s="183">
        <v>0</v>
      </c>
      <c r="FM259" s="183">
        <v>0</v>
      </c>
      <c r="FN259" s="183">
        <v>0</v>
      </c>
      <c r="FO259" s="183">
        <v>0</v>
      </c>
      <c r="FP259" s="183">
        <v>0</v>
      </c>
      <c r="FQ259" s="183">
        <v>0</v>
      </c>
      <c r="FR259" s="183">
        <v>0</v>
      </c>
      <c r="FS259" s="183">
        <v>0</v>
      </c>
      <c r="FT259" s="183">
        <v>0</v>
      </c>
      <c r="FU259" s="183">
        <v>0</v>
      </c>
      <c r="FV259" s="183">
        <v>0</v>
      </c>
      <c r="FW259" s="183">
        <v>0</v>
      </c>
      <c r="FX259" s="183">
        <v>0</v>
      </c>
      <c r="FY259" s="147"/>
      <c r="FZ259" s="147"/>
      <c r="GA259" s="181"/>
      <c r="GB259" s="147"/>
      <c r="GC259" s="147"/>
      <c r="GD259" s="186"/>
      <c r="GE259" s="186"/>
    </row>
    <row r="260" spans="1:187" x14ac:dyDescent="0.2">
      <c r="A260" s="192" t="s">
        <v>424</v>
      </c>
      <c r="B260" s="184" t="s">
        <v>425</v>
      </c>
      <c r="C260" s="183">
        <f t="shared" ref="C260:BN260" si="332">IF(C248&gt;0,C259,C256)</f>
        <v>0</v>
      </c>
      <c r="D260" s="183">
        <f t="shared" si="332"/>
        <v>0</v>
      </c>
      <c r="E260" s="183">
        <f t="shared" si="332"/>
        <v>0</v>
      </c>
      <c r="F260" s="183">
        <f t="shared" si="332"/>
        <v>0</v>
      </c>
      <c r="G260" s="183">
        <f t="shared" si="332"/>
        <v>0</v>
      </c>
      <c r="H260" s="183">
        <f t="shared" si="332"/>
        <v>0</v>
      </c>
      <c r="I260" s="183">
        <f t="shared" si="332"/>
        <v>0</v>
      </c>
      <c r="J260" s="183">
        <f t="shared" si="332"/>
        <v>0</v>
      </c>
      <c r="K260" s="183">
        <f t="shared" si="332"/>
        <v>0</v>
      </c>
      <c r="L260" s="183">
        <f t="shared" si="332"/>
        <v>0</v>
      </c>
      <c r="M260" s="183">
        <f t="shared" si="332"/>
        <v>0</v>
      </c>
      <c r="N260" s="183">
        <f t="shared" si="332"/>
        <v>0</v>
      </c>
      <c r="O260" s="183">
        <f t="shared" si="332"/>
        <v>0</v>
      </c>
      <c r="P260" s="183">
        <f t="shared" si="332"/>
        <v>0</v>
      </c>
      <c r="Q260" s="183">
        <f t="shared" si="332"/>
        <v>0</v>
      </c>
      <c r="R260" s="183">
        <f t="shared" si="332"/>
        <v>0</v>
      </c>
      <c r="S260" s="183">
        <f t="shared" si="332"/>
        <v>0</v>
      </c>
      <c r="T260" s="183">
        <f t="shared" si="332"/>
        <v>0</v>
      </c>
      <c r="U260" s="183">
        <f t="shared" si="332"/>
        <v>0</v>
      </c>
      <c r="V260" s="183">
        <f t="shared" si="332"/>
        <v>0</v>
      </c>
      <c r="W260" s="182">
        <f t="shared" si="332"/>
        <v>0</v>
      </c>
      <c r="X260" s="183">
        <f t="shared" si="332"/>
        <v>0</v>
      </c>
      <c r="Y260" s="183">
        <f t="shared" si="332"/>
        <v>0</v>
      </c>
      <c r="Z260" s="183">
        <f t="shared" si="332"/>
        <v>0</v>
      </c>
      <c r="AA260" s="183">
        <f t="shared" si="332"/>
        <v>0</v>
      </c>
      <c r="AB260" s="183">
        <f t="shared" si="332"/>
        <v>0</v>
      </c>
      <c r="AC260" s="183">
        <f t="shared" si="332"/>
        <v>0</v>
      </c>
      <c r="AD260" s="183">
        <f t="shared" si="332"/>
        <v>0</v>
      </c>
      <c r="AE260" s="183">
        <f t="shared" si="332"/>
        <v>0</v>
      </c>
      <c r="AF260" s="183">
        <f t="shared" si="332"/>
        <v>0</v>
      </c>
      <c r="AG260" s="183">
        <f t="shared" si="332"/>
        <v>0</v>
      </c>
      <c r="AH260" s="183">
        <f t="shared" si="332"/>
        <v>0</v>
      </c>
      <c r="AI260" s="183">
        <f t="shared" si="332"/>
        <v>0</v>
      </c>
      <c r="AJ260" s="183">
        <f t="shared" si="332"/>
        <v>0</v>
      </c>
      <c r="AK260" s="183">
        <f t="shared" si="332"/>
        <v>0</v>
      </c>
      <c r="AL260" s="183">
        <f t="shared" si="332"/>
        <v>0</v>
      </c>
      <c r="AM260" s="183">
        <f t="shared" si="332"/>
        <v>0</v>
      </c>
      <c r="AN260" s="183">
        <f t="shared" si="332"/>
        <v>0</v>
      </c>
      <c r="AO260" s="183">
        <f t="shared" si="332"/>
        <v>0</v>
      </c>
      <c r="AP260" s="183">
        <f t="shared" si="332"/>
        <v>0</v>
      </c>
      <c r="AQ260" s="183">
        <f t="shared" si="332"/>
        <v>0</v>
      </c>
      <c r="AR260" s="183">
        <f t="shared" si="332"/>
        <v>0</v>
      </c>
      <c r="AS260" s="183">
        <f t="shared" si="332"/>
        <v>0</v>
      </c>
      <c r="AT260" s="183">
        <f t="shared" si="332"/>
        <v>0</v>
      </c>
      <c r="AU260" s="183">
        <f t="shared" si="332"/>
        <v>0</v>
      </c>
      <c r="AV260" s="183">
        <f t="shared" si="332"/>
        <v>0</v>
      </c>
      <c r="AW260" s="183">
        <f t="shared" si="332"/>
        <v>0</v>
      </c>
      <c r="AX260" s="183">
        <f t="shared" si="332"/>
        <v>0</v>
      </c>
      <c r="AY260" s="183">
        <f t="shared" si="332"/>
        <v>0</v>
      </c>
      <c r="AZ260" s="183">
        <f t="shared" si="332"/>
        <v>0</v>
      </c>
      <c r="BA260" s="183">
        <f t="shared" si="332"/>
        <v>0</v>
      </c>
      <c r="BB260" s="183">
        <f t="shared" si="332"/>
        <v>0</v>
      </c>
      <c r="BC260" s="183">
        <f t="shared" si="332"/>
        <v>0</v>
      </c>
      <c r="BD260" s="183">
        <f t="shared" si="332"/>
        <v>0</v>
      </c>
      <c r="BE260" s="183">
        <f t="shared" si="332"/>
        <v>0</v>
      </c>
      <c r="BF260" s="183">
        <f t="shared" si="332"/>
        <v>0</v>
      </c>
      <c r="BG260" s="183">
        <f t="shared" si="332"/>
        <v>0</v>
      </c>
      <c r="BH260" s="183">
        <f t="shared" si="332"/>
        <v>0</v>
      </c>
      <c r="BI260" s="183">
        <f t="shared" si="332"/>
        <v>0</v>
      </c>
      <c r="BJ260" s="183">
        <f t="shared" si="332"/>
        <v>0</v>
      </c>
      <c r="BK260" s="183">
        <f t="shared" si="332"/>
        <v>0</v>
      </c>
      <c r="BL260" s="183">
        <f t="shared" si="332"/>
        <v>0</v>
      </c>
      <c r="BM260" s="183">
        <f t="shared" si="332"/>
        <v>0</v>
      </c>
      <c r="BN260" s="183">
        <f t="shared" si="332"/>
        <v>0</v>
      </c>
      <c r="BO260" s="183">
        <f t="shared" ref="BO260:DZ260" si="333">IF(BO248&gt;0,BO259,BO256)</f>
        <v>0</v>
      </c>
      <c r="BP260" s="183">
        <f t="shared" si="333"/>
        <v>0</v>
      </c>
      <c r="BQ260" s="183">
        <f t="shared" si="333"/>
        <v>0</v>
      </c>
      <c r="BR260" s="183">
        <f t="shared" si="333"/>
        <v>0</v>
      </c>
      <c r="BS260" s="183">
        <f t="shared" si="333"/>
        <v>0</v>
      </c>
      <c r="BT260" s="183">
        <f t="shared" si="333"/>
        <v>0</v>
      </c>
      <c r="BU260" s="183">
        <f t="shared" si="333"/>
        <v>0</v>
      </c>
      <c r="BV260" s="183">
        <f t="shared" si="333"/>
        <v>0</v>
      </c>
      <c r="BW260" s="183">
        <f t="shared" si="333"/>
        <v>0</v>
      </c>
      <c r="BX260" s="183">
        <f t="shared" si="333"/>
        <v>0</v>
      </c>
      <c r="BY260" s="183">
        <f t="shared" si="333"/>
        <v>0</v>
      </c>
      <c r="BZ260" s="183">
        <f t="shared" si="333"/>
        <v>0</v>
      </c>
      <c r="CA260" s="183">
        <f t="shared" si="333"/>
        <v>0</v>
      </c>
      <c r="CB260" s="183">
        <f t="shared" si="333"/>
        <v>0</v>
      </c>
      <c r="CC260" s="183">
        <f t="shared" si="333"/>
        <v>0</v>
      </c>
      <c r="CD260" s="183">
        <f t="shared" si="333"/>
        <v>0</v>
      </c>
      <c r="CE260" s="183">
        <f t="shared" si="333"/>
        <v>0</v>
      </c>
      <c r="CF260" s="183">
        <f t="shared" si="333"/>
        <v>0</v>
      </c>
      <c r="CG260" s="183">
        <f t="shared" si="333"/>
        <v>0</v>
      </c>
      <c r="CH260" s="183">
        <f t="shared" si="333"/>
        <v>0</v>
      </c>
      <c r="CI260" s="183">
        <f t="shared" si="333"/>
        <v>0</v>
      </c>
      <c r="CJ260" s="183">
        <f t="shared" si="333"/>
        <v>0</v>
      </c>
      <c r="CK260" s="183">
        <f t="shared" si="333"/>
        <v>0</v>
      </c>
      <c r="CL260" s="183">
        <f t="shared" si="333"/>
        <v>0</v>
      </c>
      <c r="CM260" s="183">
        <f t="shared" si="333"/>
        <v>0</v>
      </c>
      <c r="CN260" s="183">
        <f t="shared" si="333"/>
        <v>0</v>
      </c>
      <c r="CO260" s="183">
        <f t="shared" si="333"/>
        <v>0</v>
      </c>
      <c r="CP260" s="183">
        <f t="shared" si="333"/>
        <v>0</v>
      </c>
      <c r="CQ260" s="183">
        <f t="shared" si="333"/>
        <v>0</v>
      </c>
      <c r="CR260" s="183">
        <f t="shared" si="333"/>
        <v>0</v>
      </c>
      <c r="CS260" s="183">
        <f t="shared" si="333"/>
        <v>0</v>
      </c>
      <c r="CT260" s="183">
        <f t="shared" si="333"/>
        <v>0</v>
      </c>
      <c r="CU260" s="183">
        <f t="shared" si="333"/>
        <v>0</v>
      </c>
      <c r="CV260" s="183">
        <f t="shared" si="333"/>
        <v>0</v>
      </c>
      <c r="CW260" s="183">
        <f t="shared" si="333"/>
        <v>0</v>
      </c>
      <c r="CX260" s="183">
        <f t="shared" si="333"/>
        <v>0</v>
      </c>
      <c r="CY260" s="183">
        <f t="shared" si="333"/>
        <v>0</v>
      </c>
      <c r="CZ260" s="183">
        <f t="shared" si="333"/>
        <v>0</v>
      </c>
      <c r="DA260" s="183">
        <f t="shared" si="333"/>
        <v>0</v>
      </c>
      <c r="DB260" s="183">
        <f t="shared" si="333"/>
        <v>0</v>
      </c>
      <c r="DC260" s="183">
        <f t="shared" si="333"/>
        <v>0</v>
      </c>
      <c r="DD260" s="183">
        <f t="shared" si="333"/>
        <v>0</v>
      </c>
      <c r="DE260" s="183">
        <f t="shared" si="333"/>
        <v>0</v>
      </c>
      <c r="DF260" s="183">
        <f t="shared" si="333"/>
        <v>0</v>
      </c>
      <c r="DG260" s="183">
        <f t="shared" si="333"/>
        <v>0</v>
      </c>
      <c r="DH260" s="183">
        <f t="shared" si="333"/>
        <v>0</v>
      </c>
      <c r="DI260" s="183">
        <f t="shared" si="333"/>
        <v>0</v>
      </c>
      <c r="DJ260" s="183">
        <f t="shared" si="333"/>
        <v>0</v>
      </c>
      <c r="DK260" s="183">
        <f t="shared" si="333"/>
        <v>0</v>
      </c>
      <c r="DL260" s="183">
        <f t="shared" si="333"/>
        <v>0</v>
      </c>
      <c r="DM260" s="183">
        <f t="shared" si="333"/>
        <v>0</v>
      </c>
      <c r="DN260" s="183">
        <f t="shared" si="333"/>
        <v>0</v>
      </c>
      <c r="DO260" s="183">
        <f t="shared" si="333"/>
        <v>0</v>
      </c>
      <c r="DP260" s="183">
        <f t="shared" si="333"/>
        <v>0</v>
      </c>
      <c r="DQ260" s="183">
        <f t="shared" si="333"/>
        <v>0</v>
      </c>
      <c r="DR260" s="183">
        <f t="shared" si="333"/>
        <v>0</v>
      </c>
      <c r="DS260" s="183">
        <f t="shared" si="333"/>
        <v>0</v>
      </c>
      <c r="DT260" s="183">
        <f t="shared" si="333"/>
        <v>0</v>
      </c>
      <c r="DU260" s="183">
        <f t="shared" si="333"/>
        <v>0</v>
      </c>
      <c r="DV260" s="183">
        <f t="shared" si="333"/>
        <v>0</v>
      </c>
      <c r="DW260" s="183">
        <f t="shared" si="333"/>
        <v>0</v>
      </c>
      <c r="DX260" s="183">
        <f t="shared" si="333"/>
        <v>0</v>
      </c>
      <c r="DY260" s="183">
        <f t="shared" si="333"/>
        <v>0</v>
      </c>
      <c r="DZ260" s="183">
        <f t="shared" si="333"/>
        <v>0</v>
      </c>
      <c r="EA260" s="183">
        <f t="shared" ref="EA260:FU260" si="334">IF(EA248&gt;0,EA259,EA256)</f>
        <v>0</v>
      </c>
      <c r="EB260" s="183">
        <f t="shared" si="334"/>
        <v>0</v>
      </c>
      <c r="EC260" s="183">
        <f t="shared" si="334"/>
        <v>0</v>
      </c>
      <c r="ED260" s="183">
        <f t="shared" si="334"/>
        <v>0</v>
      </c>
      <c r="EE260" s="183">
        <f t="shared" si="334"/>
        <v>0</v>
      </c>
      <c r="EF260" s="183">
        <f t="shared" si="334"/>
        <v>0</v>
      </c>
      <c r="EG260" s="183">
        <f t="shared" si="334"/>
        <v>0</v>
      </c>
      <c r="EH260" s="183">
        <f t="shared" si="334"/>
        <v>0</v>
      </c>
      <c r="EI260" s="183">
        <f t="shared" si="334"/>
        <v>0</v>
      </c>
      <c r="EJ260" s="183">
        <f t="shared" si="334"/>
        <v>0</v>
      </c>
      <c r="EK260" s="183">
        <f t="shared" si="334"/>
        <v>0</v>
      </c>
      <c r="EL260" s="183">
        <f t="shared" si="334"/>
        <v>0</v>
      </c>
      <c r="EM260" s="183">
        <f t="shared" si="334"/>
        <v>0</v>
      </c>
      <c r="EN260" s="183">
        <f t="shared" si="334"/>
        <v>0</v>
      </c>
      <c r="EO260" s="183">
        <f t="shared" si="334"/>
        <v>0</v>
      </c>
      <c r="EP260" s="183">
        <f t="shared" si="334"/>
        <v>0</v>
      </c>
      <c r="EQ260" s="183">
        <f t="shared" si="334"/>
        <v>0</v>
      </c>
      <c r="ER260" s="183">
        <f t="shared" si="334"/>
        <v>0</v>
      </c>
      <c r="ES260" s="183">
        <f t="shared" si="334"/>
        <v>0</v>
      </c>
      <c r="ET260" s="183">
        <f t="shared" si="334"/>
        <v>0</v>
      </c>
      <c r="EU260" s="183">
        <f t="shared" si="334"/>
        <v>0</v>
      </c>
      <c r="EV260" s="183">
        <f t="shared" si="334"/>
        <v>0</v>
      </c>
      <c r="EW260" s="183">
        <f t="shared" si="334"/>
        <v>0</v>
      </c>
      <c r="EX260" s="183">
        <f t="shared" si="334"/>
        <v>0</v>
      </c>
      <c r="EY260" s="183">
        <f t="shared" si="334"/>
        <v>0</v>
      </c>
      <c r="EZ260" s="183">
        <f t="shared" si="334"/>
        <v>0</v>
      </c>
      <c r="FA260" s="183">
        <f t="shared" si="334"/>
        <v>0</v>
      </c>
      <c r="FB260" s="183">
        <f t="shared" si="334"/>
        <v>0</v>
      </c>
      <c r="FC260" s="183">
        <f t="shared" si="334"/>
        <v>0</v>
      </c>
      <c r="FD260" s="183">
        <f t="shared" si="334"/>
        <v>0</v>
      </c>
      <c r="FE260" s="183">
        <f t="shared" si="334"/>
        <v>0</v>
      </c>
      <c r="FF260" s="183">
        <f t="shared" si="334"/>
        <v>0</v>
      </c>
      <c r="FG260" s="183">
        <f t="shared" si="334"/>
        <v>0</v>
      </c>
      <c r="FH260" s="183">
        <f t="shared" si="334"/>
        <v>0</v>
      </c>
      <c r="FI260" s="183">
        <f t="shared" si="334"/>
        <v>0</v>
      </c>
      <c r="FJ260" s="183">
        <f t="shared" si="334"/>
        <v>0</v>
      </c>
      <c r="FK260" s="183">
        <f t="shared" si="334"/>
        <v>0</v>
      </c>
      <c r="FL260" s="183">
        <f t="shared" si="334"/>
        <v>0</v>
      </c>
      <c r="FM260" s="183">
        <f t="shared" si="334"/>
        <v>0</v>
      </c>
      <c r="FN260" s="183">
        <f t="shared" si="334"/>
        <v>0</v>
      </c>
      <c r="FO260" s="183">
        <f t="shared" si="334"/>
        <v>0</v>
      </c>
      <c r="FP260" s="183">
        <f t="shared" si="334"/>
        <v>0</v>
      </c>
      <c r="FQ260" s="183">
        <f t="shared" si="334"/>
        <v>0</v>
      </c>
      <c r="FR260" s="183">
        <f t="shared" si="334"/>
        <v>0</v>
      </c>
      <c r="FS260" s="183">
        <f t="shared" si="334"/>
        <v>0</v>
      </c>
      <c r="FT260" s="182">
        <f t="shared" si="334"/>
        <v>0</v>
      </c>
      <c r="FU260" s="183">
        <f t="shared" si="334"/>
        <v>0</v>
      </c>
      <c r="FV260" s="183">
        <f>IF(FV248&gt;0,FV259,FV256)</f>
        <v>0</v>
      </c>
      <c r="FW260" s="183">
        <f>IF(FW248&gt;0,FW259,FW256)</f>
        <v>0</v>
      </c>
      <c r="FX260" s="183">
        <f>IF(FX248&gt;0,FX259,FX256)</f>
        <v>0</v>
      </c>
      <c r="FY260" s="183"/>
      <c r="FZ260" s="183"/>
      <c r="GA260" s="181"/>
      <c r="GB260" s="147"/>
      <c r="GC260" s="147"/>
      <c r="GD260" s="186"/>
      <c r="GE260" s="186"/>
    </row>
    <row r="261" spans="1:187" x14ac:dyDescent="0.2">
      <c r="A261" s="178"/>
      <c r="B261" s="184" t="s">
        <v>426</v>
      </c>
      <c r="C261" s="147"/>
      <c r="D261" s="147"/>
      <c r="E261" s="147"/>
      <c r="F261" s="147"/>
      <c r="G261" s="147"/>
      <c r="H261" s="147"/>
      <c r="I261" s="147"/>
      <c r="J261" s="147"/>
      <c r="K261" s="147"/>
      <c r="L261" s="147"/>
      <c r="M261" s="147"/>
      <c r="N261" s="147"/>
      <c r="O261" s="147"/>
      <c r="P261" s="147"/>
      <c r="Q261" s="147"/>
      <c r="R261" s="147"/>
      <c r="S261" s="147"/>
      <c r="T261" s="147"/>
      <c r="U261" s="147"/>
      <c r="V261" s="147"/>
      <c r="W261" s="181"/>
      <c r="X261" s="147"/>
      <c r="Y261" s="147"/>
      <c r="Z261" s="147"/>
      <c r="AA261" s="147"/>
      <c r="AB261" s="147"/>
      <c r="AC261" s="147"/>
      <c r="AD261" s="147"/>
      <c r="AE261" s="147"/>
      <c r="AF261" s="147"/>
      <c r="AG261" s="147"/>
      <c r="AH261" s="147"/>
      <c r="AI261" s="147"/>
      <c r="AJ261" s="147"/>
      <c r="AK261" s="147"/>
      <c r="AL261" s="147"/>
      <c r="AM261" s="147"/>
      <c r="AN261" s="147"/>
      <c r="AO261" s="147"/>
      <c r="AP261" s="147"/>
      <c r="AQ261" s="147"/>
      <c r="AR261" s="147"/>
      <c r="AS261" s="147"/>
      <c r="AT261" s="147"/>
      <c r="AU261" s="147"/>
      <c r="AV261" s="147"/>
      <c r="AW261" s="147"/>
      <c r="AX261" s="147"/>
      <c r="AY261" s="147"/>
      <c r="AZ261" s="147"/>
      <c r="BA261" s="147"/>
      <c r="BB261" s="147"/>
      <c r="BC261" s="147"/>
      <c r="BD261" s="147"/>
      <c r="BE261" s="147"/>
      <c r="BF261" s="147"/>
      <c r="BG261" s="147"/>
      <c r="BH261" s="147"/>
      <c r="BI261" s="147"/>
      <c r="BJ261" s="147"/>
      <c r="BK261" s="147"/>
      <c r="BL261" s="147"/>
      <c r="BM261" s="147"/>
      <c r="BN261" s="147"/>
      <c r="BO261" s="147"/>
      <c r="BP261" s="147"/>
      <c r="BQ261" s="147"/>
      <c r="BR261" s="147"/>
      <c r="BS261" s="147"/>
      <c r="BT261" s="147"/>
      <c r="BU261" s="147"/>
      <c r="BV261" s="147"/>
      <c r="BW261" s="147"/>
      <c r="BX261" s="147"/>
      <c r="BY261" s="147"/>
      <c r="BZ261" s="147"/>
      <c r="CA261" s="147"/>
      <c r="CB261" s="147"/>
      <c r="CC261" s="147"/>
      <c r="CD261" s="147"/>
      <c r="CE261" s="147"/>
      <c r="CF261" s="147"/>
      <c r="CG261" s="147"/>
      <c r="CH261" s="147"/>
      <c r="CI261" s="147"/>
      <c r="CJ261" s="147"/>
      <c r="CK261" s="147"/>
      <c r="CL261" s="147"/>
      <c r="CM261" s="147"/>
      <c r="CN261" s="147"/>
      <c r="CO261" s="147"/>
      <c r="CP261" s="147"/>
      <c r="CQ261" s="147"/>
      <c r="CR261" s="147"/>
      <c r="CS261" s="147"/>
      <c r="CT261" s="147"/>
      <c r="CU261" s="147"/>
      <c r="CV261" s="147"/>
      <c r="CW261" s="147"/>
      <c r="CX261" s="147"/>
      <c r="CY261" s="147"/>
      <c r="CZ261" s="147"/>
      <c r="DA261" s="147"/>
      <c r="DB261" s="147"/>
      <c r="DC261" s="147"/>
      <c r="DD261" s="147"/>
      <c r="DE261" s="147"/>
      <c r="DF261" s="147"/>
      <c r="DG261" s="147"/>
      <c r="DH261" s="147"/>
      <c r="DI261" s="147"/>
      <c r="DJ261" s="147"/>
      <c r="DK261" s="147"/>
      <c r="DL261" s="147"/>
      <c r="DM261" s="147"/>
      <c r="DN261" s="147"/>
      <c r="DO261" s="147"/>
      <c r="DP261" s="147"/>
      <c r="DQ261" s="147"/>
      <c r="DR261" s="147"/>
      <c r="DS261" s="147"/>
      <c r="DT261" s="147"/>
      <c r="DU261" s="147"/>
      <c r="DV261" s="147"/>
      <c r="DW261" s="147"/>
      <c r="DX261" s="147"/>
      <c r="DY261" s="147"/>
      <c r="DZ261" s="147"/>
      <c r="EA261" s="147"/>
      <c r="EB261" s="147"/>
      <c r="EC261" s="147"/>
      <c r="ED261" s="147"/>
      <c r="EE261" s="147"/>
      <c r="EF261" s="147"/>
      <c r="EG261" s="147"/>
      <c r="EH261" s="147"/>
      <c r="EI261" s="147"/>
      <c r="EJ261" s="147"/>
      <c r="EK261" s="147"/>
      <c r="EL261" s="147"/>
      <c r="EM261" s="147"/>
      <c r="EN261" s="147"/>
      <c r="EO261" s="147"/>
      <c r="EP261" s="147"/>
      <c r="EQ261" s="147"/>
      <c r="ER261" s="147"/>
      <c r="ES261" s="147"/>
      <c r="ET261" s="147"/>
      <c r="EU261" s="147"/>
      <c r="EV261" s="147"/>
      <c r="EW261" s="147"/>
      <c r="EX261" s="147"/>
      <c r="EY261" s="147"/>
      <c r="EZ261" s="147"/>
      <c r="FA261" s="147"/>
      <c r="FB261" s="147"/>
      <c r="FC261" s="147"/>
      <c r="FD261" s="147"/>
      <c r="FE261" s="147"/>
      <c r="FF261" s="147"/>
      <c r="FG261" s="147"/>
      <c r="FH261" s="147"/>
      <c r="FI261" s="147"/>
      <c r="FJ261" s="147"/>
      <c r="FK261" s="147"/>
      <c r="FL261" s="147"/>
      <c r="FM261" s="147"/>
      <c r="FN261" s="147"/>
      <c r="FO261" s="147"/>
      <c r="FP261" s="147"/>
      <c r="FQ261" s="147"/>
      <c r="FR261" s="147"/>
      <c r="FS261" s="147"/>
      <c r="FT261" s="181"/>
      <c r="FU261" s="147"/>
      <c r="FV261" s="147"/>
      <c r="FW261" s="147"/>
      <c r="FX261" s="147"/>
      <c r="FY261" s="183"/>
      <c r="FZ261" s="183"/>
      <c r="GA261" s="181"/>
      <c r="GB261" s="147"/>
      <c r="GC261" s="147"/>
      <c r="GD261" s="186"/>
      <c r="GE261" s="186"/>
    </row>
    <row r="262" spans="1:187" x14ac:dyDescent="0.2">
      <c r="A262" s="193"/>
      <c r="B262" s="184"/>
      <c r="C262" s="181"/>
      <c r="D262" s="181"/>
      <c r="E262" s="181"/>
      <c r="F262" s="181"/>
      <c r="G262" s="181"/>
      <c r="H262" s="181"/>
      <c r="I262" s="181"/>
      <c r="J262" s="181"/>
      <c r="K262" s="181"/>
      <c r="L262" s="181"/>
      <c r="M262" s="181"/>
      <c r="N262" s="181"/>
      <c r="O262" s="181"/>
      <c r="P262" s="181"/>
      <c r="Q262" s="181"/>
      <c r="R262" s="181"/>
      <c r="S262" s="181"/>
      <c r="T262" s="181"/>
      <c r="U262" s="181"/>
      <c r="V262" s="181"/>
      <c r="W262" s="181"/>
      <c r="X262" s="181"/>
      <c r="Y262" s="181"/>
      <c r="Z262" s="181"/>
      <c r="AA262" s="181"/>
      <c r="AB262" s="181"/>
      <c r="AC262" s="181"/>
      <c r="AD262" s="181"/>
      <c r="AE262" s="181"/>
      <c r="AF262" s="181"/>
      <c r="AG262" s="181"/>
      <c r="AH262" s="181"/>
      <c r="AI262" s="181"/>
      <c r="AJ262" s="181"/>
      <c r="AK262" s="181"/>
      <c r="AL262" s="181"/>
      <c r="AM262" s="181"/>
      <c r="AN262" s="181"/>
      <c r="AO262" s="181"/>
      <c r="AP262" s="181"/>
      <c r="AQ262" s="181"/>
      <c r="AR262" s="181"/>
      <c r="AS262" s="181"/>
      <c r="AT262" s="181"/>
      <c r="AU262" s="181"/>
      <c r="AV262" s="181"/>
      <c r="AW262" s="181"/>
      <c r="AX262" s="181"/>
      <c r="AY262" s="181"/>
      <c r="AZ262" s="181"/>
      <c r="BA262" s="181"/>
      <c r="BB262" s="181"/>
      <c r="BC262" s="181"/>
      <c r="BD262" s="181"/>
      <c r="BE262" s="181"/>
      <c r="BF262" s="181"/>
      <c r="BG262" s="181"/>
      <c r="BH262" s="181"/>
      <c r="BI262" s="181"/>
      <c r="BJ262" s="181"/>
      <c r="BK262" s="181"/>
      <c r="BL262" s="181"/>
      <c r="BM262" s="181"/>
      <c r="BN262" s="181"/>
      <c r="BO262" s="181"/>
      <c r="BP262" s="181"/>
      <c r="BQ262" s="181"/>
      <c r="BR262" s="181"/>
      <c r="BS262" s="181"/>
      <c r="BT262" s="181"/>
      <c r="BU262" s="181"/>
      <c r="BV262" s="181"/>
      <c r="BW262" s="181"/>
      <c r="BX262" s="181"/>
      <c r="BY262" s="181"/>
      <c r="BZ262" s="181"/>
      <c r="CA262" s="181"/>
      <c r="CB262" s="181"/>
      <c r="CC262" s="181"/>
      <c r="CD262" s="181"/>
      <c r="CE262" s="181"/>
      <c r="CF262" s="181"/>
      <c r="CG262" s="181"/>
      <c r="CH262" s="181"/>
      <c r="CI262" s="181"/>
      <c r="CJ262" s="181"/>
      <c r="CK262" s="181"/>
      <c r="CL262" s="181"/>
      <c r="CM262" s="181"/>
      <c r="CN262" s="181"/>
      <c r="CO262" s="181"/>
      <c r="CP262" s="181"/>
      <c r="CQ262" s="181"/>
      <c r="CR262" s="181"/>
      <c r="CS262" s="181"/>
      <c r="CT262" s="181"/>
      <c r="CU262" s="181"/>
      <c r="CV262" s="181"/>
      <c r="CW262" s="181"/>
      <c r="CX262" s="181"/>
      <c r="CY262" s="181"/>
      <c r="CZ262" s="181"/>
      <c r="DA262" s="181"/>
      <c r="DB262" s="181"/>
      <c r="DC262" s="181"/>
      <c r="DD262" s="181"/>
      <c r="DE262" s="181"/>
      <c r="DF262" s="181"/>
      <c r="DG262" s="181"/>
      <c r="DH262" s="181"/>
      <c r="DI262" s="181"/>
      <c r="DJ262" s="181"/>
      <c r="DK262" s="181"/>
      <c r="DL262" s="181"/>
      <c r="DM262" s="181"/>
      <c r="DN262" s="181"/>
      <c r="DO262" s="181"/>
      <c r="DP262" s="181"/>
      <c r="DQ262" s="181"/>
      <c r="DR262" s="181"/>
      <c r="DS262" s="181"/>
      <c r="DT262" s="181"/>
      <c r="DU262" s="181"/>
      <c r="DV262" s="181"/>
      <c r="DW262" s="181"/>
      <c r="DX262" s="181"/>
      <c r="DY262" s="181"/>
      <c r="DZ262" s="181"/>
      <c r="EA262" s="181"/>
      <c r="EB262" s="181"/>
      <c r="EC262" s="181"/>
      <c r="ED262" s="181"/>
      <c r="EE262" s="181"/>
      <c r="EF262" s="181"/>
      <c r="EG262" s="181"/>
      <c r="EH262" s="181"/>
      <c r="EI262" s="181"/>
      <c r="EJ262" s="181"/>
      <c r="EK262" s="181"/>
      <c r="EL262" s="181"/>
      <c r="EM262" s="181"/>
      <c r="EN262" s="181"/>
      <c r="EO262" s="181"/>
      <c r="EP262" s="181"/>
      <c r="EQ262" s="181"/>
      <c r="ER262" s="181"/>
      <c r="ES262" s="181"/>
      <c r="ET262" s="181"/>
      <c r="EU262" s="181"/>
      <c r="EV262" s="181"/>
      <c r="EW262" s="181"/>
      <c r="EX262" s="181"/>
      <c r="EY262" s="181"/>
      <c r="EZ262" s="181"/>
      <c r="FA262" s="181"/>
      <c r="FB262" s="181"/>
      <c r="FC262" s="181"/>
      <c r="FD262" s="181"/>
      <c r="FE262" s="181"/>
      <c r="FF262" s="181"/>
      <c r="FG262" s="181"/>
      <c r="FH262" s="181"/>
      <c r="FI262" s="181"/>
      <c r="FJ262" s="181"/>
      <c r="FK262" s="181"/>
      <c r="FL262" s="181"/>
      <c r="FM262" s="181"/>
      <c r="FN262" s="181"/>
      <c r="FO262" s="181"/>
      <c r="FP262" s="181"/>
      <c r="FQ262" s="181"/>
      <c r="FR262" s="181"/>
      <c r="FS262" s="181"/>
      <c r="FT262" s="181"/>
      <c r="FU262" s="181"/>
      <c r="FV262" s="181"/>
      <c r="FW262" s="181"/>
      <c r="FX262" s="181"/>
      <c r="FY262" s="183"/>
      <c r="FZ262" s="183"/>
      <c r="GA262" s="181"/>
      <c r="GB262" s="183"/>
      <c r="GC262" s="183"/>
      <c r="GD262" s="261"/>
      <c r="GE262" s="261"/>
    </row>
    <row r="263" spans="1:187" ht="15.75" x14ac:dyDescent="0.25">
      <c r="A263" s="193" t="s">
        <v>277</v>
      </c>
      <c r="B263" s="207" t="s">
        <v>427</v>
      </c>
      <c r="C263" s="147"/>
      <c r="D263" s="147"/>
      <c r="E263" s="147"/>
      <c r="F263" s="147"/>
      <c r="G263" s="147"/>
      <c r="H263" s="147"/>
      <c r="I263" s="147"/>
      <c r="J263" s="147"/>
      <c r="K263" s="147"/>
      <c r="L263" s="147"/>
      <c r="M263" s="147"/>
      <c r="N263" s="147"/>
      <c r="O263" s="147"/>
      <c r="P263" s="147"/>
      <c r="Q263" s="147"/>
      <c r="R263" s="147"/>
      <c r="S263" s="147"/>
      <c r="T263" s="147"/>
      <c r="U263" s="147"/>
      <c r="V263" s="147"/>
      <c r="W263" s="147"/>
      <c r="X263" s="147"/>
      <c r="Y263" s="147"/>
      <c r="Z263" s="147"/>
      <c r="AA263" s="147"/>
      <c r="AB263" s="147"/>
      <c r="AC263" s="147"/>
      <c r="AD263" s="147"/>
      <c r="AE263" s="147"/>
      <c r="AF263" s="147"/>
      <c r="AG263" s="147"/>
      <c r="AH263" s="147"/>
      <c r="AI263" s="147"/>
      <c r="AJ263" s="147"/>
      <c r="AK263" s="147"/>
      <c r="AL263" s="147"/>
      <c r="AM263" s="147"/>
      <c r="AN263" s="147"/>
      <c r="AO263" s="147"/>
      <c r="AP263" s="147"/>
      <c r="AQ263" s="147"/>
      <c r="AR263" s="147"/>
      <c r="AS263" s="147"/>
      <c r="AT263" s="147"/>
      <c r="AU263" s="147"/>
      <c r="AV263" s="147"/>
      <c r="AW263" s="147"/>
      <c r="AX263" s="147"/>
      <c r="AY263" s="147"/>
      <c r="AZ263" s="147"/>
      <c r="BA263" s="147"/>
      <c r="BB263" s="147"/>
      <c r="BC263" s="147"/>
      <c r="BD263" s="147"/>
      <c r="BE263" s="147"/>
      <c r="BF263" s="147"/>
      <c r="BG263" s="147"/>
      <c r="BH263" s="147"/>
      <c r="BI263" s="147"/>
      <c r="BJ263" s="147"/>
      <c r="BK263" s="147"/>
      <c r="BL263" s="147"/>
      <c r="BM263" s="147"/>
      <c r="BN263" s="147"/>
      <c r="BO263" s="147"/>
      <c r="BP263" s="147"/>
      <c r="BQ263" s="147"/>
      <c r="BR263" s="147"/>
      <c r="BS263" s="147"/>
      <c r="BT263" s="147"/>
      <c r="BU263" s="147"/>
      <c r="BV263" s="147"/>
      <c r="BW263" s="147"/>
      <c r="BX263" s="147"/>
      <c r="BY263" s="147"/>
      <c r="BZ263" s="147"/>
      <c r="CA263" s="147"/>
      <c r="CB263" s="147"/>
      <c r="CC263" s="147"/>
      <c r="CD263" s="147"/>
      <c r="CE263" s="147"/>
      <c r="CF263" s="147"/>
      <c r="CG263" s="147"/>
      <c r="CH263" s="147"/>
      <c r="CI263" s="147"/>
      <c r="CJ263" s="147"/>
      <c r="CK263" s="147"/>
      <c r="CL263" s="147"/>
      <c r="CM263" s="147"/>
      <c r="CN263" s="147"/>
      <c r="CO263" s="147"/>
      <c r="CP263" s="147"/>
      <c r="CQ263" s="147"/>
      <c r="CR263" s="147"/>
      <c r="CS263" s="147"/>
      <c r="CT263" s="147"/>
      <c r="CU263" s="147"/>
      <c r="CV263" s="147"/>
      <c r="CW263" s="147"/>
      <c r="CX263" s="147"/>
      <c r="CY263" s="147"/>
      <c r="CZ263" s="147"/>
      <c r="DA263" s="147"/>
      <c r="DB263" s="147"/>
      <c r="DC263" s="147"/>
      <c r="DD263" s="147"/>
      <c r="DE263" s="147"/>
      <c r="DF263" s="147"/>
      <c r="DG263" s="147"/>
      <c r="DH263" s="147"/>
      <c r="DI263" s="147"/>
      <c r="DJ263" s="147"/>
      <c r="DK263" s="147"/>
      <c r="DL263" s="147"/>
      <c r="DM263" s="147"/>
      <c r="DN263" s="147"/>
      <c r="DO263" s="147"/>
      <c r="DP263" s="147"/>
      <c r="DQ263" s="147"/>
      <c r="DR263" s="147"/>
      <c r="DS263" s="147"/>
      <c r="DT263" s="147"/>
      <c r="DU263" s="147"/>
      <c r="DV263" s="147"/>
      <c r="DW263" s="147"/>
      <c r="DX263" s="147"/>
      <c r="DY263" s="147"/>
      <c r="DZ263" s="147"/>
      <c r="EA263" s="147"/>
      <c r="EB263" s="147"/>
      <c r="EC263" s="147"/>
      <c r="ED263" s="147"/>
      <c r="EE263" s="147"/>
      <c r="EF263" s="147"/>
      <c r="EG263" s="147"/>
      <c r="EH263" s="147"/>
      <c r="EI263" s="147"/>
      <c r="EJ263" s="147"/>
      <c r="EK263" s="147"/>
      <c r="EL263" s="147"/>
      <c r="EM263" s="147"/>
      <c r="EN263" s="147"/>
      <c r="EO263" s="147"/>
      <c r="EP263" s="147"/>
      <c r="EQ263" s="147"/>
      <c r="ER263" s="147"/>
      <c r="ES263" s="147"/>
      <c r="ET263" s="147"/>
      <c r="EU263" s="147"/>
      <c r="EV263" s="147"/>
      <c r="EW263" s="147"/>
      <c r="EX263" s="147"/>
      <c r="EY263" s="147"/>
      <c r="EZ263" s="147"/>
      <c r="FA263" s="147"/>
      <c r="FB263" s="147"/>
      <c r="FC263" s="147"/>
      <c r="FD263" s="147"/>
      <c r="FE263" s="147"/>
      <c r="FF263" s="147"/>
      <c r="FG263" s="147"/>
      <c r="FH263" s="147"/>
      <c r="FI263" s="147"/>
      <c r="FJ263" s="147"/>
      <c r="FK263" s="147"/>
      <c r="FL263" s="147"/>
      <c r="FM263" s="147"/>
      <c r="FN263" s="147"/>
      <c r="FO263" s="147"/>
      <c r="FP263" s="147"/>
      <c r="FQ263" s="147"/>
      <c r="FR263" s="147"/>
      <c r="FS263" s="147"/>
      <c r="FT263" s="147"/>
      <c r="FU263" s="147"/>
      <c r="FV263" s="147"/>
      <c r="FW263" s="147"/>
      <c r="FX263" s="147"/>
      <c r="FY263" s="183"/>
      <c r="FZ263" s="183"/>
      <c r="GA263" s="181"/>
      <c r="GB263" s="183"/>
      <c r="GC263" s="183"/>
      <c r="GD263" s="261"/>
      <c r="GE263" s="261"/>
    </row>
    <row r="264" spans="1:187" x14ac:dyDescent="0.2">
      <c r="A264" s="192" t="s">
        <v>428</v>
      </c>
      <c r="B264" s="184" t="s">
        <v>429</v>
      </c>
      <c r="C264" s="147">
        <f>+C235</f>
        <v>72480084.909999996</v>
      </c>
      <c r="D264" s="147">
        <f t="shared" ref="D264:BO264" si="335">+D235</f>
        <v>353421544.51999998</v>
      </c>
      <c r="E264" s="147">
        <f t="shared" si="335"/>
        <v>72479846.149999991</v>
      </c>
      <c r="F264" s="147">
        <f t="shared" si="335"/>
        <v>147977295.91</v>
      </c>
      <c r="G264" s="147">
        <f t="shared" si="335"/>
        <v>9359432.0099999998</v>
      </c>
      <c r="H264" s="147">
        <f t="shared" si="335"/>
        <v>8509792.379999999</v>
      </c>
      <c r="I264" s="147">
        <f t="shared" si="335"/>
        <v>94157629.11999999</v>
      </c>
      <c r="J264" s="147">
        <f t="shared" si="335"/>
        <v>19176430.338</v>
      </c>
      <c r="K264" s="147">
        <f t="shared" si="335"/>
        <v>3377902.6399999997</v>
      </c>
      <c r="L264" s="147">
        <f t="shared" si="335"/>
        <v>23640416.710000001</v>
      </c>
      <c r="M264" s="147">
        <f t="shared" si="335"/>
        <v>13581365.049999999</v>
      </c>
      <c r="N264" s="147">
        <f t="shared" si="335"/>
        <v>452214334.69</v>
      </c>
      <c r="O264" s="147">
        <f t="shared" si="335"/>
        <v>121860174.67999999</v>
      </c>
      <c r="P264" s="147">
        <f t="shared" si="335"/>
        <v>2799302.1</v>
      </c>
      <c r="Q264" s="147">
        <f t="shared" si="335"/>
        <v>358052828.80000001</v>
      </c>
      <c r="R264" s="147">
        <f t="shared" si="335"/>
        <v>22686944.370000001</v>
      </c>
      <c r="S264" s="147">
        <f t="shared" si="335"/>
        <v>14056814.350000001</v>
      </c>
      <c r="T264" s="147">
        <f t="shared" si="335"/>
        <v>2144964.84</v>
      </c>
      <c r="U264" s="147">
        <f t="shared" si="335"/>
        <v>882104.29999999993</v>
      </c>
      <c r="V264" s="147">
        <f t="shared" si="335"/>
        <v>3357635.6</v>
      </c>
      <c r="W264" s="147">
        <f t="shared" si="335"/>
        <v>891864.14</v>
      </c>
      <c r="X264" s="147">
        <f t="shared" si="335"/>
        <v>857156.5</v>
      </c>
      <c r="Y264" s="147">
        <f t="shared" si="335"/>
        <v>15204395.42</v>
      </c>
      <c r="Z264" s="147">
        <f t="shared" si="335"/>
        <v>2921414.9</v>
      </c>
      <c r="AA264" s="147">
        <f t="shared" si="335"/>
        <v>252917425.71000001</v>
      </c>
      <c r="AB264" s="147">
        <f t="shared" si="335"/>
        <v>254158879.38</v>
      </c>
      <c r="AC264" s="147">
        <f t="shared" si="335"/>
        <v>8474448.5700000003</v>
      </c>
      <c r="AD264" s="147">
        <f t="shared" si="335"/>
        <v>10885892.52</v>
      </c>
      <c r="AE264" s="147">
        <f t="shared" si="335"/>
        <v>1733712.96</v>
      </c>
      <c r="AF264" s="147">
        <f t="shared" si="335"/>
        <v>2479512.75</v>
      </c>
      <c r="AG264" s="147">
        <f t="shared" si="335"/>
        <v>7398574.7800000003</v>
      </c>
      <c r="AH264" s="147">
        <f t="shared" si="335"/>
        <v>8836697.1800000016</v>
      </c>
      <c r="AI264" s="147">
        <f t="shared" si="335"/>
        <v>3798460.23</v>
      </c>
      <c r="AJ264" s="147">
        <f t="shared" si="335"/>
        <v>2805852.22</v>
      </c>
      <c r="AK264" s="147">
        <f t="shared" si="335"/>
        <v>2925730.6</v>
      </c>
      <c r="AL264" s="147">
        <f t="shared" si="335"/>
        <v>3333413.9299999997</v>
      </c>
      <c r="AM264" s="147">
        <f t="shared" si="335"/>
        <v>4274969.66</v>
      </c>
      <c r="AN264" s="147">
        <f t="shared" si="335"/>
        <v>3892046.54</v>
      </c>
      <c r="AO264" s="147">
        <f t="shared" si="335"/>
        <v>39361716.280000001</v>
      </c>
      <c r="AP264" s="147">
        <f t="shared" si="335"/>
        <v>776068934.45999992</v>
      </c>
      <c r="AQ264" s="147">
        <f t="shared" si="335"/>
        <v>3240854.81</v>
      </c>
      <c r="AR264" s="147">
        <f t="shared" si="335"/>
        <v>536296975.74000001</v>
      </c>
      <c r="AS264" s="147">
        <f t="shared" si="335"/>
        <v>61575335.579999998</v>
      </c>
      <c r="AT264" s="147">
        <f t="shared" si="335"/>
        <v>19850863.09</v>
      </c>
      <c r="AU264" s="147">
        <f t="shared" si="335"/>
        <v>3336098.7</v>
      </c>
      <c r="AV264" s="147">
        <f t="shared" si="335"/>
        <v>3609067.4</v>
      </c>
      <c r="AW264" s="147">
        <f t="shared" si="335"/>
        <v>2952238.9000000004</v>
      </c>
      <c r="AX264" s="147">
        <f t="shared" si="335"/>
        <v>913155.55999999994</v>
      </c>
      <c r="AY264" s="147">
        <f t="shared" si="335"/>
        <v>4682627.3800000008</v>
      </c>
      <c r="AZ264" s="147">
        <f t="shared" si="335"/>
        <v>100416779.83000001</v>
      </c>
      <c r="BA264" s="147">
        <f t="shared" si="335"/>
        <v>74027124.444000006</v>
      </c>
      <c r="BB264" s="147">
        <f t="shared" si="335"/>
        <v>64031883.630000003</v>
      </c>
      <c r="BC264" s="147">
        <f t="shared" si="335"/>
        <v>256148067.34</v>
      </c>
      <c r="BD264" s="147">
        <f t="shared" si="335"/>
        <v>40464485.177999996</v>
      </c>
      <c r="BE264" s="147">
        <f t="shared" si="335"/>
        <v>12261681.73</v>
      </c>
      <c r="BF264" s="147">
        <f t="shared" si="335"/>
        <v>198855220.382</v>
      </c>
      <c r="BG264" s="147">
        <f t="shared" si="335"/>
        <v>8940099.2300000004</v>
      </c>
      <c r="BH264" s="147">
        <f t="shared" si="335"/>
        <v>5958337.9800000004</v>
      </c>
      <c r="BI264" s="147">
        <f t="shared" si="335"/>
        <v>3311248.1</v>
      </c>
      <c r="BJ264" s="147">
        <f t="shared" si="335"/>
        <v>51551945.562000006</v>
      </c>
      <c r="BK264" s="147">
        <f t="shared" si="335"/>
        <v>184463667.34</v>
      </c>
      <c r="BL264" s="147">
        <f t="shared" si="335"/>
        <v>2788512.66</v>
      </c>
      <c r="BM264" s="147">
        <f t="shared" si="335"/>
        <v>3376076.8899999997</v>
      </c>
      <c r="BN264" s="147">
        <f t="shared" si="335"/>
        <v>30027447.684</v>
      </c>
      <c r="BO264" s="147">
        <f t="shared" si="335"/>
        <v>11599167.5</v>
      </c>
      <c r="BP264" s="147">
        <f t="shared" ref="BP264:EA264" si="336">+BP235</f>
        <v>2780887.1900000004</v>
      </c>
      <c r="BQ264" s="147">
        <f t="shared" si="336"/>
        <v>53873805.909999996</v>
      </c>
      <c r="BR264" s="147">
        <f t="shared" si="336"/>
        <v>39188001.280000001</v>
      </c>
      <c r="BS264" s="147">
        <f t="shared" si="336"/>
        <v>10139244.799999999</v>
      </c>
      <c r="BT264" s="147">
        <f t="shared" si="336"/>
        <v>4515408.5900000008</v>
      </c>
      <c r="BU264" s="147">
        <f t="shared" si="336"/>
        <v>4485126.13</v>
      </c>
      <c r="BV264" s="147">
        <f t="shared" si="336"/>
        <v>10859674.08</v>
      </c>
      <c r="BW264" s="147">
        <f t="shared" si="336"/>
        <v>16703024.33</v>
      </c>
      <c r="BX264" s="147">
        <f t="shared" si="336"/>
        <v>1619852.9500000002</v>
      </c>
      <c r="BY264" s="147">
        <f t="shared" si="336"/>
        <v>5023490.0600000005</v>
      </c>
      <c r="BZ264" s="147">
        <f t="shared" si="336"/>
        <v>2781434.0500000003</v>
      </c>
      <c r="CA264" s="147">
        <f t="shared" si="336"/>
        <v>2586765.2200000002</v>
      </c>
      <c r="CB264" s="147">
        <f t="shared" si="336"/>
        <v>680894228.81000006</v>
      </c>
      <c r="CC264" s="147">
        <f t="shared" si="336"/>
        <v>2370468.0100000002</v>
      </c>
      <c r="CD264" s="147">
        <f t="shared" si="336"/>
        <v>992485.16999999993</v>
      </c>
      <c r="CE264" s="147">
        <f t="shared" si="336"/>
        <v>2364295.4200000004</v>
      </c>
      <c r="CF264" s="147">
        <f t="shared" si="336"/>
        <v>1556612.3900000001</v>
      </c>
      <c r="CG264" s="147">
        <f t="shared" si="336"/>
        <v>2672154.46</v>
      </c>
      <c r="CH264" s="147">
        <f t="shared" si="336"/>
        <v>1778143.9</v>
      </c>
      <c r="CI264" s="147">
        <f t="shared" si="336"/>
        <v>6379759.4399999995</v>
      </c>
      <c r="CJ264" s="147">
        <f t="shared" si="336"/>
        <v>8755352.2599999998</v>
      </c>
      <c r="CK264" s="147">
        <f t="shared" si="336"/>
        <v>46603358.280000001</v>
      </c>
      <c r="CL264" s="147">
        <f t="shared" si="336"/>
        <v>11810244.710000001</v>
      </c>
      <c r="CM264" s="147">
        <f t="shared" si="336"/>
        <v>8034311.96</v>
      </c>
      <c r="CN264" s="147">
        <f t="shared" si="336"/>
        <v>244424143.34999999</v>
      </c>
      <c r="CO264" s="147">
        <f t="shared" si="336"/>
        <v>124596117.164</v>
      </c>
      <c r="CP264" s="147">
        <f t="shared" si="336"/>
        <v>9716159.2299999986</v>
      </c>
      <c r="CQ264" s="147">
        <f t="shared" si="336"/>
        <v>9639127.1199999992</v>
      </c>
      <c r="CR264" s="147">
        <f t="shared" si="336"/>
        <v>2611704.9899999998</v>
      </c>
      <c r="CS264" s="147">
        <f t="shared" si="336"/>
        <v>3719620.8</v>
      </c>
      <c r="CT264" s="147">
        <f t="shared" si="336"/>
        <v>1795962.2</v>
      </c>
      <c r="CU264" s="147">
        <f t="shared" si="336"/>
        <v>3647417.91</v>
      </c>
      <c r="CV264" s="147">
        <f t="shared" si="336"/>
        <v>843898.67999999993</v>
      </c>
      <c r="CW264" s="147">
        <f t="shared" si="336"/>
        <v>2400571.63</v>
      </c>
      <c r="CX264" s="147">
        <f t="shared" si="336"/>
        <v>4592730.96</v>
      </c>
      <c r="CY264" s="147">
        <f t="shared" si="336"/>
        <v>877614.41</v>
      </c>
      <c r="CZ264" s="147">
        <f t="shared" si="336"/>
        <v>17670959.490000002</v>
      </c>
      <c r="DA264" s="147">
        <f t="shared" si="336"/>
        <v>2572880.4</v>
      </c>
      <c r="DB264" s="147">
        <f t="shared" si="336"/>
        <v>3487315.06</v>
      </c>
      <c r="DC264" s="147">
        <f t="shared" si="336"/>
        <v>2366658.2799999998</v>
      </c>
      <c r="DD264" s="147">
        <f t="shared" si="336"/>
        <v>2377591.92</v>
      </c>
      <c r="DE264" s="147">
        <f t="shared" si="336"/>
        <v>4292005.12</v>
      </c>
      <c r="DF264" s="147">
        <f t="shared" si="336"/>
        <v>179396904.60800001</v>
      </c>
      <c r="DG264" s="147">
        <f t="shared" si="336"/>
        <v>1393097.98</v>
      </c>
      <c r="DH264" s="147">
        <f t="shared" si="336"/>
        <v>16931448.690000001</v>
      </c>
      <c r="DI264" s="147">
        <f t="shared" si="336"/>
        <v>22550233.789999999</v>
      </c>
      <c r="DJ264" s="147">
        <f t="shared" si="336"/>
        <v>6363017.1500000004</v>
      </c>
      <c r="DK264" s="147">
        <f t="shared" si="336"/>
        <v>4432493.87</v>
      </c>
      <c r="DL264" s="147">
        <f t="shared" si="336"/>
        <v>49946993.699999996</v>
      </c>
      <c r="DM264" s="147">
        <f t="shared" si="336"/>
        <v>3890584.8299999996</v>
      </c>
      <c r="DN264" s="147">
        <f t="shared" si="336"/>
        <v>13028829.459999999</v>
      </c>
      <c r="DO264" s="147">
        <f t="shared" si="336"/>
        <v>26983559.029999997</v>
      </c>
      <c r="DP264" s="147">
        <f t="shared" si="336"/>
        <v>2928740.66</v>
      </c>
      <c r="DQ264" s="147">
        <f t="shared" si="336"/>
        <v>5376529.75</v>
      </c>
      <c r="DR264" s="147">
        <f t="shared" si="336"/>
        <v>12869076.369999999</v>
      </c>
      <c r="DS264" s="147">
        <f t="shared" si="336"/>
        <v>7589372.1399999997</v>
      </c>
      <c r="DT264" s="147">
        <f t="shared" si="336"/>
        <v>2153739.1199999996</v>
      </c>
      <c r="DU264" s="147">
        <f t="shared" si="336"/>
        <v>4043363.88</v>
      </c>
      <c r="DV264" s="147">
        <f t="shared" si="336"/>
        <v>2737298.6199999996</v>
      </c>
      <c r="DW264" s="147">
        <f t="shared" si="336"/>
        <v>3820428.53</v>
      </c>
      <c r="DX264" s="147">
        <f t="shared" si="336"/>
        <v>2789984.63</v>
      </c>
      <c r="DY264" s="147">
        <f t="shared" si="336"/>
        <v>3941984.8000000003</v>
      </c>
      <c r="DZ264" s="147">
        <f t="shared" si="336"/>
        <v>8484446.209999999</v>
      </c>
      <c r="EA264" s="147">
        <f t="shared" si="336"/>
        <v>6378682.5499999998</v>
      </c>
      <c r="EB264" s="147">
        <f t="shared" ref="EB264:FX264" si="337">+EB235</f>
        <v>5332986.5200000005</v>
      </c>
      <c r="EC264" s="147">
        <f t="shared" si="337"/>
        <v>3293319.5599999996</v>
      </c>
      <c r="ED264" s="147">
        <f t="shared" si="337"/>
        <v>18481576.960000001</v>
      </c>
      <c r="EE264" s="147">
        <f t="shared" si="337"/>
        <v>2627048.44</v>
      </c>
      <c r="EF264" s="147">
        <f t="shared" si="337"/>
        <v>12804420.27</v>
      </c>
      <c r="EG264" s="147">
        <f t="shared" si="337"/>
        <v>3167748.5300000003</v>
      </c>
      <c r="EH264" s="147">
        <f t="shared" si="337"/>
        <v>2895255.64</v>
      </c>
      <c r="EI264" s="147">
        <f t="shared" si="337"/>
        <v>148337156.97</v>
      </c>
      <c r="EJ264" s="147">
        <f t="shared" si="337"/>
        <v>77152449.596000001</v>
      </c>
      <c r="EK264" s="147">
        <f t="shared" si="337"/>
        <v>6171476.5699999994</v>
      </c>
      <c r="EL264" s="147">
        <f t="shared" si="337"/>
        <v>4429601.26</v>
      </c>
      <c r="EM264" s="147">
        <f t="shared" si="337"/>
        <v>4259507.74</v>
      </c>
      <c r="EN264" s="147">
        <f t="shared" si="337"/>
        <v>9685107.9100000001</v>
      </c>
      <c r="EO264" s="147">
        <f t="shared" si="337"/>
        <v>3989313.31</v>
      </c>
      <c r="EP264" s="147">
        <f t="shared" si="337"/>
        <v>4351949.1899999995</v>
      </c>
      <c r="EQ264" s="147">
        <f t="shared" si="337"/>
        <v>23305554</v>
      </c>
      <c r="ER264" s="147">
        <f t="shared" si="337"/>
        <v>4043512.6999999997</v>
      </c>
      <c r="ES264" s="147">
        <f t="shared" si="337"/>
        <v>1965277.6</v>
      </c>
      <c r="ET264" s="147">
        <f t="shared" si="337"/>
        <v>3303031.04</v>
      </c>
      <c r="EU264" s="147">
        <f t="shared" si="337"/>
        <v>6427408.3500000006</v>
      </c>
      <c r="EV264" s="147">
        <f t="shared" si="337"/>
        <v>1225148.45</v>
      </c>
      <c r="EW264" s="147">
        <f t="shared" si="337"/>
        <v>10332738.220000001</v>
      </c>
      <c r="EX264" s="147">
        <f t="shared" si="337"/>
        <v>3279227.01</v>
      </c>
      <c r="EY264" s="147">
        <f t="shared" si="337"/>
        <v>4345456.21</v>
      </c>
      <c r="EZ264" s="147">
        <f t="shared" si="337"/>
        <v>1984011.72</v>
      </c>
      <c r="FA264" s="147">
        <f t="shared" si="337"/>
        <v>30229008.579999998</v>
      </c>
      <c r="FB264" s="147">
        <f t="shared" si="337"/>
        <v>3852502.4899999998</v>
      </c>
      <c r="FC264" s="147">
        <f t="shared" si="337"/>
        <v>19406246.960000001</v>
      </c>
      <c r="FD264" s="147">
        <f t="shared" si="337"/>
        <v>3876684.4099999997</v>
      </c>
      <c r="FE264" s="147">
        <f t="shared" si="337"/>
        <v>1669119.06</v>
      </c>
      <c r="FF264" s="147">
        <f t="shared" si="337"/>
        <v>3018792.05</v>
      </c>
      <c r="FG264" s="147">
        <f t="shared" si="337"/>
        <v>1886270.1199999999</v>
      </c>
      <c r="FH264" s="147">
        <f t="shared" si="337"/>
        <v>1593746.2300000002</v>
      </c>
      <c r="FI264" s="147">
        <f t="shared" si="337"/>
        <v>15825542.9</v>
      </c>
      <c r="FJ264" s="147">
        <f t="shared" si="337"/>
        <v>15765189.949999999</v>
      </c>
      <c r="FK264" s="147">
        <f t="shared" si="337"/>
        <v>18878143.18</v>
      </c>
      <c r="FL264" s="147">
        <f t="shared" si="337"/>
        <v>48802988.439999998</v>
      </c>
      <c r="FM264" s="147">
        <f t="shared" si="337"/>
        <v>30299070.828000002</v>
      </c>
      <c r="FN264" s="147">
        <f t="shared" si="337"/>
        <v>183612381.71000001</v>
      </c>
      <c r="FO264" s="147">
        <f t="shared" si="337"/>
        <v>9715247.3099999987</v>
      </c>
      <c r="FP264" s="147">
        <f t="shared" si="337"/>
        <v>19912413.23</v>
      </c>
      <c r="FQ264" s="147">
        <f t="shared" si="337"/>
        <v>8023943.29</v>
      </c>
      <c r="FR264" s="147">
        <f t="shared" si="337"/>
        <v>2475336.8000000003</v>
      </c>
      <c r="FS264" s="147">
        <f t="shared" si="337"/>
        <v>2707651.14</v>
      </c>
      <c r="FT264" s="147">
        <f t="shared" si="337"/>
        <v>1401925.73</v>
      </c>
      <c r="FU264" s="147">
        <f t="shared" si="337"/>
        <v>7389588.8899999997</v>
      </c>
      <c r="FV264" s="147">
        <f t="shared" si="337"/>
        <v>6181662.4699999997</v>
      </c>
      <c r="FW264" s="147">
        <f t="shared" si="337"/>
        <v>2835238.3400000003</v>
      </c>
      <c r="FX264" s="147">
        <f t="shared" si="337"/>
        <v>1167734.9400000002</v>
      </c>
      <c r="FY264" s="183"/>
      <c r="FZ264" s="265">
        <f>SUM(C264:FX264)</f>
        <v>7450265036.1339979</v>
      </c>
      <c r="GA264" s="181">
        <v>7450112944</v>
      </c>
      <c r="GB264" s="183">
        <f>FZ264-GA264</f>
        <v>152092.13399791718</v>
      </c>
      <c r="GC264" s="183"/>
      <c r="GD264" s="261"/>
      <c r="GE264" s="261"/>
    </row>
    <row r="265" spans="1:187" x14ac:dyDescent="0.2">
      <c r="A265" s="192" t="s">
        <v>430</v>
      </c>
      <c r="B265" s="184" t="s">
        <v>431</v>
      </c>
      <c r="C265" s="147">
        <f t="shared" ref="C265:BN265" si="338">ROUND(C249*C40,2)</f>
        <v>17413885.93</v>
      </c>
      <c r="D265" s="147">
        <f t="shared" si="338"/>
        <v>67132126.189999998</v>
      </c>
      <c r="E265" s="147">
        <f t="shared" si="338"/>
        <v>17916076.420000002</v>
      </c>
      <c r="F265" s="147">
        <f t="shared" si="338"/>
        <v>30850450.079999998</v>
      </c>
      <c r="G265" s="147">
        <f t="shared" si="338"/>
        <v>3385894.74</v>
      </c>
      <c r="H265" s="147">
        <f t="shared" si="338"/>
        <v>2671536.2200000002</v>
      </c>
      <c r="I265" s="147">
        <f t="shared" si="338"/>
        <v>18622849.59</v>
      </c>
      <c r="J265" s="147">
        <f t="shared" si="338"/>
        <v>3550253.52</v>
      </c>
      <c r="K265" s="147">
        <f t="shared" si="338"/>
        <v>1085169.1499999999</v>
      </c>
      <c r="L265" s="147">
        <f t="shared" si="338"/>
        <v>12050042.890000001</v>
      </c>
      <c r="M265" s="147">
        <f t="shared" si="338"/>
        <v>4219439</v>
      </c>
      <c r="N265" s="147">
        <f t="shared" si="338"/>
        <v>123524574.34999999</v>
      </c>
      <c r="O265" s="147">
        <f t="shared" si="338"/>
        <v>43036999.630000003</v>
      </c>
      <c r="P265" s="147">
        <f t="shared" si="338"/>
        <v>952117.5</v>
      </c>
      <c r="Q265" s="147">
        <f t="shared" si="338"/>
        <v>66535183.670000002</v>
      </c>
      <c r="R265" s="147">
        <f t="shared" si="338"/>
        <v>1567018.02</v>
      </c>
      <c r="S265" s="147">
        <f t="shared" si="338"/>
        <v>5984509.9199999999</v>
      </c>
      <c r="T265" s="147">
        <f t="shared" si="338"/>
        <v>535036.79</v>
      </c>
      <c r="U265" s="147">
        <f t="shared" si="338"/>
        <v>316764.7</v>
      </c>
      <c r="V265" s="147">
        <f t="shared" si="338"/>
        <v>745532.96</v>
      </c>
      <c r="W265" s="181">
        <f t="shared" si="338"/>
        <v>181736.89</v>
      </c>
      <c r="X265" s="147">
        <f t="shared" si="338"/>
        <v>148203.57999999999</v>
      </c>
      <c r="Y265" s="147">
        <f t="shared" si="338"/>
        <v>1193185.3700000001</v>
      </c>
      <c r="Z265" s="147">
        <f t="shared" si="338"/>
        <v>426886.39</v>
      </c>
      <c r="AA265" s="147">
        <f t="shared" si="338"/>
        <v>80732968.930000007</v>
      </c>
      <c r="AB265" s="147">
        <f t="shared" si="338"/>
        <v>166580824.49000001</v>
      </c>
      <c r="AC265" s="147">
        <f t="shared" si="338"/>
        <v>3082935.95</v>
      </c>
      <c r="AD265" s="147">
        <f t="shared" si="338"/>
        <v>3376462.79</v>
      </c>
      <c r="AE265" s="147">
        <f t="shared" si="338"/>
        <v>314465.98</v>
      </c>
      <c r="AF265" s="147">
        <f t="shared" si="338"/>
        <v>510138.94</v>
      </c>
      <c r="AG265" s="147">
        <f t="shared" si="338"/>
        <v>5786992.5099999998</v>
      </c>
      <c r="AH265" s="147">
        <f t="shared" si="338"/>
        <v>532059.78</v>
      </c>
      <c r="AI265" s="147">
        <f t="shared" si="338"/>
        <v>216151.5</v>
      </c>
      <c r="AJ265" s="147">
        <f t="shared" si="338"/>
        <v>529322.01</v>
      </c>
      <c r="AK265" s="147">
        <f t="shared" si="338"/>
        <v>1033386.72</v>
      </c>
      <c r="AL265" s="147">
        <f t="shared" si="338"/>
        <v>1725801.42</v>
      </c>
      <c r="AM265" s="147">
        <f t="shared" si="338"/>
        <v>736588.54</v>
      </c>
      <c r="AN265" s="147">
        <f t="shared" si="338"/>
        <v>2207520.31</v>
      </c>
      <c r="AO265" s="147">
        <f t="shared" si="338"/>
        <v>7852081.1399999997</v>
      </c>
      <c r="AP265" s="147">
        <f t="shared" si="338"/>
        <v>423384220.31</v>
      </c>
      <c r="AQ265" s="147">
        <f t="shared" si="338"/>
        <v>2160230.9300000002</v>
      </c>
      <c r="AR265" s="147">
        <f t="shared" si="338"/>
        <v>162307453.69</v>
      </c>
      <c r="AS265" s="147">
        <f t="shared" si="338"/>
        <v>33700794.18</v>
      </c>
      <c r="AT265" s="147">
        <f t="shared" si="338"/>
        <v>5588123.1500000004</v>
      </c>
      <c r="AU265" s="147">
        <f t="shared" si="338"/>
        <v>733361.19</v>
      </c>
      <c r="AV265" s="147">
        <f t="shared" si="338"/>
        <v>444890.66</v>
      </c>
      <c r="AW265" s="147">
        <f t="shared" si="338"/>
        <v>437509.13</v>
      </c>
      <c r="AX265" s="147">
        <f t="shared" si="338"/>
        <v>278101.24</v>
      </c>
      <c r="AY265" s="147">
        <f t="shared" si="338"/>
        <v>1061058.23</v>
      </c>
      <c r="AZ265" s="147">
        <f t="shared" si="338"/>
        <v>10598084.880000001</v>
      </c>
      <c r="BA265" s="147">
        <f t="shared" si="338"/>
        <v>7984188.3200000003</v>
      </c>
      <c r="BB265" s="147">
        <f t="shared" si="338"/>
        <v>2928779.41</v>
      </c>
      <c r="BC265" s="147">
        <f t="shared" si="338"/>
        <v>59649010.840000004</v>
      </c>
      <c r="BD265" s="147">
        <f t="shared" si="338"/>
        <v>10373437.26</v>
      </c>
      <c r="BE265" s="147">
        <f t="shared" si="338"/>
        <v>2742192.3</v>
      </c>
      <c r="BF265" s="147">
        <f t="shared" si="338"/>
        <v>41645230.210000001</v>
      </c>
      <c r="BG265" s="147">
        <f t="shared" si="338"/>
        <v>840429.81</v>
      </c>
      <c r="BH265" s="147">
        <f t="shared" si="338"/>
        <v>905428.04</v>
      </c>
      <c r="BI265" s="147">
        <f t="shared" si="338"/>
        <v>295165.63</v>
      </c>
      <c r="BJ265" s="147">
        <f t="shared" si="338"/>
        <v>11539352.060000001</v>
      </c>
      <c r="BK265" s="147">
        <f t="shared" si="338"/>
        <v>20559617.809999999</v>
      </c>
      <c r="BL265" s="147">
        <f t="shared" si="338"/>
        <v>139436.85999999999</v>
      </c>
      <c r="BM265" s="147">
        <f t="shared" si="338"/>
        <v>451752.61</v>
      </c>
      <c r="BN265" s="147">
        <f t="shared" si="338"/>
        <v>6380329.7699999996</v>
      </c>
      <c r="BO265" s="147">
        <f t="shared" ref="BO265:DZ265" si="339">ROUND(BO249*BO40,2)</f>
        <v>2148920.41</v>
      </c>
      <c r="BP265" s="147">
        <f t="shared" si="339"/>
        <v>1289444.56</v>
      </c>
      <c r="BQ265" s="147">
        <f t="shared" si="339"/>
        <v>23275653.649999999</v>
      </c>
      <c r="BR265" s="147">
        <f t="shared" si="339"/>
        <v>3362113.98</v>
      </c>
      <c r="BS265" s="147">
        <f t="shared" si="339"/>
        <v>1356687.88</v>
      </c>
      <c r="BT265" s="147">
        <f t="shared" si="339"/>
        <v>1289897.95</v>
      </c>
      <c r="BU265" s="147">
        <f t="shared" si="339"/>
        <v>1686649.73</v>
      </c>
      <c r="BV265" s="147">
        <f t="shared" si="339"/>
        <v>6432115.2999999998</v>
      </c>
      <c r="BW265" s="147">
        <f t="shared" si="339"/>
        <v>8361803.8799999999</v>
      </c>
      <c r="BX265" s="147">
        <f t="shared" si="339"/>
        <v>979051.35</v>
      </c>
      <c r="BY265" s="147">
        <f t="shared" si="339"/>
        <v>2043724.99</v>
      </c>
      <c r="BZ265" s="147">
        <f t="shared" si="339"/>
        <v>859892.26</v>
      </c>
      <c r="CA265" s="147">
        <f t="shared" si="339"/>
        <v>1283333.72</v>
      </c>
      <c r="CB265" s="147">
        <f t="shared" si="339"/>
        <v>247171456.00999999</v>
      </c>
      <c r="CC265" s="147">
        <f t="shared" si="339"/>
        <v>480558.62</v>
      </c>
      <c r="CD265" s="147">
        <f t="shared" si="339"/>
        <v>312349.28000000003</v>
      </c>
      <c r="CE265" s="147">
        <f t="shared" si="339"/>
        <v>843310.36</v>
      </c>
      <c r="CF265" s="147">
        <f t="shared" si="339"/>
        <v>669289.04</v>
      </c>
      <c r="CG265" s="147">
        <f t="shared" si="339"/>
        <v>641055.65</v>
      </c>
      <c r="CH265" s="147">
        <f t="shared" si="339"/>
        <v>434949.54</v>
      </c>
      <c r="CI265" s="147">
        <f t="shared" si="339"/>
        <v>2508685.2000000002</v>
      </c>
      <c r="CJ265" s="147">
        <f t="shared" si="339"/>
        <v>4605943.8899999997</v>
      </c>
      <c r="CK265" s="147">
        <f t="shared" si="339"/>
        <v>8726204.6199999992</v>
      </c>
      <c r="CL265" s="147">
        <f t="shared" si="339"/>
        <v>1785216.66</v>
      </c>
      <c r="CM265" s="147">
        <f t="shared" si="339"/>
        <v>556367.78</v>
      </c>
      <c r="CN265" s="147">
        <f t="shared" si="339"/>
        <v>88060125.670000002</v>
      </c>
      <c r="CO265" s="147">
        <f t="shared" si="339"/>
        <v>40478432.700000003</v>
      </c>
      <c r="CP265" s="147">
        <f t="shared" si="339"/>
        <v>7942550.7199999997</v>
      </c>
      <c r="CQ265" s="147">
        <f t="shared" si="339"/>
        <v>1432216.72</v>
      </c>
      <c r="CR265" s="147">
        <f t="shared" si="339"/>
        <v>192052.56</v>
      </c>
      <c r="CS265" s="147">
        <f t="shared" si="339"/>
        <v>1052717.19</v>
      </c>
      <c r="CT265" s="147">
        <f t="shared" si="339"/>
        <v>289544.7</v>
      </c>
      <c r="CU265" s="147">
        <f t="shared" si="339"/>
        <v>299278.57</v>
      </c>
      <c r="CV265" s="147">
        <f t="shared" si="339"/>
        <v>187600.7</v>
      </c>
      <c r="CW265" s="147">
        <f t="shared" si="339"/>
        <v>1140837.3600000001</v>
      </c>
      <c r="CX265" s="147">
        <f t="shared" si="339"/>
        <v>1579832.42</v>
      </c>
      <c r="CY265" s="147">
        <f t="shared" si="339"/>
        <v>177057.33</v>
      </c>
      <c r="CZ265" s="147">
        <f t="shared" si="339"/>
        <v>5357063.1399999997</v>
      </c>
      <c r="DA265" s="147">
        <f t="shared" si="339"/>
        <v>1050334.29</v>
      </c>
      <c r="DB265" s="147">
        <f t="shared" si="339"/>
        <v>622243.30000000005</v>
      </c>
      <c r="DC265" s="147">
        <f t="shared" si="339"/>
        <v>1075665.83</v>
      </c>
      <c r="DD265" s="147">
        <f t="shared" si="339"/>
        <v>852486.85</v>
      </c>
      <c r="DE265" s="147">
        <f t="shared" si="339"/>
        <v>1338864.99</v>
      </c>
      <c r="DF265" s="147">
        <f t="shared" si="339"/>
        <v>40554346.43</v>
      </c>
      <c r="DG265" s="147">
        <f t="shared" si="339"/>
        <v>834924.29</v>
      </c>
      <c r="DH265" s="147">
        <f t="shared" si="339"/>
        <v>7933034.7999999998</v>
      </c>
      <c r="DI265" s="147">
        <f t="shared" si="339"/>
        <v>8861540.3200000003</v>
      </c>
      <c r="DJ265" s="147">
        <f t="shared" si="339"/>
        <v>1203677.33</v>
      </c>
      <c r="DK265" s="147">
        <f t="shared" si="339"/>
        <v>711537.26</v>
      </c>
      <c r="DL265" s="147">
        <f t="shared" si="339"/>
        <v>10858341.880000001</v>
      </c>
      <c r="DM265" s="147">
        <f t="shared" si="339"/>
        <v>731774.28</v>
      </c>
      <c r="DN265" s="147">
        <f t="shared" si="339"/>
        <v>6598612.0800000001</v>
      </c>
      <c r="DO265" s="147">
        <f t="shared" si="339"/>
        <v>6720666.3899999997</v>
      </c>
      <c r="DP265" s="147">
        <f t="shared" si="339"/>
        <v>430088.4</v>
      </c>
      <c r="DQ265" s="147">
        <f t="shared" si="339"/>
        <v>3996775.99</v>
      </c>
      <c r="DR265" s="147">
        <f t="shared" si="339"/>
        <v>1676797.02</v>
      </c>
      <c r="DS265" s="147">
        <f t="shared" si="339"/>
        <v>938917.12</v>
      </c>
      <c r="DT265" s="147">
        <f t="shared" si="339"/>
        <v>219262.23</v>
      </c>
      <c r="DU265" s="147">
        <f t="shared" si="339"/>
        <v>655615.07999999996</v>
      </c>
      <c r="DV265" s="147">
        <f t="shared" si="339"/>
        <v>193550.31</v>
      </c>
      <c r="DW265" s="147">
        <f t="shared" si="339"/>
        <v>395242.84</v>
      </c>
      <c r="DX265" s="147">
        <f t="shared" si="339"/>
        <v>1085796.02</v>
      </c>
      <c r="DY265" s="147">
        <f t="shared" si="339"/>
        <v>1220309.6000000001</v>
      </c>
      <c r="DZ265" s="147">
        <f t="shared" si="339"/>
        <v>2409338.65</v>
      </c>
      <c r="EA265" s="147">
        <f t="shared" ref="EA265:FX265" si="340">ROUND(EA249*EA40,2)</f>
        <v>3628954.3</v>
      </c>
      <c r="EB265" s="147">
        <f t="shared" si="340"/>
        <v>2047454.28</v>
      </c>
      <c r="EC265" s="147">
        <f t="shared" si="340"/>
        <v>842125.6</v>
      </c>
      <c r="ED265" s="147">
        <f t="shared" si="340"/>
        <v>12815009.34</v>
      </c>
      <c r="EE265" s="147">
        <f t="shared" si="340"/>
        <v>419137.23</v>
      </c>
      <c r="EF265" s="147">
        <f t="shared" si="340"/>
        <v>1606933</v>
      </c>
      <c r="EG265" s="147">
        <f t="shared" si="340"/>
        <v>622262.91</v>
      </c>
      <c r="EH265" s="147">
        <f t="shared" si="340"/>
        <v>332980.15000000002</v>
      </c>
      <c r="EI265" s="147">
        <f t="shared" si="340"/>
        <v>27321248.890000001</v>
      </c>
      <c r="EJ265" s="147">
        <f t="shared" si="340"/>
        <v>18714238.73</v>
      </c>
      <c r="EK265" s="147">
        <f t="shared" si="340"/>
        <v>3376059.7</v>
      </c>
      <c r="EL265" s="147">
        <f t="shared" si="340"/>
        <v>502761.83</v>
      </c>
      <c r="EM265" s="147">
        <f t="shared" si="340"/>
        <v>1434629.06</v>
      </c>
      <c r="EN265" s="147">
        <f t="shared" si="340"/>
        <v>1527399.56</v>
      </c>
      <c r="EO265" s="147">
        <f t="shared" si="340"/>
        <v>1107676.3799999999</v>
      </c>
      <c r="EP265" s="147">
        <f t="shared" si="340"/>
        <v>2365375.25</v>
      </c>
      <c r="EQ265" s="147">
        <f t="shared" si="340"/>
        <v>8712336.5299999993</v>
      </c>
      <c r="ER265" s="147">
        <f t="shared" si="340"/>
        <v>1826967.2</v>
      </c>
      <c r="ES265" s="147">
        <f t="shared" si="340"/>
        <v>458782.44</v>
      </c>
      <c r="ET265" s="147">
        <f t="shared" si="340"/>
        <v>532304.6</v>
      </c>
      <c r="EU265" s="147">
        <f t="shared" si="340"/>
        <v>873975.04</v>
      </c>
      <c r="EV265" s="147">
        <f t="shared" si="340"/>
        <v>494438.13</v>
      </c>
      <c r="EW265" s="147">
        <f t="shared" si="340"/>
        <v>4747537.32</v>
      </c>
      <c r="EX265" s="147">
        <f t="shared" si="340"/>
        <v>170560.71</v>
      </c>
      <c r="EY265" s="147">
        <f t="shared" si="340"/>
        <v>905460.63</v>
      </c>
      <c r="EZ265" s="147">
        <f t="shared" si="340"/>
        <v>615045.15</v>
      </c>
      <c r="FA265" s="147">
        <f t="shared" si="340"/>
        <v>19830394.23</v>
      </c>
      <c r="FB265" s="147">
        <f t="shared" si="340"/>
        <v>3251018.59</v>
      </c>
      <c r="FC265" s="147">
        <f t="shared" si="340"/>
        <v>5766237.4100000001</v>
      </c>
      <c r="FD265" s="147">
        <f t="shared" si="340"/>
        <v>933208.7</v>
      </c>
      <c r="FE265" s="147">
        <f t="shared" si="340"/>
        <v>482455.71</v>
      </c>
      <c r="FF265" s="147">
        <f t="shared" si="340"/>
        <v>474108.77</v>
      </c>
      <c r="FG265" s="147">
        <f t="shared" si="340"/>
        <v>304157.7</v>
      </c>
      <c r="FH265" s="147">
        <f t="shared" si="340"/>
        <v>774424.73</v>
      </c>
      <c r="FI265" s="147">
        <f t="shared" si="340"/>
        <v>6590871.96</v>
      </c>
      <c r="FJ265" s="147">
        <f t="shared" si="340"/>
        <v>7571251.0599999996</v>
      </c>
      <c r="FK265" s="147">
        <f t="shared" si="340"/>
        <v>11177375.17</v>
      </c>
      <c r="FL265" s="147">
        <f t="shared" si="340"/>
        <v>18891001.440000001</v>
      </c>
      <c r="FM265" s="147">
        <f t="shared" si="340"/>
        <v>7458801.0599999996</v>
      </c>
      <c r="FN265" s="147">
        <f t="shared" si="340"/>
        <v>39180178.170000002</v>
      </c>
      <c r="FO265" s="147">
        <f t="shared" si="340"/>
        <v>6507637.3099999996</v>
      </c>
      <c r="FP265" s="147">
        <f t="shared" si="340"/>
        <v>10022316</v>
      </c>
      <c r="FQ265" s="147">
        <f t="shared" si="340"/>
        <v>3158050.84</v>
      </c>
      <c r="FR265" s="147">
        <f t="shared" si="340"/>
        <v>1198172.1599999999</v>
      </c>
      <c r="FS265" s="147">
        <f t="shared" si="340"/>
        <v>1286742.74</v>
      </c>
      <c r="FT265" s="181">
        <f t="shared" si="340"/>
        <v>1049795.8400000001</v>
      </c>
      <c r="FU265" s="147">
        <f t="shared" si="340"/>
        <v>1985201.61</v>
      </c>
      <c r="FV265" s="147">
        <f t="shared" si="340"/>
        <v>1401922.5</v>
      </c>
      <c r="FW265" s="147">
        <f t="shared" si="340"/>
        <v>375560.51</v>
      </c>
      <c r="FX265" s="147">
        <f t="shared" si="340"/>
        <v>371026.25</v>
      </c>
      <c r="FY265" s="183"/>
      <c r="FZ265" s="265">
        <f>SUM(C265:FX265)</f>
        <v>2328898647.1200004</v>
      </c>
      <c r="GA265" s="181"/>
      <c r="GB265" s="147"/>
      <c r="GC265" s="183"/>
      <c r="GD265" s="261"/>
      <c r="GE265" s="261"/>
    </row>
    <row r="266" spans="1:187" s="315" customFormat="1" x14ac:dyDescent="0.2">
      <c r="A266" s="192" t="s">
        <v>432</v>
      </c>
      <c r="B266" s="184" t="s">
        <v>433</v>
      </c>
      <c r="C266" s="147">
        <f t="shared" ref="C266:BN266" si="341">C39</f>
        <v>1090385.53</v>
      </c>
      <c r="D266" s="147">
        <f t="shared" si="341"/>
        <v>5021864.82</v>
      </c>
      <c r="E266" s="147">
        <f t="shared" si="341"/>
        <v>1476755.35</v>
      </c>
      <c r="F266" s="147">
        <f t="shared" si="341"/>
        <v>2572538.9500000002</v>
      </c>
      <c r="G266" s="147">
        <f t="shared" si="341"/>
        <v>306777.69</v>
      </c>
      <c r="H266" s="147">
        <f t="shared" si="341"/>
        <v>222137.58</v>
      </c>
      <c r="I266" s="147">
        <f t="shared" si="341"/>
        <v>1414237.48</v>
      </c>
      <c r="J266" s="147">
        <f t="shared" si="341"/>
        <v>202856.26</v>
      </c>
      <c r="K266" s="147">
        <f t="shared" si="341"/>
        <v>85487.19</v>
      </c>
      <c r="L266" s="147">
        <f t="shared" si="341"/>
        <v>730458.57</v>
      </c>
      <c r="M266" s="147">
        <f t="shared" si="341"/>
        <v>319537.69</v>
      </c>
      <c r="N266" s="147">
        <f t="shared" si="341"/>
        <v>9629918.5199999996</v>
      </c>
      <c r="O266" s="147">
        <f t="shared" si="341"/>
        <v>3293479.58</v>
      </c>
      <c r="P266" s="147">
        <f t="shared" si="341"/>
        <v>72736.73</v>
      </c>
      <c r="Q266" s="147">
        <f t="shared" si="341"/>
        <v>4744123.5599999996</v>
      </c>
      <c r="R266" s="147">
        <f t="shared" si="341"/>
        <v>105445.85</v>
      </c>
      <c r="S266" s="147">
        <f t="shared" si="341"/>
        <v>598004.75</v>
      </c>
      <c r="T266" s="147">
        <f t="shared" si="341"/>
        <v>60712.6</v>
      </c>
      <c r="U266" s="147">
        <f t="shared" si="341"/>
        <v>31032.26</v>
      </c>
      <c r="V266" s="147">
        <f t="shared" si="341"/>
        <v>78811.759999999995</v>
      </c>
      <c r="W266" s="181">
        <f t="shared" si="341"/>
        <v>20410.900000000001</v>
      </c>
      <c r="X266" s="147">
        <f t="shared" si="341"/>
        <v>15985.99</v>
      </c>
      <c r="Y266" s="147">
        <f t="shared" si="341"/>
        <v>99913.22</v>
      </c>
      <c r="Z266" s="147">
        <f t="shared" si="341"/>
        <v>45089.25</v>
      </c>
      <c r="AA266" s="147">
        <f t="shared" si="341"/>
        <v>4488356.7699999996</v>
      </c>
      <c r="AB266" s="147">
        <f t="shared" si="341"/>
        <v>8611340.7400000002</v>
      </c>
      <c r="AC266" s="147">
        <f t="shared" si="341"/>
        <v>382592.79</v>
      </c>
      <c r="AD266" s="147">
        <f t="shared" si="341"/>
        <v>390326.71</v>
      </c>
      <c r="AE266" s="147">
        <f t="shared" si="341"/>
        <v>36371.1</v>
      </c>
      <c r="AF266" s="147">
        <f t="shared" si="341"/>
        <v>54448.21</v>
      </c>
      <c r="AG266" s="147">
        <f t="shared" si="341"/>
        <v>301636.59999999998</v>
      </c>
      <c r="AH266" s="147">
        <f t="shared" si="341"/>
        <v>155776.17000000001</v>
      </c>
      <c r="AI266" s="147">
        <f t="shared" si="341"/>
        <v>36229.360000000001</v>
      </c>
      <c r="AJ266" s="147">
        <f t="shared" si="341"/>
        <v>67100.160000000003</v>
      </c>
      <c r="AK266" s="147">
        <f t="shared" si="341"/>
        <v>18334.34</v>
      </c>
      <c r="AL266" s="147">
        <f t="shared" si="341"/>
        <v>115865.67</v>
      </c>
      <c r="AM266" s="147">
        <f t="shared" si="341"/>
        <v>83015.98</v>
      </c>
      <c r="AN266" s="147">
        <f t="shared" si="341"/>
        <v>306698.53999999998</v>
      </c>
      <c r="AO266" s="147">
        <f t="shared" si="341"/>
        <v>1208186.42</v>
      </c>
      <c r="AP266" s="147">
        <f t="shared" si="341"/>
        <v>23173416.98</v>
      </c>
      <c r="AQ266" s="147">
        <f t="shared" si="341"/>
        <v>85882.44</v>
      </c>
      <c r="AR266" s="147">
        <f t="shared" si="341"/>
        <v>14889161.34</v>
      </c>
      <c r="AS266" s="147">
        <f t="shared" si="341"/>
        <v>1594763.94</v>
      </c>
      <c r="AT266" s="147">
        <f t="shared" si="341"/>
        <v>852455.28</v>
      </c>
      <c r="AU266" s="147">
        <f t="shared" si="341"/>
        <v>106291.01</v>
      </c>
      <c r="AV266" s="147">
        <f t="shared" si="341"/>
        <v>69394.3</v>
      </c>
      <c r="AW266" s="147">
        <f t="shared" si="341"/>
        <v>72674.53</v>
      </c>
      <c r="AX266" s="147">
        <f t="shared" si="341"/>
        <v>45903.81</v>
      </c>
      <c r="AY266" s="147">
        <f t="shared" si="341"/>
        <v>92196.66</v>
      </c>
      <c r="AZ266" s="147">
        <f t="shared" si="341"/>
        <v>1294054.04</v>
      </c>
      <c r="BA266" s="147">
        <f t="shared" si="341"/>
        <v>804806.61</v>
      </c>
      <c r="BB266" s="147">
        <f t="shared" si="341"/>
        <v>354929.4</v>
      </c>
      <c r="BC266" s="147">
        <f t="shared" si="341"/>
        <v>7300888.5700000003</v>
      </c>
      <c r="BD266" s="147">
        <f t="shared" si="341"/>
        <v>1297465.48</v>
      </c>
      <c r="BE266" s="147">
        <f t="shared" si="341"/>
        <v>334875.34000000003</v>
      </c>
      <c r="BF266" s="147">
        <f t="shared" si="341"/>
        <v>4953188.57</v>
      </c>
      <c r="BG266" s="147">
        <f t="shared" si="341"/>
        <v>172436.45</v>
      </c>
      <c r="BH266" s="147">
        <f t="shared" si="341"/>
        <v>108726.14</v>
      </c>
      <c r="BI266" s="147">
        <f t="shared" si="341"/>
        <v>44112.160000000003</v>
      </c>
      <c r="BJ266" s="147">
        <f t="shared" si="341"/>
        <v>1323659.43</v>
      </c>
      <c r="BK266" s="147">
        <f t="shared" si="341"/>
        <v>2357006.73</v>
      </c>
      <c r="BL266" s="147">
        <f t="shared" si="341"/>
        <v>8553.7199999999993</v>
      </c>
      <c r="BM266" s="147">
        <f t="shared" si="341"/>
        <v>102830.06</v>
      </c>
      <c r="BN266" s="147">
        <f t="shared" si="341"/>
        <v>969487.31</v>
      </c>
      <c r="BO266" s="147">
        <f t="shared" ref="BO266:DZ266" si="342">BO39</f>
        <v>352247.96</v>
      </c>
      <c r="BP266" s="147">
        <f t="shared" si="342"/>
        <v>192072.8</v>
      </c>
      <c r="BQ266" s="147">
        <f t="shared" si="342"/>
        <v>1192260.3600000001</v>
      </c>
      <c r="BR266" s="147">
        <f t="shared" si="342"/>
        <v>234768.74</v>
      </c>
      <c r="BS266" s="147">
        <f t="shared" si="342"/>
        <v>91642.1</v>
      </c>
      <c r="BT266" s="147">
        <f t="shared" si="342"/>
        <v>92041.64</v>
      </c>
      <c r="BU266" s="147">
        <f t="shared" si="342"/>
        <v>145594.76999999999</v>
      </c>
      <c r="BV266" s="147">
        <f t="shared" si="342"/>
        <v>465645.68</v>
      </c>
      <c r="BW266" s="147">
        <f t="shared" si="342"/>
        <v>509669.69</v>
      </c>
      <c r="BX266" s="147">
        <f t="shared" si="342"/>
        <v>68297.03</v>
      </c>
      <c r="BY266" s="147">
        <f t="shared" si="342"/>
        <v>10899.4</v>
      </c>
      <c r="BZ266" s="147">
        <f t="shared" si="342"/>
        <v>99747.04</v>
      </c>
      <c r="CA266" s="147">
        <f t="shared" si="342"/>
        <v>267504.12</v>
      </c>
      <c r="CB266" s="147">
        <f t="shared" si="342"/>
        <v>19127654.59</v>
      </c>
      <c r="CC266" s="147">
        <f t="shared" si="342"/>
        <v>71163.3</v>
      </c>
      <c r="CD266" s="147">
        <f t="shared" si="342"/>
        <v>60841.21</v>
      </c>
      <c r="CE266" s="147">
        <f t="shared" si="342"/>
        <v>73939.23</v>
      </c>
      <c r="CF266" s="147">
        <f t="shared" si="342"/>
        <v>68135.38</v>
      </c>
      <c r="CG266" s="147">
        <f t="shared" si="342"/>
        <v>57553.37</v>
      </c>
      <c r="CH266" s="147">
        <f t="shared" si="342"/>
        <v>42357.75</v>
      </c>
      <c r="CI266" s="147">
        <f t="shared" si="342"/>
        <v>245241.93</v>
      </c>
      <c r="CJ266" s="147">
        <f t="shared" si="342"/>
        <v>263139.84999999998</v>
      </c>
      <c r="CK266" s="147">
        <f t="shared" si="342"/>
        <v>1031380.62</v>
      </c>
      <c r="CL266" s="147">
        <f t="shared" si="342"/>
        <v>101629.99</v>
      </c>
      <c r="CM266" s="147">
        <f t="shared" si="342"/>
        <v>73850.64</v>
      </c>
      <c r="CN266" s="147">
        <f t="shared" si="342"/>
        <v>7211615.2300000004</v>
      </c>
      <c r="CO266" s="147">
        <f t="shared" si="342"/>
        <v>3270273.45</v>
      </c>
      <c r="CP266" s="147">
        <f t="shared" si="342"/>
        <v>632298.37</v>
      </c>
      <c r="CQ266" s="147">
        <f t="shared" si="342"/>
        <v>220703.85</v>
      </c>
      <c r="CR266" s="147">
        <f t="shared" si="342"/>
        <v>48421.16</v>
      </c>
      <c r="CS266" s="147">
        <f t="shared" si="342"/>
        <v>167531.53</v>
      </c>
      <c r="CT266" s="147">
        <f t="shared" si="342"/>
        <v>37264.21</v>
      </c>
      <c r="CU266" s="147">
        <f t="shared" si="342"/>
        <v>27519.74</v>
      </c>
      <c r="CV266" s="147">
        <f t="shared" si="342"/>
        <v>21388.9</v>
      </c>
      <c r="CW266" s="147">
        <f t="shared" si="342"/>
        <v>131105.04999999999</v>
      </c>
      <c r="CX266" s="147">
        <f t="shared" si="342"/>
        <v>206598.06</v>
      </c>
      <c r="CY266" s="147">
        <f t="shared" si="342"/>
        <v>14167.51</v>
      </c>
      <c r="CZ266" s="147">
        <f t="shared" si="342"/>
        <v>550640.41</v>
      </c>
      <c r="DA266" s="147">
        <f t="shared" si="342"/>
        <v>87021.49</v>
      </c>
      <c r="DB266" s="147">
        <f t="shared" si="342"/>
        <v>63290.03</v>
      </c>
      <c r="DC266" s="147">
        <f t="shared" si="342"/>
        <v>113962.01</v>
      </c>
      <c r="DD266" s="147">
        <f t="shared" si="342"/>
        <v>75041.399999999994</v>
      </c>
      <c r="DE266" s="147">
        <f t="shared" si="342"/>
        <v>199423.67</v>
      </c>
      <c r="DF266" s="147">
        <f t="shared" si="342"/>
        <v>5558992.8600000003</v>
      </c>
      <c r="DG266" s="147">
        <f t="shared" si="342"/>
        <v>79231.199999999997</v>
      </c>
      <c r="DH266" s="147">
        <f t="shared" si="342"/>
        <v>737007.84</v>
      </c>
      <c r="DI266" s="147">
        <f t="shared" si="342"/>
        <v>929775.91</v>
      </c>
      <c r="DJ266" s="147">
        <f t="shared" si="342"/>
        <v>95048.19</v>
      </c>
      <c r="DK266" s="147">
        <f t="shared" si="342"/>
        <v>68452.160000000003</v>
      </c>
      <c r="DL266" s="147">
        <f t="shared" si="342"/>
        <v>1273854.27</v>
      </c>
      <c r="DM266" s="147">
        <f t="shared" si="342"/>
        <v>115173.66</v>
      </c>
      <c r="DN266" s="147">
        <f t="shared" si="342"/>
        <v>568326.72</v>
      </c>
      <c r="DO266" s="147">
        <f t="shared" si="342"/>
        <v>607928.65</v>
      </c>
      <c r="DP266" s="147">
        <f t="shared" si="342"/>
        <v>43811.71</v>
      </c>
      <c r="DQ266" s="147">
        <f t="shared" si="342"/>
        <v>286298.28999999998</v>
      </c>
      <c r="DR266" s="147">
        <f t="shared" si="342"/>
        <v>315314.05</v>
      </c>
      <c r="DS266" s="147">
        <f t="shared" si="342"/>
        <v>181425.07</v>
      </c>
      <c r="DT266" s="147">
        <f t="shared" si="342"/>
        <v>39373.31</v>
      </c>
      <c r="DU266" s="147">
        <f t="shared" si="342"/>
        <v>102916.77</v>
      </c>
      <c r="DV266" s="147">
        <f t="shared" si="342"/>
        <v>33001.14</v>
      </c>
      <c r="DW266" s="147">
        <f t="shared" si="342"/>
        <v>77599.679999999993</v>
      </c>
      <c r="DX266" s="147">
        <f t="shared" si="342"/>
        <v>92944.12</v>
      </c>
      <c r="DY266" s="147">
        <f t="shared" si="342"/>
        <v>118100.46</v>
      </c>
      <c r="DZ266" s="147">
        <f t="shared" si="342"/>
        <v>269792.62</v>
      </c>
      <c r="EA266" s="147">
        <f t="shared" ref="EA266:FX266" si="343">EA39</f>
        <v>540881.99</v>
      </c>
      <c r="EB266" s="147">
        <f t="shared" si="343"/>
        <v>218742.19</v>
      </c>
      <c r="EC266" s="147">
        <f t="shared" si="343"/>
        <v>85810.72</v>
      </c>
      <c r="ED266" s="147">
        <f t="shared" si="343"/>
        <v>452030.46</v>
      </c>
      <c r="EE266" s="147">
        <f t="shared" si="343"/>
        <v>56232</v>
      </c>
      <c r="EF266" s="147">
        <f t="shared" si="343"/>
        <v>228844.47</v>
      </c>
      <c r="EG266" s="147">
        <f t="shared" si="343"/>
        <v>85014.42</v>
      </c>
      <c r="EH266" s="147">
        <f t="shared" si="343"/>
        <v>41234.080000000002</v>
      </c>
      <c r="EI266" s="147">
        <f t="shared" si="343"/>
        <v>2420186.67</v>
      </c>
      <c r="EJ266" s="147">
        <f t="shared" si="343"/>
        <v>631163.15</v>
      </c>
      <c r="EK266" s="147">
        <f t="shared" si="343"/>
        <v>117162.87</v>
      </c>
      <c r="EL266" s="147">
        <f t="shared" si="343"/>
        <v>42179.21</v>
      </c>
      <c r="EM266" s="147">
        <f t="shared" si="343"/>
        <v>185314.87</v>
      </c>
      <c r="EN266" s="147">
        <f t="shared" si="343"/>
        <v>185023.2</v>
      </c>
      <c r="EO266" s="147">
        <f t="shared" si="343"/>
        <v>117918.6</v>
      </c>
      <c r="EP266" s="147">
        <f t="shared" si="343"/>
        <v>169389.68</v>
      </c>
      <c r="EQ266" s="147">
        <f t="shared" si="343"/>
        <v>774241.59</v>
      </c>
      <c r="ER266" s="147">
        <f t="shared" si="343"/>
        <v>149519.19</v>
      </c>
      <c r="ES266" s="147">
        <f t="shared" si="343"/>
        <v>59016.68</v>
      </c>
      <c r="ET266" s="147">
        <f t="shared" si="343"/>
        <v>87510.5</v>
      </c>
      <c r="EU266" s="147">
        <f t="shared" si="343"/>
        <v>125566.99</v>
      </c>
      <c r="EV266" s="147">
        <f t="shared" si="343"/>
        <v>34543.33</v>
      </c>
      <c r="EW266" s="147">
        <f t="shared" si="343"/>
        <v>192516.95</v>
      </c>
      <c r="EX266" s="147">
        <f t="shared" si="343"/>
        <v>9943.16</v>
      </c>
      <c r="EY266" s="147">
        <f t="shared" si="343"/>
        <v>96188.23</v>
      </c>
      <c r="EZ266" s="147">
        <f t="shared" si="343"/>
        <v>73008.179999999993</v>
      </c>
      <c r="FA266" s="147">
        <f t="shared" si="343"/>
        <v>1222422.31</v>
      </c>
      <c r="FB266" s="147">
        <f t="shared" si="343"/>
        <v>368362.89</v>
      </c>
      <c r="FC266" s="147">
        <f t="shared" si="343"/>
        <v>722920.52</v>
      </c>
      <c r="FD266" s="147">
        <f t="shared" si="343"/>
        <v>123007.82</v>
      </c>
      <c r="FE266" s="147">
        <f t="shared" si="343"/>
        <v>53499.24</v>
      </c>
      <c r="FF266" s="147">
        <f t="shared" si="343"/>
        <v>57347.85</v>
      </c>
      <c r="FG266" s="147">
        <f t="shared" si="343"/>
        <v>25796.01</v>
      </c>
      <c r="FH266" s="147">
        <f t="shared" si="343"/>
        <v>76443.600000000006</v>
      </c>
      <c r="FI266" s="147">
        <f t="shared" si="343"/>
        <v>384377.48</v>
      </c>
      <c r="FJ266" s="147">
        <f t="shared" si="343"/>
        <v>688617.57</v>
      </c>
      <c r="FK266" s="147">
        <f t="shared" si="343"/>
        <v>738291.09</v>
      </c>
      <c r="FL266" s="147">
        <f t="shared" si="343"/>
        <v>1117863.9099999999</v>
      </c>
      <c r="FM266" s="147">
        <f t="shared" si="343"/>
        <v>408291.96</v>
      </c>
      <c r="FN266" s="147">
        <f t="shared" si="343"/>
        <v>2433036.91</v>
      </c>
      <c r="FO266" s="147">
        <f t="shared" si="343"/>
        <v>425799.17</v>
      </c>
      <c r="FP266" s="147">
        <f t="shared" si="343"/>
        <v>898783.89</v>
      </c>
      <c r="FQ266" s="147">
        <f t="shared" si="343"/>
        <v>215339.79</v>
      </c>
      <c r="FR266" s="147">
        <f t="shared" si="343"/>
        <v>114736.68</v>
      </c>
      <c r="FS266" s="147">
        <f t="shared" si="343"/>
        <v>157648.07</v>
      </c>
      <c r="FT266" s="181">
        <f t="shared" si="343"/>
        <v>74732.91</v>
      </c>
      <c r="FU266" s="147">
        <f t="shared" si="343"/>
        <v>228017.99</v>
      </c>
      <c r="FV266" s="147">
        <f t="shared" si="343"/>
        <v>136632.35</v>
      </c>
      <c r="FW266" s="147">
        <f t="shared" si="343"/>
        <v>40869.07</v>
      </c>
      <c r="FX266" s="147">
        <f t="shared" si="343"/>
        <v>41595</v>
      </c>
      <c r="FY266" s="183"/>
      <c r="FZ266" s="265">
        <f>SUM(C266:FX266)</f>
        <v>178449673.34</v>
      </c>
      <c r="GA266" s="181"/>
      <c r="GB266" s="147"/>
      <c r="GC266" s="147"/>
      <c r="GD266" s="178"/>
      <c r="GE266" s="261"/>
    </row>
    <row r="267" spans="1:187" s="315" customFormat="1" x14ac:dyDescent="0.2">
      <c r="A267" s="192" t="s">
        <v>434</v>
      </c>
      <c r="B267" s="184" t="s">
        <v>435</v>
      </c>
      <c r="C267" s="147">
        <f t="shared" ref="C267:BN267" si="344">C264-C265-C266</f>
        <v>53975813.449999996</v>
      </c>
      <c r="D267" s="147">
        <f t="shared" si="344"/>
        <v>281267553.50999999</v>
      </c>
      <c r="E267" s="147">
        <f t="shared" si="344"/>
        <v>53087014.379999988</v>
      </c>
      <c r="F267" s="147">
        <f t="shared" si="344"/>
        <v>114554306.88</v>
      </c>
      <c r="G267" s="147">
        <f t="shared" si="344"/>
        <v>5666759.5799999991</v>
      </c>
      <c r="H267" s="147">
        <f t="shared" si="344"/>
        <v>5616118.5799999982</v>
      </c>
      <c r="I267" s="147">
        <f t="shared" si="344"/>
        <v>74120542.049999982</v>
      </c>
      <c r="J267" s="147">
        <f t="shared" si="344"/>
        <v>15423320.558</v>
      </c>
      <c r="K267" s="147">
        <f t="shared" si="344"/>
        <v>2207246.2999999998</v>
      </c>
      <c r="L267" s="147">
        <f t="shared" si="344"/>
        <v>10859915.25</v>
      </c>
      <c r="M267" s="147">
        <f t="shared" si="344"/>
        <v>9042388.3599999994</v>
      </c>
      <c r="N267" s="147">
        <f t="shared" si="344"/>
        <v>319059841.82000005</v>
      </c>
      <c r="O267" s="147">
        <f t="shared" si="344"/>
        <v>75529695.469999984</v>
      </c>
      <c r="P267" s="147">
        <f t="shared" si="344"/>
        <v>1774447.87</v>
      </c>
      <c r="Q267" s="147">
        <f t="shared" si="344"/>
        <v>286773521.56999999</v>
      </c>
      <c r="R267" s="147">
        <f t="shared" si="344"/>
        <v>21014480.5</v>
      </c>
      <c r="S267" s="147">
        <f t="shared" si="344"/>
        <v>7474299.6800000016</v>
      </c>
      <c r="T267" s="147">
        <f t="shared" si="344"/>
        <v>1549215.4499999997</v>
      </c>
      <c r="U267" s="147">
        <f t="shared" si="344"/>
        <v>534307.33999999985</v>
      </c>
      <c r="V267" s="147">
        <f t="shared" si="344"/>
        <v>2533290.8800000004</v>
      </c>
      <c r="W267" s="181">
        <f t="shared" si="344"/>
        <v>689716.35</v>
      </c>
      <c r="X267" s="147">
        <f t="shared" si="344"/>
        <v>692966.93</v>
      </c>
      <c r="Y267" s="147">
        <f t="shared" si="344"/>
        <v>13911296.83</v>
      </c>
      <c r="Z267" s="147">
        <f t="shared" si="344"/>
        <v>2449439.2599999998</v>
      </c>
      <c r="AA267" s="147">
        <f t="shared" si="344"/>
        <v>167696100.00999999</v>
      </c>
      <c r="AB267" s="147">
        <f t="shared" si="344"/>
        <v>78966714.149999991</v>
      </c>
      <c r="AC267" s="147">
        <f t="shared" si="344"/>
        <v>5008919.83</v>
      </c>
      <c r="AD267" s="147">
        <f t="shared" si="344"/>
        <v>7119103.0199999996</v>
      </c>
      <c r="AE267" s="147">
        <f t="shared" si="344"/>
        <v>1382875.88</v>
      </c>
      <c r="AF267" s="147">
        <f t="shared" si="344"/>
        <v>1914925.6</v>
      </c>
      <c r="AG267" s="147">
        <f t="shared" si="344"/>
        <v>1309945.6700000004</v>
      </c>
      <c r="AH267" s="147">
        <f t="shared" si="344"/>
        <v>8148861.2300000014</v>
      </c>
      <c r="AI267" s="147">
        <f t="shared" si="344"/>
        <v>3546079.37</v>
      </c>
      <c r="AJ267" s="147">
        <f t="shared" si="344"/>
        <v>2209430.0499999998</v>
      </c>
      <c r="AK267" s="147">
        <f t="shared" si="344"/>
        <v>1874009.54</v>
      </c>
      <c r="AL267" s="147">
        <f t="shared" si="344"/>
        <v>1491746.8399999999</v>
      </c>
      <c r="AM267" s="147">
        <f t="shared" si="344"/>
        <v>3455365.14</v>
      </c>
      <c r="AN267" s="147">
        <f t="shared" si="344"/>
        <v>1377827.69</v>
      </c>
      <c r="AO267" s="147">
        <f t="shared" si="344"/>
        <v>30301448.719999999</v>
      </c>
      <c r="AP267" s="147">
        <f t="shared" si="344"/>
        <v>329511297.1699999</v>
      </c>
      <c r="AQ267" s="147">
        <f t="shared" si="344"/>
        <v>994741.44</v>
      </c>
      <c r="AR267" s="147">
        <f t="shared" si="344"/>
        <v>359100360.71000004</v>
      </c>
      <c r="AS267" s="147">
        <f t="shared" si="344"/>
        <v>26279777.459999997</v>
      </c>
      <c r="AT267" s="147">
        <f t="shared" si="344"/>
        <v>13410284.66</v>
      </c>
      <c r="AU267" s="147">
        <f t="shared" si="344"/>
        <v>2496446.5000000005</v>
      </c>
      <c r="AV267" s="147">
        <f t="shared" si="344"/>
        <v>3094782.44</v>
      </c>
      <c r="AW267" s="147">
        <f t="shared" si="344"/>
        <v>2442055.2400000007</v>
      </c>
      <c r="AX267" s="147">
        <f t="shared" si="344"/>
        <v>589150.51</v>
      </c>
      <c r="AY267" s="147">
        <f t="shared" si="344"/>
        <v>3529372.4900000007</v>
      </c>
      <c r="AZ267" s="147">
        <f t="shared" si="344"/>
        <v>88524640.910000011</v>
      </c>
      <c r="BA267" s="147">
        <f t="shared" si="344"/>
        <v>65238129.514000006</v>
      </c>
      <c r="BB267" s="147">
        <f t="shared" si="344"/>
        <v>60748174.82</v>
      </c>
      <c r="BC267" s="147">
        <f t="shared" si="344"/>
        <v>189198167.93000001</v>
      </c>
      <c r="BD267" s="147">
        <f t="shared" si="344"/>
        <v>28793582.437999997</v>
      </c>
      <c r="BE267" s="147">
        <f t="shared" si="344"/>
        <v>9184614.0899999999</v>
      </c>
      <c r="BF267" s="147">
        <f t="shared" si="344"/>
        <v>152256801.602</v>
      </c>
      <c r="BG267" s="147">
        <f t="shared" si="344"/>
        <v>7927232.9699999997</v>
      </c>
      <c r="BH267" s="147">
        <f t="shared" si="344"/>
        <v>4944183.8000000007</v>
      </c>
      <c r="BI267" s="147">
        <f t="shared" si="344"/>
        <v>2971970.31</v>
      </c>
      <c r="BJ267" s="147">
        <f t="shared" si="344"/>
        <v>38688934.072000004</v>
      </c>
      <c r="BK267" s="147">
        <f t="shared" si="344"/>
        <v>161547042.80000001</v>
      </c>
      <c r="BL267" s="147">
        <f t="shared" si="344"/>
        <v>2640522.08</v>
      </c>
      <c r="BM267" s="147">
        <f t="shared" si="344"/>
        <v>2821494.2199999997</v>
      </c>
      <c r="BN267" s="147">
        <f t="shared" si="344"/>
        <v>22677630.604000002</v>
      </c>
      <c r="BO267" s="147">
        <f t="shared" ref="BO267:DZ267" si="345">BO264-BO265-BO266</f>
        <v>9097999.129999999</v>
      </c>
      <c r="BP267" s="147">
        <f t="shared" si="345"/>
        <v>1299369.8300000003</v>
      </c>
      <c r="BQ267" s="147">
        <f t="shared" si="345"/>
        <v>29405891.899999999</v>
      </c>
      <c r="BR267" s="147">
        <f t="shared" si="345"/>
        <v>35591118.560000002</v>
      </c>
      <c r="BS267" s="147">
        <f t="shared" si="345"/>
        <v>8690914.8199999984</v>
      </c>
      <c r="BT267" s="147">
        <f t="shared" si="345"/>
        <v>3133469.0000000005</v>
      </c>
      <c r="BU267" s="147">
        <f t="shared" si="345"/>
        <v>2652881.63</v>
      </c>
      <c r="BV267" s="147">
        <f t="shared" si="345"/>
        <v>3961913.1</v>
      </c>
      <c r="BW267" s="147">
        <f t="shared" si="345"/>
        <v>7831550.7599999998</v>
      </c>
      <c r="BX267" s="147">
        <f t="shared" si="345"/>
        <v>572504.57000000018</v>
      </c>
      <c r="BY267" s="147">
        <f t="shared" si="345"/>
        <v>2968865.6700000004</v>
      </c>
      <c r="BZ267" s="147">
        <f t="shared" si="345"/>
        <v>1821794.7500000002</v>
      </c>
      <c r="CA267" s="147">
        <f t="shared" si="345"/>
        <v>1035927.3800000002</v>
      </c>
      <c r="CB267" s="147">
        <f t="shared" si="345"/>
        <v>414595118.2100001</v>
      </c>
      <c r="CC267" s="147">
        <f t="shared" si="345"/>
        <v>1818746.09</v>
      </c>
      <c r="CD267" s="147">
        <f t="shared" si="345"/>
        <v>619294.67999999993</v>
      </c>
      <c r="CE267" s="147">
        <f t="shared" si="345"/>
        <v>1447045.8300000005</v>
      </c>
      <c r="CF267" s="147">
        <f t="shared" si="345"/>
        <v>819187.97000000009</v>
      </c>
      <c r="CG267" s="147">
        <f t="shared" si="345"/>
        <v>1973545.44</v>
      </c>
      <c r="CH267" s="147">
        <f t="shared" si="345"/>
        <v>1300836.6099999999</v>
      </c>
      <c r="CI267" s="147">
        <f t="shared" si="345"/>
        <v>3625832.3099999991</v>
      </c>
      <c r="CJ267" s="147">
        <f t="shared" si="345"/>
        <v>3886268.52</v>
      </c>
      <c r="CK267" s="147">
        <f t="shared" si="345"/>
        <v>36845773.040000007</v>
      </c>
      <c r="CL267" s="147">
        <f t="shared" si="345"/>
        <v>9923398.0600000005</v>
      </c>
      <c r="CM267" s="147">
        <f t="shared" si="345"/>
        <v>7404093.54</v>
      </c>
      <c r="CN267" s="147">
        <f t="shared" si="345"/>
        <v>149152402.45000002</v>
      </c>
      <c r="CO267" s="147">
        <f t="shared" si="345"/>
        <v>80847411.013999999</v>
      </c>
      <c r="CP267" s="147">
        <f t="shared" si="345"/>
        <v>1141310.1399999987</v>
      </c>
      <c r="CQ267" s="147">
        <f t="shared" si="345"/>
        <v>7986206.5499999998</v>
      </c>
      <c r="CR267" s="147">
        <f t="shared" si="345"/>
        <v>2371231.2699999996</v>
      </c>
      <c r="CS267" s="147">
        <f t="shared" si="345"/>
        <v>2499372.08</v>
      </c>
      <c r="CT267" s="147">
        <f t="shared" si="345"/>
        <v>1469153.29</v>
      </c>
      <c r="CU267" s="147">
        <f t="shared" si="345"/>
        <v>3320619.6</v>
      </c>
      <c r="CV267" s="147">
        <f t="shared" si="345"/>
        <v>634909.07999999996</v>
      </c>
      <c r="CW267" s="147">
        <f t="shared" si="345"/>
        <v>1128629.2199999997</v>
      </c>
      <c r="CX267" s="147">
        <f t="shared" si="345"/>
        <v>2806300.48</v>
      </c>
      <c r="CY267" s="147">
        <f t="shared" si="345"/>
        <v>686389.57000000007</v>
      </c>
      <c r="CZ267" s="147">
        <f t="shared" si="345"/>
        <v>11763255.940000001</v>
      </c>
      <c r="DA267" s="147">
        <f t="shared" si="345"/>
        <v>1435524.6199999999</v>
      </c>
      <c r="DB267" s="147">
        <f t="shared" si="345"/>
        <v>2801781.73</v>
      </c>
      <c r="DC267" s="147">
        <f t="shared" si="345"/>
        <v>1177030.4399999997</v>
      </c>
      <c r="DD267" s="147">
        <f t="shared" si="345"/>
        <v>1450063.67</v>
      </c>
      <c r="DE267" s="147">
        <f t="shared" si="345"/>
        <v>2753716.46</v>
      </c>
      <c r="DF267" s="147">
        <f t="shared" si="345"/>
        <v>133283565.318</v>
      </c>
      <c r="DG267" s="147">
        <f t="shared" si="345"/>
        <v>478942.48999999993</v>
      </c>
      <c r="DH267" s="147">
        <f t="shared" si="345"/>
        <v>8261406.0500000007</v>
      </c>
      <c r="DI267" s="147">
        <f t="shared" si="345"/>
        <v>12758917.559999999</v>
      </c>
      <c r="DJ267" s="147">
        <f t="shared" si="345"/>
        <v>5064291.63</v>
      </c>
      <c r="DK267" s="147">
        <f t="shared" si="345"/>
        <v>3652504.45</v>
      </c>
      <c r="DL267" s="147">
        <f t="shared" si="345"/>
        <v>37814797.54999999</v>
      </c>
      <c r="DM267" s="147">
        <f t="shared" si="345"/>
        <v>3043636.8899999997</v>
      </c>
      <c r="DN267" s="147">
        <f t="shared" si="345"/>
        <v>5861890.6599999992</v>
      </c>
      <c r="DO267" s="147">
        <f t="shared" si="345"/>
        <v>19654963.989999998</v>
      </c>
      <c r="DP267" s="147">
        <f t="shared" si="345"/>
        <v>2454840.5500000003</v>
      </c>
      <c r="DQ267" s="147">
        <f t="shared" si="345"/>
        <v>1093455.4699999997</v>
      </c>
      <c r="DR267" s="147">
        <f t="shared" si="345"/>
        <v>10876965.299999999</v>
      </c>
      <c r="DS267" s="147">
        <f t="shared" si="345"/>
        <v>6469029.9499999993</v>
      </c>
      <c r="DT267" s="147">
        <f t="shared" si="345"/>
        <v>1895103.5799999996</v>
      </c>
      <c r="DU267" s="147">
        <f t="shared" si="345"/>
        <v>3284832.03</v>
      </c>
      <c r="DV267" s="147">
        <f t="shared" si="345"/>
        <v>2510747.1699999995</v>
      </c>
      <c r="DW267" s="147">
        <f t="shared" si="345"/>
        <v>3347586.01</v>
      </c>
      <c r="DX267" s="147">
        <f t="shared" si="345"/>
        <v>1611244.4899999998</v>
      </c>
      <c r="DY267" s="147">
        <f t="shared" si="345"/>
        <v>2603574.7400000002</v>
      </c>
      <c r="DZ267" s="147">
        <f t="shared" si="345"/>
        <v>5805314.9399999985</v>
      </c>
      <c r="EA267" s="147">
        <f t="shared" ref="EA267:FX267" si="346">EA264-EA265-EA266</f>
        <v>2208846.2599999998</v>
      </c>
      <c r="EB267" s="147">
        <f t="shared" si="346"/>
        <v>3066790.0500000003</v>
      </c>
      <c r="EC267" s="147">
        <f t="shared" si="346"/>
        <v>2365383.2399999993</v>
      </c>
      <c r="ED267" s="147">
        <f t="shared" si="346"/>
        <v>5214537.1600000011</v>
      </c>
      <c r="EE267" s="147">
        <f t="shared" si="346"/>
        <v>2151679.21</v>
      </c>
      <c r="EF267" s="147">
        <f t="shared" si="346"/>
        <v>10968642.799999999</v>
      </c>
      <c r="EG267" s="147">
        <f t="shared" si="346"/>
        <v>2460471.2000000002</v>
      </c>
      <c r="EH267" s="147">
        <f t="shared" si="346"/>
        <v>2521041.41</v>
      </c>
      <c r="EI267" s="147">
        <f t="shared" si="346"/>
        <v>118595721.41</v>
      </c>
      <c r="EJ267" s="147">
        <f t="shared" si="346"/>
        <v>57807047.715999998</v>
      </c>
      <c r="EK267" s="147">
        <f t="shared" si="346"/>
        <v>2678253.9999999991</v>
      </c>
      <c r="EL267" s="147">
        <f t="shared" si="346"/>
        <v>3884660.2199999997</v>
      </c>
      <c r="EM267" s="147">
        <f t="shared" si="346"/>
        <v>2639563.81</v>
      </c>
      <c r="EN267" s="147">
        <f t="shared" si="346"/>
        <v>7972685.1499999994</v>
      </c>
      <c r="EO267" s="147">
        <f t="shared" si="346"/>
        <v>2763718.33</v>
      </c>
      <c r="EP267" s="147">
        <f t="shared" si="346"/>
        <v>1817184.2599999995</v>
      </c>
      <c r="EQ267" s="147">
        <f t="shared" si="346"/>
        <v>13818975.880000001</v>
      </c>
      <c r="ER267" s="147">
        <f t="shared" si="346"/>
        <v>2067026.31</v>
      </c>
      <c r="ES267" s="147">
        <f t="shared" si="346"/>
        <v>1447478.4800000002</v>
      </c>
      <c r="ET267" s="147">
        <f t="shared" si="346"/>
        <v>2683215.94</v>
      </c>
      <c r="EU267" s="147">
        <f t="shared" si="346"/>
        <v>5427866.3200000003</v>
      </c>
      <c r="EV267" s="147">
        <f t="shared" si="346"/>
        <v>696166.99</v>
      </c>
      <c r="EW267" s="147">
        <f t="shared" si="346"/>
        <v>5392683.9500000002</v>
      </c>
      <c r="EX267" s="147">
        <f t="shared" si="346"/>
        <v>3098723.1399999997</v>
      </c>
      <c r="EY267" s="147">
        <f t="shared" si="346"/>
        <v>3343807.35</v>
      </c>
      <c r="EZ267" s="147">
        <f t="shared" si="346"/>
        <v>1295958.3899999999</v>
      </c>
      <c r="FA267" s="147">
        <f t="shared" si="346"/>
        <v>9176192.0399999972</v>
      </c>
      <c r="FB267" s="147">
        <f t="shared" si="346"/>
        <v>233121.00999999989</v>
      </c>
      <c r="FC267" s="147">
        <f t="shared" si="346"/>
        <v>12917089.030000001</v>
      </c>
      <c r="FD267" s="147">
        <f t="shared" si="346"/>
        <v>2820467.89</v>
      </c>
      <c r="FE267" s="147">
        <f t="shared" si="346"/>
        <v>1133164.1100000001</v>
      </c>
      <c r="FF267" s="147">
        <f t="shared" si="346"/>
        <v>2487335.4299999997</v>
      </c>
      <c r="FG267" s="147">
        <f t="shared" si="346"/>
        <v>1556316.41</v>
      </c>
      <c r="FH267" s="147">
        <f t="shared" si="346"/>
        <v>742877.90000000026</v>
      </c>
      <c r="FI267" s="147">
        <f t="shared" si="346"/>
        <v>8850293.4600000009</v>
      </c>
      <c r="FJ267" s="147">
        <f t="shared" si="346"/>
        <v>7505321.3199999994</v>
      </c>
      <c r="FK267" s="147">
        <f t="shared" si="346"/>
        <v>6962476.9199999999</v>
      </c>
      <c r="FL267" s="147">
        <f t="shared" si="346"/>
        <v>28794123.089999996</v>
      </c>
      <c r="FM267" s="147">
        <f t="shared" si="346"/>
        <v>22431977.808000002</v>
      </c>
      <c r="FN267" s="147">
        <f t="shared" si="346"/>
        <v>141999166.63000003</v>
      </c>
      <c r="FO267" s="147">
        <f t="shared" si="346"/>
        <v>2781810.8299999991</v>
      </c>
      <c r="FP267" s="147">
        <f t="shared" si="346"/>
        <v>8991313.3399999999</v>
      </c>
      <c r="FQ267" s="147">
        <f t="shared" si="346"/>
        <v>4650552.66</v>
      </c>
      <c r="FR267" s="147">
        <f t="shared" si="346"/>
        <v>1162427.9600000004</v>
      </c>
      <c r="FS267" s="147">
        <f t="shared" si="346"/>
        <v>1263260.33</v>
      </c>
      <c r="FT267" s="181">
        <f t="shared" si="346"/>
        <v>277396.97999999986</v>
      </c>
      <c r="FU267" s="147">
        <f t="shared" si="346"/>
        <v>5176369.2899999991</v>
      </c>
      <c r="FV267" s="147">
        <f t="shared" si="346"/>
        <v>4643107.62</v>
      </c>
      <c r="FW267" s="147">
        <f t="shared" si="346"/>
        <v>2418808.7600000002</v>
      </c>
      <c r="FX267" s="147">
        <f t="shared" si="346"/>
        <v>755113.69000000018</v>
      </c>
      <c r="FY267" s="147"/>
      <c r="FZ267" s="265">
        <f>SUM(C267:FX267)</f>
        <v>4942916715.6739979</v>
      </c>
      <c r="GA267" s="147"/>
      <c r="GB267" s="181"/>
      <c r="GC267" s="181"/>
      <c r="GD267" s="184"/>
      <c r="GE267" s="186"/>
    </row>
    <row r="268" spans="1:187" x14ac:dyDescent="0.2">
      <c r="A268" s="178"/>
      <c r="B268" s="184" t="s">
        <v>436</v>
      </c>
      <c r="C268" s="247"/>
      <c r="D268" s="247"/>
      <c r="E268" s="247"/>
      <c r="F268" s="247"/>
      <c r="G268" s="247"/>
      <c r="H268" s="247"/>
      <c r="I268" s="247"/>
      <c r="J268" s="247"/>
      <c r="K268" s="247"/>
      <c r="L268" s="247"/>
      <c r="M268" s="247"/>
      <c r="N268" s="247"/>
      <c r="O268" s="247"/>
      <c r="P268" s="247"/>
      <c r="Q268" s="247"/>
      <c r="R268" s="247"/>
      <c r="S268" s="247"/>
      <c r="T268" s="247"/>
      <c r="U268" s="247"/>
      <c r="V268" s="247"/>
      <c r="W268" s="248"/>
      <c r="X268" s="247"/>
      <c r="Y268" s="247"/>
      <c r="Z268" s="247"/>
      <c r="AA268" s="247"/>
      <c r="AB268" s="247"/>
      <c r="AC268" s="247"/>
      <c r="AD268" s="247"/>
      <c r="AE268" s="247"/>
      <c r="AF268" s="247"/>
      <c r="AG268" s="247"/>
      <c r="AH268" s="247"/>
      <c r="AI268" s="247"/>
      <c r="AJ268" s="247"/>
      <c r="AK268" s="247"/>
      <c r="AL268" s="247"/>
      <c r="AM268" s="247"/>
      <c r="AN268" s="247"/>
      <c r="AO268" s="247"/>
      <c r="AP268" s="247"/>
      <c r="AQ268" s="247"/>
      <c r="AR268" s="247"/>
      <c r="AS268" s="247"/>
      <c r="AT268" s="247"/>
      <c r="AU268" s="247"/>
      <c r="AV268" s="247"/>
      <c r="AW268" s="247"/>
      <c r="AX268" s="247"/>
      <c r="AY268" s="247"/>
      <c r="AZ268" s="247"/>
      <c r="BA268" s="247"/>
      <c r="BB268" s="247"/>
      <c r="BC268" s="247"/>
      <c r="BD268" s="247"/>
      <c r="BE268" s="247"/>
      <c r="BF268" s="247"/>
      <c r="BG268" s="247"/>
      <c r="BH268" s="247"/>
      <c r="BI268" s="247"/>
      <c r="BJ268" s="247"/>
      <c r="BK268" s="247"/>
      <c r="BL268" s="247"/>
      <c r="BM268" s="247"/>
      <c r="BN268" s="247"/>
      <c r="BO268" s="247"/>
      <c r="BP268" s="247"/>
      <c r="BQ268" s="247"/>
      <c r="BR268" s="247"/>
      <c r="BS268" s="247"/>
      <c r="BT268" s="247"/>
      <c r="BU268" s="247"/>
      <c r="BV268" s="247"/>
      <c r="BW268" s="247"/>
      <c r="BX268" s="247"/>
      <c r="BY268" s="247"/>
      <c r="BZ268" s="247"/>
      <c r="CA268" s="247"/>
      <c r="CB268" s="247"/>
      <c r="CC268" s="247"/>
      <c r="CD268" s="247"/>
      <c r="CE268" s="247"/>
      <c r="CF268" s="247"/>
      <c r="CG268" s="247"/>
      <c r="CH268" s="247"/>
      <c r="CI268" s="247"/>
      <c r="CJ268" s="247"/>
      <c r="CK268" s="247"/>
      <c r="CL268" s="247"/>
      <c r="CM268" s="247"/>
      <c r="CN268" s="247"/>
      <c r="CO268" s="247"/>
      <c r="CP268" s="247"/>
      <c r="CQ268" s="247"/>
      <c r="CR268" s="247"/>
      <c r="CS268" s="247"/>
      <c r="CT268" s="247"/>
      <c r="CU268" s="247"/>
      <c r="CV268" s="247"/>
      <c r="CW268" s="247"/>
      <c r="CX268" s="247"/>
      <c r="CY268" s="247"/>
      <c r="CZ268" s="247"/>
      <c r="DA268" s="247"/>
      <c r="DB268" s="247"/>
      <c r="DC268" s="247"/>
      <c r="DD268" s="247"/>
      <c r="DE268" s="247"/>
      <c r="DF268" s="247"/>
      <c r="DG268" s="247"/>
      <c r="DH268" s="247"/>
      <c r="DI268" s="247"/>
      <c r="DJ268" s="247"/>
      <c r="DK268" s="247"/>
      <c r="DL268" s="247"/>
      <c r="DM268" s="247"/>
      <c r="DN268" s="247"/>
      <c r="DO268" s="247"/>
      <c r="DP268" s="247"/>
      <c r="DQ268" s="247"/>
      <c r="DR268" s="247"/>
      <c r="DS268" s="247"/>
      <c r="DT268" s="247"/>
      <c r="DU268" s="247"/>
      <c r="DV268" s="247"/>
      <c r="DW268" s="247"/>
      <c r="DX268" s="247"/>
      <c r="DY268" s="247"/>
      <c r="DZ268" s="247"/>
      <c r="EA268" s="247"/>
      <c r="EB268" s="247"/>
      <c r="EC268" s="247"/>
      <c r="ED268" s="247"/>
      <c r="EE268" s="247"/>
      <c r="EF268" s="247"/>
      <c r="EG268" s="247"/>
      <c r="EH268" s="247"/>
      <c r="EI268" s="247"/>
      <c r="EJ268" s="247"/>
      <c r="EK268" s="247"/>
      <c r="EL268" s="247"/>
      <c r="EM268" s="247"/>
      <c r="EN268" s="247"/>
      <c r="EO268" s="247"/>
      <c r="EP268" s="247"/>
      <c r="EQ268" s="247"/>
      <c r="ER268" s="247"/>
      <c r="ES268" s="247"/>
      <c r="ET268" s="247"/>
      <c r="EU268" s="247"/>
      <c r="EV268" s="247"/>
      <c r="EW268" s="247"/>
      <c r="EX268" s="247"/>
      <c r="EY268" s="247"/>
      <c r="EZ268" s="247"/>
      <c r="FA268" s="247"/>
      <c r="FB268" s="247"/>
      <c r="FC268" s="247"/>
      <c r="FD268" s="247"/>
      <c r="FE268" s="247"/>
      <c r="FF268" s="247"/>
      <c r="FG268" s="247"/>
      <c r="FH268" s="247"/>
      <c r="FI268" s="247"/>
      <c r="FJ268" s="247"/>
      <c r="FK268" s="247"/>
      <c r="FL268" s="247"/>
      <c r="FM268" s="247"/>
      <c r="FN268" s="247"/>
      <c r="FO268" s="247"/>
      <c r="FP268" s="247"/>
      <c r="FQ268" s="247"/>
      <c r="FR268" s="247"/>
      <c r="FS268" s="247"/>
      <c r="FT268" s="248"/>
      <c r="FU268" s="247"/>
      <c r="FV268" s="247"/>
      <c r="FW268" s="247"/>
      <c r="FX268" s="247"/>
      <c r="FY268" s="181"/>
      <c r="FZ268" s="265"/>
      <c r="GA268" s="147"/>
      <c r="GB268" s="178">
        <f>GB269</f>
        <v>6627675905.5686264</v>
      </c>
      <c r="GC268" s="147">
        <f>GB268-FZ264</f>
        <v>-822589130.56537151</v>
      </c>
      <c r="GD268" s="187"/>
      <c r="GE268" s="186"/>
    </row>
    <row r="269" spans="1:187" x14ac:dyDescent="0.2">
      <c r="A269" s="192" t="s">
        <v>437</v>
      </c>
      <c r="B269" s="184" t="s">
        <v>438</v>
      </c>
      <c r="C269" s="147">
        <f t="shared" ref="C269:BN269" si="347">ROUND(C260*C40,2)</f>
        <v>0</v>
      </c>
      <c r="D269" s="147">
        <f t="shared" si="347"/>
        <v>0</v>
      </c>
      <c r="E269" s="147">
        <f t="shared" si="347"/>
        <v>0</v>
      </c>
      <c r="F269" s="147">
        <f t="shared" si="347"/>
        <v>0</v>
      </c>
      <c r="G269" s="147">
        <f t="shared" si="347"/>
        <v>0</v>
      </c>
      <c r="H269" s="147">
        <f t="shared" si="347"/>
        <v>0</v>
      </c>
      <c r="I269" s="147">
        <f t="shared" si="347"/>
        <v>0</v>
      </c>
      <c r="J269" s="147">
        <f t="shared" si="347"/>
        <v>0</v>
      </c>
      <c r="K269" s="147">
        <f t="shared" si="347"/>
        <v>0</v>
      </c>
      <c r="L269" s="147">
        <f t="shared" si="347"/>
        <v>0</v>
      </c>
      <c r="M269" s="147">
        <f t="shared" si="347"/>
        <v>0</v>
      </c>
      <c r="N269" s="147">
        <f t="shared" si="347"/>
        <v>0</v>
      </c>
      <c r="O269" s="147">
        <f t="shared" si="347"/>
        <v>0</v>
      </c>
      <c r="P269" s="147">
        <f t="shared" si="347"/>
        <v>0</v>
      </c>
      <c r="Q269" s="147">
        <f t="shared" si="347"/>
        <v>0</v>
      </c>
      <c r="R269" s="147">
        <f t="shared" si="347"/>
        <v>0</v>
      </c>
      <c r="S269" s="147">
        <f t="shared" si="347"/>
        <v>0</v>
      </c>
      <c r="T269" s="147">
        <f t="shared" si="347"/>
        <v>0</v>
      </c>
      <c r="U269" s="147">
        <f t="shared" si="347"/>
        <v>0</v>
      </c>
      <c r="V269" s="147">
        <f t="shared" si="347"/>
        <v>0</v>
      </c>
      <c r="W269" s="181">
        <f t="shared" si="347"/>
        <v>0</v>
      </c>
      <c r="X269" s="147">
        <f t="shared" si="347"/>
        <v>0</v>
      </c>
      <c r="Y269" s="147">
        <f t="shared" si="347"/>
        <v>0</v>
      </c>
      <c r="Z269" s="147">
        <f t="shared" si="347"/>
        <v>0</v>
      </c>
      <c r="AA269" s="147">
        <f t="shared" si="347"/>
        <v>0</v>
      </c>
      <c r="AB269" s="147">
        <f t="shared" si="347"/>
        <v>0</v>
      </c>
      <c r="AC269" s="147">
        <f t="shared" si="347"/>
        <v>0</v>
      </c>
      <c r="AD269" s="147">
        <f t="shared" si="347"/>
        <v>0</v>
      </c>
      <c r="AE269" s="147">
        <f t="shared" si="347"/>
        <v>0</v>
      </c>
      <c r="AF269" s="147">
        <f t="shared" si="347"/>
        <v>0</v>
      </c>
      <c r="AG269" s="147">
        <f t="shared" si="347"/>
        <v>0</v>
      </c>
      <c r="AH269" s="147">
        <f t="shared" si="347"/>
        <v>0</v>
      </c>
      <c r="AI269" s="147">
        <f t="shared" si="347"/>
        <v>0</v>
      </c>
      <c r="AJ269" s="147">
        <f t="shared" si="347"/>
        <v>0</v>
      </c>
      <c r="AK269" s="147">
        <f t="shared" si="347"/>
        <v>0</v>
      </c>
      <c r="AL269" s="147">
        <f t="shared" si="347"/>
        <v>0</v>
      </c>
      <c r="AM269" s="147">
        <f t="shared" si="347"/>
        <v>0</v>
      </c>
      <c r="AN269" s="147">
        <f t="shared" si="347"/>
        <v>0</v>
      </c>
      <c r="AO269" s="147">
        <f t="shared" si="347"/>
        <v>0</v>
      </c>
      <c r="AP269" s="147">
        <f t="shared" si="347"/>
        <v>0</v>
      </c>
      <c r="AQ269" s="147">
        <f t="shared" si="347"/>
        <v>0</v>
      </c>
      <c r="AR269" s="147">
        <f t="shared" si="347"/>
        <v>0</v>
      </c>
      <c r="AS269" s="147">
        <f t="shared" si="347"/>
        <v>0</v>
      </c>
      <c r="AT269" s="147">
        <f t="shared" si="347"/>
        <v>0</v>
      </c>
      <c r="AU269" s="147">
        <f t="shared" si="347"/>
        <v>0</v>
      </c>
      <c r="AV269" s="147">
        <f t="shared" si="347"/>
        <v>0</v>
      </c>
      <c r="AW269" s="147">
        <f t="shared" si="347"/>
        <v>0</v>
      </c>
      <c r="AX269" s="147">
        <f t="shared" si="347"/>
        <v>0</v>
      </c>
      <c r="AY269" s="147">
        <f t="shared" si="347"/>
        <v>0</v>
      </c>
      <c r="AZ269" s="147">
        <f t="shared" si="347"/>
        <v>0</v>
      </c>
      <c r="BA269" s="147">
        <f t="shared" si="347"/>
        <v>0</v>
      </c>
      <c r="BB269" s="147">
        <f t="shared" si="347"/>
        <v>0</v>
      </c>
      <c r="BC269" s="147">
        <f t="shared" si="347"/>
        <v>0</v>
      </c>
      <c r="BD269" s="147">
        <f t="shared" si="347"/>
        <v>0</v>
      </c>
      <c r="BE269" s="147">
        <f t="shared" si="347"/>
        <v>0</v>
      </c>
      <c r="BF269" s="147">
        <f t="shared" si="347"/>
        <v>0</v>
      </c>
      <c r="BG269" s="147">
        <f t="shared" si="347"/>
        <v>0</v>
      </c>
      <c r="BH269" s="147">
        <f t="shared" si="347"/>
        <v>0</v>
      </c>
      <c r="BI269" s="147">
        <f t="shared" si="347"/>
        <v>0</v>
      </c>
      <c r="BJ269" s="147">
        <f t="shared" si="347"/>
        <v>0</v>
      </c>
      <c r="BK269" s="147">
        <f t="shared" si="347"/>
        <v>0</v>
      </c>
      <c r="BL269" s="147">
        <f t="shared" si="347"/>
        <v>0</v>
      </c>
      <c r="BM269" s="147">
        <f t="shared" si="347"/>
        <v>0</v>
      </c>
      <c r="BN269" s="147">
        <f t="shared" si="347"/>
        <v>0</v>
      </c>
      <c r="BO269" s="147">
        <f t="shared" ref="BO269:DZ269" si="348">ROUND(BO260*BO40,2)</f>
        <v>0</v>
      </c>
      <c r="BP269" s="147">
        <f t="shared" si="348"/>
        <v>0</v>
      </c>
      <c r="BQ269" s="147">
        <f t="shared" si="348"/>
        <v>0</v>
      </c>
      <c r="BR269" s="147">
        <f t="shared" si="348"/>
        <v>0</v>
      </c>
      <c r="BS269" s="147">
        <f t="shared" si="348"/>
        <v>0</v>
      </c>
      <c r="BT269" s="147">
        <f t="shared" si="348"/>
        <v>0</v>
      </c>
      <c r="BU269" s="147">
        <f t="shared" si="348"/>
        <v>0</v>
      </c>
      <c r="BV269" s="147">
        <f t="shared" si="348"/>
        <v>0</v>
      </c>
      <c r="BW269" s="147">
        <f t="shared" si="348"/>
        <v>0</v>
      </c>
      <c r="BX269" s="147">
        <f t="shared" si="348"/>
        <v>0</v>
      </c>
      <c r="BY269" s="147">
        <f t="shared" si="348"/>
        <v>0</v>
      </c>
      <c r="BZ269" s="147">
        <f t="shared" si="348"/>
        <v>0</v>
      </c>
      <c r="CA269" s="147">
        <f t="shared" si="348"/>
        <v>0</v>
      </c>
      <c r="CB269" s="147">
        <f t="shared" si="348"/>
        <v>0</v>
      </c>
      <c r="CC269" s="147">
        <f t="shared" si="348"/>
        <v>0</v>
      </c>
      <c r="CD269" s="147">
        <f t="shared" si="348"/>
        <v>0</v>
      </c>
      <c r="CE269" s="147">
        <f t="shared" si="348"/>
        <v>0</v>
      </c>
      <c r="CF269" s="147">
        <f t="shared" si="348"/>
        <v>0</v>
      </c>
      <c r="CG269" s="147">
        <f t="shared" si="348"/>
        <v>0</v>
      </c>
      <c r="CH269" s="147">
        <f t="shared" si="348"/>
        <v>0</v>
      </c>
      <c r="CI269" s="147">
        <f t="shared" si="348"/>
        <v>0</v>
      </c>
      <c r="CJ269" s="147">
        <f t="shared" si="348"/>
        <v>0</v>
      </c>
      <c r="CK269" s="147">
        <f t="shared" si="348"/>
        <v>0</v>
      </c>
      <c r="CL269" s="147">
        <f t="shared" si="348"/>
        <v>0</v>
      </c>
      <c r="CM269" s="147">
        <f t="shared" si="348"/>
        <v>0</v>
      </c>
      <c r="CN269" s="147">
        <f t="shared" si="348"/>
        <v>0</v>
      </c>
      <c r="CO269" s="147">
        <f t="shared" si="348"/>
        <v>0</v>
      </c>
      <c r="CP269" s="147">
        <f t="shared" si="348"/>
        <v>0</v>
      </c>
      <c r="CQ269" s="147">
        <f t="shared" si="348"/>
        <v>0</v>
      </c>
      <c r="CR269" s="147">
        <f t="shared" si="348"/>
        <v>0</v>
      </c>
      <c r="CS269" s="147">
        <f t="shared" si="348"/>
        <v>0</v>
      </c>
      <c r="CT269" s="147">
        <f t="shared" si="348"/>
        <v>0</v>
      </c>
      <c r="CU269" s="147">
        <f t="shared" si="348"/>
        <v>0</v>
      </c>
      <c r="CV269" s="147">
        <f t="shared" si="348"/>
        <v>0</v>
      </c>
      <c r="CW269" s="147">
        <f t="shared" si="348"/>
        <v>0</v>
      </c>
      <c r="CX269" s="147">
        <f t="shared" si="348"/>
        <v>0</v>
      </c>
      <c r="CY269" s="147">
        <f t="shared" si="348"/>
        <v>0</v>
      </c>
      <c r="CZ269" s="147">
        <f t="shared" si="348"/>
        <v>0</v>
      </c>
      <c r="DA269" s="147">
        <f t="shared" si="348"/>
        <v>0</v>
      </c>
      <c r="DB269" s="147">
        <f t="shared" si="348"/>
        <v>0</v>
      </c>
      <c r="DC269" s="147">
        <f t="shared" si="348"/>
        <v>0</v>
      </c>
      <c r="DD269" s="147">
        <f t="shared" si="348"/>
        <v>0</v>
      </c>
      <c r="DE269" s="147">
        <f t="shared" si="348"/>
        <v>0</v>
      </c>
      <c r="DF269" s="147">
        <f t="shared" si="348"/>
        <v>0</v>
      </c>
      <c r="DG269" s="147">
        <f t="shared" si="348"/>
        <v>0</v>
      </c>
      <c r="DH269" s="147">
        <f t="shared" si="348"/>
        <v>0</v>
      </c>
      <c r="DI269" s="147">
        <f t="shared" si="348"/>
        <v>0</v>
      </c>
      <c r="DJ269" s="147">
        <f t="shared" si="348"/>
        <v>0</v>
      </c>
      <c r="DK269" s="147">
        <f t="shared" si="348"/>
        <v>0</v>
      </c>
      <c r="DL269" s="147">
        <f t="shared" si="348"/>
        <v>0</v>
      </c>
      <c r="DM269" s="147">
        <f t="shared" si="348"/>
        <v>0</v>
      </c>
      <c r="DN269" s="147">
        <f t="shared" si="348"/>
        <v>0</v>
      </c>
      <c r="DO269" s="147">
        <f t="shared" si="348"/>
        <v>0</v>
      </c>
      <c r="DP269" s="147">
        <f t="shared" si="348"/>
        <v>0</v>
      </c>
      <c r="DQ269" s="147">
        <f t="shared" si="348"/>
        <v>0</v>
      </c>
      <c r="DR269" s="147">
        <f t="shared" si="348"/>
        <v>0</v>
      </c>
      <c r="DS269" s="147">
        <f t="shared" si="348"/>
        <v>0</v>
      </c>
      <c r="DT269" s="147">
        <f t="shared" si="348"/>
        <v>0</v>
      </c>
      <c r="DU269" s="147">
        <f t="shared" si="348"/>
        <v>0</v>
      </c>
      <c r="DV269" s="147">
        <f t="shared" si="348"/>
        <v>0</v>
      </c>
      <c r="DW269" s="147">
        <f t="shared" si="348"/>
        <v>0</v>
      </c>
      <c r="DX269" s="147">
        <f t="shared" si="348"/>
        <v>0</v>
      </c>
      <c r="DY269" s="147">
        <f t="shared" si="348"/>
        <v>0</v>
      </c>
      <c r="DZ269" s="147">
        <f t="shared" si="348"/>
        <v>0</v>
      </c>
      <c r="EA269" s="147">
        <f t="shared" ref="EA269:FX269" si="349">ROUND(EA260*EA40,2)</f>
        <v>0</v>
      </c>
      <c r="EB269" s="147">
        <f t="shared" si="349"/>
        <v>0</v>
      </c>
      <c r="EC269" s="147">
        <f t="shared" si="349"/>
        <v>0</v>
      </c>
      <c r="ED269" s="147">
        <f t="shared" si="349"/>
        <v>0</v>
      </c>
      <c r="EE269" s="147">
        <f t="shared" si="349"/>
        <v>0</v>
      </c>
      <c r="EF269" s="147">
        <f t="shared" si="349"/>
        <v>0</v>
      </c>
      <c r="EG269" s="147">
        <f t="shared" si="349"/>
        <v>0</v>
      </c>
      <c r="EH269" s="147">
        <f t="shared" si="349"/>
        <v>0</v>
      </c>
      <c r="EI269" s="147">
        <f t="shared" si="349"/>
        <v>0</v>
      </c>
      <c r="EJ269" s="147">
        <f t="shared" si="349"/>
        <v>0</v>
      </c>
      <c r="EK269" s="147">
        <f t="shared" si="349"/>
        <v>0</v>
      </c>
      <c r="EL269" s="147">
        <f t="shared" si="349"/>
        <v>0</v>
      </c>
      <c r="EM269" s="147">
        <f t="shared" si="349"/>
        <v>0</v>
      </c>
      <c r="EN269" s="147">
        <f t="shared" si="349"/>
        <v>0</v>
      </c>
      <c r="EO269" s="147">
        <f t="shared" si="349"/>
        <v>0</v>
      </c>
      <c r="EP269" s="147">
        <f t="shared" si="349"/>
        <v>0</v>
      </c>
      <c r="EQ269" s="147">
        <f t="shared" si="349"/>
        <v>0</v>
      </c>
      <c r="ER269" s="147">
        <f t="shared" si="349"/>
        <v>0</v>
      </c>
      <c r="ES269" s="147">
        <f t="shared" si="349"/>
        <v>0</v>
      </c>
      <c r="ET269" s="147">
        <f t="shared" si="349"/>
        <v>0</v>
      </c>
      <c r="EU269" s="147">
        <f t="shared" si="349"/>
        <v>0</v>
      </c>
      <c r="EV269" s="147">
        <f t="shared" si="349"/>
        <v>0</v>
      </c>
      <c r="EW269" s="147">
        <f t="shared" si="349"/>
        <v>0</v>
      </c>
      <c r="EX269" s="147">
        <f t="shared" si="349"/>
        <v>0</v>
      </c>
      <c r="EY269" s="147">
        <f t="shared" si="349"/>
        <v>0</v>
      </c>
      <c r="EZ269" s="147">
        <f t="shared" si="349"/>
        <v>0</v>
      </c>
      <c r="FA269" s="147">
        <f t="shared" si="349"/>
        <v>0</v>
      </c>
      <c r="FB269" s="147">
        <f t="shared" si="349"/>
        <v>0</v>
      </c>
      <c r="FC269" s="147">
        <f t="shared" si="349"/>
        <v>0</v>
      </c>
      <c r="FD269" s="147">
        <f t="shared" si="349"/>
        <v>0</v>
      </c>
      <c r="FE269" s="147">
        <f t="shared" si="349"/>
        <v>0</v>
      </c>
      <c r="FF269" s="147">
        <f t="shared" si="349"/>
        <v>0</v>
      </c>
      <c r="FG269" s="147">
        <f t="shared" si="349"/>
        <v>0</v>
      </c>
      <c r="FH269" s="147">
        <f t="shared" si="349"/>
        <v>0</v>
      </c>
      <c r="FI269" s="147">
        <f t="shared" si="349"/>
        <v>0</v>
      </c>
      <c r="FJ269" s="147">
        <f t="shared" si="349"/>
        <v>0</v>
      </c>
      <c r="FK269" s="147">
        <f t="shared" si="349"/>
        <v>0</v>
      </c>
      <c r="FL269" s="147">
        <f t="shared" si="349"/>
        <v>0</v>
      </c>
      <c r="FM269" s="147">
        <f t="shared" si="349"/>
        <v>0</v>
      </c>
      <c r="FN269" s="147">
        <f t="shared" si="349"/>
        <v>0</v>
      </c>
      <c r="FO269" s="147">
        <f t="shared" si="349"/>
        <v>0</v>
      </c>
      <c r="FP269" s="147">
        <f t="shared" si="349"/>
        <v>0</v>
      </c>
      <c r="FQ269" s="147">
        <f t="shared" si="349"/>
        <v>0</v>
      </c>
      <c r="FR269" s="147">
        <f t="shared" si="349"/>
        <v>0</v>
      </c>
      <c r="FS269" s="147">
        <f t="shared" si="349"/>
        <v>0</v>
      </c>
      <c r="FT269" s="181">
        <f t="shared" si="349"/>
        <v>0</v>
      </c>
      <c r="FU269" s="147">
        <f t="shared" si="349"/>
        <v>0</v>
      </c>
      <c r="FV269" s="147">
        <f t="shared" si="349"/>
        <v>0</v>
      </c>
      <c r="FW269" s="147">
        <f t="shared" si="349"/>
        <v>0</v>
      </c>
      <c r="FX269" s="147">
        <f t="shared" si="349"/>
        <v>0</v>
      </c>
      <c r="FY269" s="181"/>
      <c r="FZ269" s="265">
        <f>SUM(C269:FX269)</f>
        <v>0</v>
      </c>
      <c r="GA269" s="147"/>
      <c r="GB269" s="178">
        <v>6627675905.5686264</v>
      </c>
      <c r="GC269" s="178"/>
      <c r="GD269" s="266">
        <f>GC268/FZ264</f>
        <v>-0.11041072050132321</v>
      </c>
      <c r="GE269" s="186"/>
    </row>
    <row r="270" spans="1:187" x14ac:dyDescent="0.2">
      <c r="A270" s="178"/>
      <c r="B270" s="184" t="s">
        <v>439</v>
      </c>
      <c r="C270" s="147"/>
      <c r="D270" s="147"/>
      <c r="E270" s="147"/>
      <c r="F270" s="147"/>
      <c r="G270" s="147"/>
      <c r="H270" s="147"/>
      <c r="I270" s="147"/>
      <c r="J270" s="147"/>
      <c r="K270" s="147"/>
      <c r="L270" s="147"/>
      <c r="M270" s="147"/>
      <c r="N270" s="147"/>
      <c r="O270" s="147"/>
      <c r="P270" s="147"/>
      <c r="Q270" s="147"/>
      <c r="R270" s="147"/>
      <c r="S270" s="147"/>
      <c r="T270" s="147"/>
      <c r="U270" s="147"/>
      <c r="V270" s="147"/>
      <c r="W270" s="181"/>
      <c r="X270" s="147"/>
      <c r="Y270" s="147"/>
      <c r="Z270" s="147"/>
      <c r="AA270" s="147"/>
      <c r="AB270" s="147"/>
      <c r="AC270" s="147"/>
      <c r="AD270" s="147"/>
      <c r="AE270" s="147"/>
      <c r="AF270" s="147"/>
      <c r="AG270" s="147"/>
      <c r="AH270" s="147"/>
      <c r="AI270" s="147"/>
      <c r="AJ270" s="147"/>
      <c r="AK270" s="147"/>
      <c r="AL270" s="147"/>
      <c r="AM270" s="147"/>
      <c r="AN270" s="147"/>
      <c r="AO270" s="147"/>
      <c r="AP270" s="147"/>
      <c r="AQ270" s="147"/>
      <c r="AR270" s="147"/>
      <c r="AS270" s="147"/>
      <c r="AT270" s="147"/>
      <c r="AU270" s="147"/>
      <c r="AV270" s="147"/>
      <c r="AW270" s="147"/>
      <c r="AX270" s="147"/>
      <c r="AY270" s="147"/>
      <c r="AZ270" s="147"/>
      <c r="BA270" s="147"/>
      <c r="BB270" s="147"/>
      <c r="BC270" s="147"/>
      <c r="BD270" s="147"/>
      <c r="BE270" s="147"/>
      <c r="BF270" s="147"/>
      <c r="BG270" s="147"/>
      <c r="BH270" s="147"/>
      <c r="BI270" s="147"/>
      <c r="BJ270" s="147"/>
      <c r="BK270" s="147"/>
      <c r="BL270" s="147"/>
      <c r="BM270" s="147"/>
      <c r="BN270" s="147"/>
      <c r="BO270" s="147"/>
      <c r="BP270" s="147"/>
      <c r="BQ270" s="147"/>
      <c r="BR270" s="147"/>
      <c r="BS270" s="147"/>
      <c r="BT270" s="147"/>
      <c r="BU270" s="147"/>
      <c r="BV270" s="147"/>
      <c r="BW270" s="147"/>
      <c r="BX270" s="147"/>
      <c r="BY270" s="147"/>
      <c r="BZ270" s="147"/>
      <c r="CA270" s="147"/>
      <c r="CB270" s="147"/>
      <c r="CC270" s="147"/>
      <c r="CD270" s="147"/>
      <c r="CE270" s="147"/>
      <c r="CF270" s="147"/>
      <c r="CG270" s="147"/>
      <c r="CH270" s="147"/>
      <c r="CI270" s="147"/>
      <c r="CJ270" s="147"/>
      <c r="CK270" s="147"/>
      <c r="CL270" s="147"/>
      <c r="CM270" s="147"/>
      <c r="CN270" s="147"/>
      <c r="CO270" s="147"/>
      <c r="CP270" s="147"/>
      <c r="CQ270" s="147"/>
      <c r="CR270" s="147"/>
      <c r="CS270" s="147"/>
      <c r="CT270" s="147"/>
      <c r="CU270" s="147"/>
      <c r="CV270" s="147"/>
      <c r="CW270" s="147"/>
      <c r="CX270" s="147"/>
      <c r="CY270" s="147"/>
      <c r="CZ270" s="147"/>
      <c r="DA270" s="147"/>
      <c r="DB270" s="147"/>
      <c r="DC270" s="147"/>
      <c r="DD270" s="147"/>
      <c r="DE270" s="147"/>
      <c r="DF270" s="147"/>
      <c r="DG270" s="147"/>
      <c r="DH270" s="147"/>
      <c r="DI270" s="147"/>
      <c r="DJ270" s="147"/>
      <c r="DK270" s="147"/>
      <c r="DL270" s="147"/>
      <c r="DM270" s="147"/>
      <c r="DN270" s="147"/>
      <c r="DO270" s="147"/>
      <c r="DP270" s="147"/>
      <c r="DQ270" s="147"/>
      <c r="DR270" s="147"/>
      <c r="DS270" s="147"/>
      <c r="DT270" s="147"/>
      <c r="DU270" s="147"/>
      <c r="DV270" s="147"/>
      <c r="DW270" s="147"/>
      <c r="DX270" s="147"/>
      <c r="DY270" s="147"/>
      <c r="DZ270" s="147"/>
      <c r="EA270" s="147"/>
      <c r="EB270" s="147"/>
      <c r="EC270" s="147"/>
      <c r="ED270" s="147"/>
      <c r="EE270" s="147"/>
      <c r="EF270" s="147"/>
      <c r="EG270" s="147"/>
      <c r="EH270" s="147"/>
      <c r="EI270" s="147"/>
      <c r="EJ270" s="147"/>
      <c r="EK270" s="147"/>
      <c r="EL270" s="147"/>
      <c r="EM270" s="147"/>
      <c r="EN270" s="147"/>
      <c r="EO270" s="147"/>
      <c r="EP270" s="147"/>
      <c r="EQ270" s="147"/>
      <c r="ER270" s="147"/>
      <c r="ES270" s="147"/>
      <c r="ET270" s="147"/>
      <c r="EU270" s="147"/>
      <c r="EV270" s="147"/>
      <c r="EW270" s="147"/>
      <c r="EX270" s="147"/>
      <c r="EY270" s="147"/>
      <c r="EZ270" s="147"/>
      <c r="FA270" s="147"/>
      <c r="FB270" s="147"/>
      <c r="FC270" s="147"/>
      <c r="FD270" s="147"/>
      <c r="FE270" s="147"/>
      <c r="FF270" s="147"/>
      <c r="FG270" s="147"/>
      <c r="FH270" s="147"/>
      <c r="FI270" s="147"/>
      <c r="FJ270" s="147"/>
      <c r="FK270" s="147"/>
      <c r="FL270" s="147"/>
      <c r="FM270" s="147"/>
      <c r="FN270" s="147"/>
      <c r="FO270" s="147"/>
      <c r="FP270" s="147"/>
      <c r="FQ270" s="147"/>
      <c r="FR270" s="147"/>
      <c r="FS270" s="147"/>
      <c r="FT270" s="181"/>
      <c r="FU270" s="147"/>
      <c r="FV270" s="147"/>
      <c r="FW270" s="147"/>
      <c r="FX270" s="147"/>
      <c r="FY270" s="147"/>
      <c r="FZ270" s="147"/>
      <c r="GA270" s="147">
        <v>-822396894.00000036</v>
      </c>
      <c r="GB270" s="178"/>
      <c r="GC270" s="147"/>
      <c r="GD270" s="266"/>
      <c r="GE270" s="267"/>
    </row>
    <row r="271" spans="1:187" x14ac:dyDescent="0.2">
      <c r="A271" s="192" t="s">
        <v>440</v>
      </c>
      <c r="B271" s="184" t="s">
        <v>441</v>
      </c>
      <c r="C271" s="147">
        <f t="shared" ref="C271:BN271" si="350">ROUND(C264/C96,2)</f>
        <v>8564.0499999999993</v>
      </c>
      <c r="D271" s="147">
        <f t="shared" si="350"/>
        <v>8431.66</v>
      </c>
      <c r="E271" s="147">
        <f t="shared" si="350"/>
        <v>9006.84</v>
      </c>
      <c r="F271" s="147">
        <f t="shared" si="350"/>
        <v>8310.58</v>
      </c>
      <c r="G271" s="147">
        <f t="shared" si="350"/>
        <v>8935.8700000000008</v>
      </c>
      <c r="H271" s="147">
        <f t="shared" si="350"/>
        <v>8894.94</v>
      </c>
      <c r="I271" s="147">
        <f t="shared" si="350"/>
        <v>9058.84</v>
      </c>
      <c r="J271" s="147">
        <f t="shared" si="350"/>
        <v>8181.42</v>
      </c>
      <c r="K271" s="147">
        <f t="shared" si="350"/>
        <v>11358.11</v>
      </c>
      <c r="L271" s="147">
        <f t="shared" si="350"/>
        <v>8955.7199999999993</v>
      </c>
      <c r="M271" s="147">
        <f t="shared" si="350"/>
        <v>9999.5300000000007</v>
      </c>
      <c r="N271" s="147">
        <f t="shared" si="350"/>
        <v>8576.99</v>
      </c>
      <c r="O271" s="147">
        <f t="shared" si="350"/>
        <v>8287.7199999999993</v>
      </c>
      <c r="P271" s="147">
        <f t="shared" si="350"/>
        <v>15491.43</v>
      </c>
      <c r="Q271" s="147">
        <f t="shared" si="350"/>
        <v>8970.0499999999993</v>
      </c>
      <c r="R271" s="147">
        <f t="shared" si="350"/>
        <v>8348.15</v>
      </c>
      <c r="S271" s="147">
        <f t="shared" si="350"/>
        <v>8679.19</v>
      </c>
      <c r="T271" s="147">
        <f t="shared" si="350"/>
        <v>15020.76</v>
      </c>
      <c r="U271" s="147">
        <f t="shared" si="350"/>
        <v>17642.09</v>
      </c>
      <c r="V271" s="147">
        <f t="shared" si="350"/>
        <v>11169.78</v>
      </c>
      <c r="W271" s="181">
        <f t="shared" si="350"/>
        <v>17837.28</v>
      </c>
      <c r="X271" s="147">
        <f t="shared" si="350"/>
        <v>17143.13</v>
      </c>
      <c r="Y271" s="147">
        <f t="shared" si="350"/>
        <v>9016.42</v>
      </c>
      <c r="Z271" s="147">
        <f t="shared" si="350"/>
        <v>11943.64</v>
      </c>
      <c r="AA271" s="147">
        <f t="shared" si="350"/>
        <v>8421.51</v>
      </c>
      <c r="AB271" s="147">
        <f t="shared" si="350"/>
        <v>8522.5300000000007</v>
      </c>
      <c r="AC271" s="147">
        <f t="shared" si="350"/>
        <v>8786.36</v>
      </c>
      <c r="AD271" s="147">
        <f t="shared" si="350"/>
        <v>8503.27</v>
      </c>
      <c r="AE271" s="147">
        <f t="shared" si="350"/>
        <v>15590.94</v>
      </c>
      <c r="AF271" s="147">
        <f t="shared" si="350"/>
        <v>14663</v>
      </c>
      <c r="AG271" s="147">
        <f t="shared" si="350"/>
        <v>9256.32</v>
      </c>
      <c r="AH271" s="147">
        <f t="shared" si="350"/>
        <v>8541.17</v>
      </c>
      <c r="AI271" s="147">
        <f t="shared" si="350"/>
        <v>10333.129999999999</v>
      </c>
      <c r="AJ271" s="147">
        <f t="shared" si="350"/>
        <v>13801.54</v>
      </c>
      <c r="AK271" s="147">
        <f t="shared" si="350"/>
        <v>13470.21</v>
      </c>
      <c r="AL271" s="147">
        <f t="shared" si="350"/>
        <v>11905.05</v>
      </c>
      <c r="AM271" s="147">
        <f t="shared" si="350"/>
        <v>9510.5</v>
      </c>
      <c r="AN271" s="147">
        <f t="shared" si="350"/>
        <v>10775.32</v>
      </c>
      <c r="AO271" s="147">
        <f t="shared" si="350"/>
        <v>8365.58</v>
      </c>
      <c r="AP271" s="147">
        <f t="shared" si="350"/>
        <v>8908.26</v>
      </c>
      <c r="AQ271" s="147">
        <f t="shared" si="350"/>
        <v>11411.46</v>
      </c>
      <c r="AR271" s="147">
        <f t="shared" si="350"/>
        <v>8314.1299999999992</v>
      </c>
      <c r="AS271" s="147">
        <f t="shared" si="350"/>
        <v>8931.08</v>
      </c>
      <c r="AT271" s="147">
        <f t="shared" si="350"/>
        <v>8493.44</v>
      </c>
      <c r="AU271" s="147">
        <f t="shared" si="350"/>
        <v>12660.72</v>
      </c>
      <c r="AV271" s="147">
        <f t="shared" si="350"/>
        <v>11946.6</v>
      </c>
      <c r="AW271" s="147">
        <f t="shared" si="350"/>
        <v>13932.23</v>
      </c>
      <c r="AX271" s="147">
        <f t="shared" si="350"/>
        <v>18263.11</v>
      </c>
      <c r="AY271" s="147">
        <f t="shared" si="350"/>
        <v>9872.7099999999991</v>
      </c>
      <c r="AZ271" s="147">
        <f t="shared" si="350"/>
        <v>8768.49</v>
      </c>
      <c r="BA271" s="147">
        <f t="shared" si="350"/>
        <v>8181.42</v>
      </c>
      <c r="BB271" s="147">
        <f t="shared" si="350"/>
        <v>8181.42</v>
      </c>
      <c r="BC271" s="147">
        <f t="shared" si="350"/>
        <v>8501.01</v>
      </c>
      <c r="BD271" s="147">
        <f t="shared" si="350"/>
        <v>8181.42</v>
      </c>
      <c r="BE271" s="147">
        <f t="shared" si="350"/>
        <v>8724.69</v>
      </c>
      <c r="BF271" s="147">
        <f t="shared" si="350"/>
        <v>8173.05</v>
      </c>
      <c r="BG271" s="147">
        <f t="shared" si="350"/>
        <v>9155.25</v>
      </c>
      <c r="BH271" s="147">
        <f t="shared" si="350"/>
        <v>9358.16</v>
      </c>
      <c r="BI271" s="147">
        <f t="shared" si="350"/>
        <v>12874.22</v>
      </c>
      <c r="BJ271" s="147">
        <f t="shared" si="350"/>
        <v>8181.42</v>
      </c>
      <c r="BK271" s="147">
        <f t="shared" si="350"/>
        <v>8197.84</v>
      </c>
      <c r="BL271" s="147">
        <f t="shared" si="350"/>
        <v>14329.46</v>
      </c>
      <c r="BM271" s="147">
        <f t="shared" si="350"/>
        <v>11954.95</v>
      </c>
      <c r="BN271" s="147">
        <f t="shared" si="350"/>
        <v>8181.42</v>
      </c>
      <c r="BO271" s="147">
        <f t="shared" ref="BO271:DZ271" si="351">ROUND(BO264/BO96,2)</f>
        <v>8556.48</v>
      </c>
      <c r="BP271" s="147">
        <f t="shared" si="351"/>
        <v>13911.39</v>
      </c>
      <c r="BQ271" s="147">
        <f t="shared" si="351"/>
        <v>8895.7900000000009</v>
      </c>
      <c r="BR271" s="147">
        <f t="shared" si="351"/>
        <v>8311.17</v>
      </c>
      <c r="BS271" s="147">
        <f t="shared" si="351"/>
        <v>9189.09</v>
      </c>
      <c r="BT271" s="147">
        <f t="shared" si="351"/>
        <v>10262.290000000001</v>
      </c>
      <c r="BU271" s="147">
        <f t="shared" si="351"/>
        <v>10476.82</v>
      </c>
      <c r="BV271" s="147">
        <f t="shared" si="351"/>
        <v>8636.61</v>
      </c>
      <c r="BW271" s="147">
        <f t="shared" si="351"/>
        <v>8525.43</v>
      </c>
      <c r="BX271" s="147">
        <f t="shared" si="351"/>
        <v>17493.009999999998</v>
      </c>
      <c r="BY271" s="147">
        <f t="shared" si="351"/>
        <v>9552.18</v>
      </c>
      <c r="BZ271" s="147">
        <f t="shared" si="351"/>
        <v>12985.22</v>
      </c>
      <c r="CA271" s="147">
        <f t="shared" si="351"/>
        <v>14781.52</v>
      </c>
      <c r="CB271" s="147">
        <f t="shared" si="351"/>
        <v>8406.49</v>
      </c>
      <c r="CC271" s="147">
        <f t="shared" si="351"/>
        <v>14034.74</v>
      </c>
      <c r="CD271" s="147">
        <f t="shared" si="351"/>
        <v>16680.419999999998</v>
      </c>
      <c r="CE271" s="147">
        <f t="shared" si="351"/>
        <v>14157.46</v>
      </c>
      <c r="CF271" s="147">
        <f t="shared" si="351"/>
        <v>15504.11</v>
      </c>
      <c r="CG271" s="147">
        <f t="shared" si="351"/>
        <v>13195.82</v>
      </c>
      <c r="CH271" s="147">
        <f t="shared" si="351"/>
        <v>16019.31</v>
      </c>
      <c r="CI271" s="147">
        <f t="shared" si="351"/>
        <v>8873.1</v>
      </c>
      <c r="CJ271" s="147">
        <f t="shared" si="351"/>
        <v>8996.4599999999991</v>
      </c>
      <c r="CK271" s="147">
        <f t="shared" si="351"/>
        <v>8469.33</v>
      </c>
      <c r="CL271" s="147">
        <f t="shared" si="351"/>
        <v>8922.15</v>
      </c>
      <c r="CM271" s="147">
        <f t="shared" si="351"/>
        <v>9756.2999999999993</v>
      </c>
      <c r="CN271" s="147">
        <f t="shared" si="351"/>
        <v>8179.1</v>
      </c>
      <c r="CO271" s="147">
        <f t="shared" si="351"/>
        <v>8181.13</v>
      </c>
      <c r="CP271" s="147">
        <f t="shared" si="351"/>
        <v>9064.43</v>
      </c>
      <c r="CQ271" s="147">
        <f t="shared" si="351"/>
        <v>9227.58</v>
      </c>
      <c r="CR271" s="147">
        <f t="shared" si="351"/>
        <v>14389.56</v>
      </c>
      <c r="CS271" s="147">
        <f t="shared" si="351"/>
        <v>10528.22</v>
      </c>
      <c r="CT271" s="147">
        <f t="shared" si="351"/>
        <v>16006.79</v>
      </c>
      <c r="CU271" s="147">
        <f t="shared" si="351"/>
        <v>8134.3</v>
      </c>
      <c r="CV271" s="147">
        <f t="shared" si="351"/>
        <v>16322.99</v>
      </c>
      <c r="CW271" s="147">
        <f t="shared" si="351"/>
        <v>14461.27</v>
      </c>
      <c r="CX271" s="147">
        <f t="shared" si="351"/>
        <v>9469.5499999999993</v>
      </c>
      <c r="CY271" s="147">
        <f t="shared" si="351"/>
        <v>17552.29</v>
      </c>
      <c r="CZ271" s="147">
        <f t="shared" si="351"/>
        <v>8311.44</v>
      </c>
      <c r="DA271" s="147">
        <f t="shared" si="351"/>
        <v>14013.51</v>
      </c>
      <c r="DB271" s="147">
        <f t="shared" si="351"/>
        <v>11389.01</v>
      </c>
      <c r="DC271" s="147">
        <f t="shared" si="351"/>
        <v>14708.88</v>
      </c>
      <c r="DD271" s="147">
        <f t="shared" si="351"/>
        <v>14676.49</v>
      </c>
      <c r="DE271" s="147">
        <f t="shared" si="351"/>
        <v>9684.1299999999992</v>
      </c>
      <c r="DF271" s="147">
        <f t="shared" si="351"/>
        <v>8181.22</v>
      </c>
      <c r="DG271" s="147">
        <f t="shared" si="351"/>
        <v>17284.09</v>
      </c>
      <c r="DH271" s="147">
        <f t="shared" si="351"/>
        <v>8181.42</v>
      </c>
      <c r="DI271" s="147">
        <f t="shared" si="351"/>
        <v>8334.9599999999991</v>
      </c>
      <c r="DJ271" s="147">
        <f t="shared" si="351"/>
        <v>9143.58</v>
      </c>
      <c r="DK271" s="147">
        <f t="shared" si="351"/>
        <v>9585.84</v>
      </c>
      <c r="DL271" s="147">
        <f t="shared" si="351"/>
        <v>8508.42</v>
      </c>
      <c r="DM271" s="147">
        <f t="shared" si="351"/>
        <v>13889.99</v>
      </c>
      <c r="DN271" s="147">
        <f t="shared" si="351"/>
        <v>8854.11</v>
      </c>
      <c r="DO271" s="147">
        <f t="shared" si="351"/>
        <v>8670.5300000000007</v>
      </c>
      <c r="DP271" s="147">
        <f t="shared" si="351"/>
        <v>13685.7</v>
      </c>
      <c r="DQ271" s="147">
        <f t="shared" si="351"/>
        <v>9363.51</v>
      </c>
      <c r="DR271" s="147">
        <f t="shared" si="351"/>
        <v>9003.76</v>
      </c>
      <c r="DS271" s="147">
        <f t="shared" si="351"/>
        <v>9491.4599999999991</v>
      </c>
      <c r="DT271" s="147">
        <f t="shared" si="351"/>
        <v>16169.21</v>
      </c>
      <c r="DU271" s="147">
        <f t="shared" si="351"/>
        <v>10262.34</v>
      </c>
      <c r="DV271" s="147">
        <f t="shared" si="351"/>
        <v>13769.11</v>
      </c>
      <c r="DW271" s="147">
        <f t="shared" si="351"/>
        <v>10568.27</v>
      </c>
      <c r="DX271" s="147">
        <f t="shared" si="351"/>
        <v>16315.7</v>
      </c>
      <c r="DY271" s="147">
        <f t="shared" si="351"/>
        <v>12129.18</v>
      </c>
      <c r="DZ271" s="147">
        <f t="shared" si="351"/>
        <v>9185.2800000000007</v>
      </c>
      <c r="EA271" s="147">
        <f t="shared" ref="EA271:FX271" si="352">ROUND(EA264/EA96,2)</f>
        <v>9603.56</v>
      </c>
      <c r="EB271" s="147">
        <f t="shared" si="352"/>
        <v>9078.9699999999993</v>
      </c>
      <c r="EC271" s="147">
        <f t="shared" si="352"/>
        <v>10589.45</v>
      </c>
      <c r="ED271" s="147">
        <f t="shared" si="352"/>
        <v>11144.22</v>
      </c>
      <c r="EE271" s="147">
        <f t="shared" si="352"/>
        <v>13583.5</v>
      </c>
      <c r="EF271" s="147">
        <f t="shared" si="352"/>
        <v>8631.81</v>
      </c>
      <c r="EG271" s="147">
        <f t="shared" si="352"/>
        <v>11006.77</v>
      </c>
      <c r="EH271" s="147">
        <f t="shared" si="352"/>
        <v>12185.42</v>
      </c>
      <c r="EI271" s="147">
        <f t="shared" si="352"/>
        <v>8858.07</v>
      </c>
      <c r="EJ271" s="147">
        <f t="shared" si="352"/>
        <v>8180.9</v>
      </c>
      <c r="EK271" s="147">
        <f t="shared" si="352"/>
        <v>8928.64</v>
      </c>
      <c r="EL271" s="147">
        <f t="shared" si="352"/>
        <v>9078.91</v>
      </c>
      <c r="EM271" s="147">
        <f t="shared" si="352"/>
        <v>9704.9599999999991</v>
      </c>
      <c r="EN271" s="147">
        <f t="shared" si="352"/>
        <v>8693.99</v>
      </c>
      <c r="EO271" s="147">
        <f t="shared" si="352"/>
        <v>9806.57</v>
      </c>
      <c r="EP271" s="147">
        <f t="shared" si="352"/>
        <v>10831.13</v>
      </c>
      <c r="EQ271" s="147">
        <f t="shared" si="352"/>
        <v>8591.2800000000007</v>
      </c>
      <c r="ER271" s="147">
        <f t="shared" si="352"/>
        <v>11826.59</v>
      </c>
      <c r="ES271" s="147">
        <f t="shared" si="352"/>
        <v>15964.89</v>
      </c>
      <c r="ET271" s="147">
        <f t="shared" si="352"/>
        <v>15020.61</v>
      </c>
      <c r="EU271" s="147">
        <f t="shared" si="352"/>
        <v>9932.64</v>
      </c>
      <c r="EV271" s="147">
        <f t="shared" si="352"/>
        <v>18177.28</v>
      </c>
      <c r="EW271" s="147">
        <f t="shared" si="352"/>
        <v>11478.27</v>
      </c>
      <c r="EX271" s="147">
        <f t="shared" si="352"/>
        <v>13406.49</v>
      </c>
      <c r="EY271" s="147">
        <f t="shared" si="352"/>
        <v>8718.81</v>
      </c>
      <c r="EZ271" s="147">
        <f t="shared" si="352"/>
        <v>15536.51</v>
      </c>
      <c r="FA271" s="147">
        <f t="shared" si="352"/>
        <v>8904.5</v>
      </c>
      <c r="FB271" s="147">
        <f t="shared" si="352"/>
        <v>11115.13</v>
      </c>
      <c r="FC271" s="147">
        <f t="shared" si="352"/>
        <v>8265.7199999999993</v>
      </c>
      <c r="FD271" s="147">
        <f t="shared" si="352"/>
        <v>10923.31</v>
      </c>
      <c r="FE271" s="147">
        <f t="shared" si="352"/>
        <v>16575.16</v>
      </c>
      <c r="FF271" s="147">
        <f t="shared" si="352"/>
        <v>13028.88</v>
      </c>
      <c r="FG271" s="147">
        <f t="shared" si="352"/>
        <v>16108.2</v>
      </c>
      <c r="FH271" s="147">
        <f t="shared" si="352"/>
        <v>16900.810000000001</v>
      </c>
      <c r="FI271" s="147">
        <f t="shared" si="352"/>
        <v>8491.4599999999991</v>
      </c>
      <c r="FJ271" s="147">
        <f t="shared" si="352"/>
        <v>8287.8700000000008</v>
      </c>
      <c r="FK271" s="147">
        <f t="shared" si="352"/>
        <v>8268.2800000000007</v>
      </c>
      <c r="FL271" s="147">
        <f t="shared" si="352"/>
        <v>8181.42</v>
      </c>
      <c r="FM271" s="147">
        <f t="shared" si="352"/>
        <v>8181.42</v>
      </c>
      <c r="FN271" s="147">
        <f t="shared" si="352"/>
        <v>8476.6</v>
      </c>
      <c r="FO271" s="147">
        <f t="shared" si="352"/>
        <v>8660.41</v>
      </c>
      <c r="FP271" s="147">
        <f t="shared" si="352"/>
        <v>8811.19</v>
      </c>
      <c r="FQ271" s="147">
        <f t="shared" si="352"/>
        <v>8887.84</v>
      </c>
      <c r="FR271" s="147">
        <f t="shared" si="352"/>
        <v>14911.67</v>
      </c>
      <c r="FS271" s="147">
        <f t="shared" si="352"/>
        <v>13702.69</v>
      </c>
      <c r="FT271" s="181">
        <f t="shared" si="352"/>
        <v>17393.62</v>
      </c>
      <c r="FU271" s="147">
        <f t="shared" si="352"/>
        <v>9590.64</v>
      </c>
      <c r="FV271" s="147">
        <f t="shared" si="352"/>
        <v>9230.49</v>
      </c>
      <c r="FW271" s="147">
        <f t="shared" si="352"/>
        <v>13911.87</v>
      </c>
      <c r="FX271" s="147">
        <f t="shared" si="352"/>
        <v>18048.45</v>
      </c>
      <c r="FY271" s="147"/>
      <c r="FZ271" s="147">
        <f>ROUND(FZ264/FZ96,2)</f>
        <v>8612.91</v>
      </c>
      <c r="GA271" s="251">
        <f>GD269</f>
        <v>-0.11041072050132321</v>
      </c>
      <c r="GB271" s="178"/>
      <c r="GC271" s="147"/>
      <c r="GD271" s="251"/>
      <c r="GE271" s="187"/>
    </row>
    <row r="272" spans="1:187" x14ac:dyDescent="0.2">
      <c r="A272" s="178"/>
      <c r="B272" s="184" t="s">
        <v>617</v>
      </c>
      <c r="C272" s="147"/>
      <c r="D272" s="147"/>
      <c r="E272" s="147"/>
      <c r="F272" s="147"/>
      <c r="G272" s="147"/>
      <c r="H272" s="147"/>
      <c r="I272" s="147"/>
      <c r="J272" s="147"/>
      <c r="K272" s="147"/>
      <c r="L272" s="147"/>
      <c r="M272" s="147"/>
      <c r="N272" s="147"/>
      <c r="O272" s="147"/>
      <c r="P272" s="147"/>
      <c r="Q272" s="147"/>
      <c r="R272" s="147"/>
      <c r="S272" s="147"/>
      <c r="T272" s="147"/>
      <c r="U272" s="147"/>
      <c r="V272" s="147"/>
      <c r="W272" s="181"/>
      <c r="X272" s="147"/>
      <c r="Y272" s="147"/>
      <c r="Z272" s="147"/>
      <c r="AA272" s="147"/>
      <c r="AB272" s="147"/>
      <c r="AC272" s="147"/>
      <c r="AD272" s="147"/>
      <c r="AE272" s="147"/>
      <c r="AF272" s="147"/>
      <c r="AG272" s="147"/>
      <c r="AH272" s="147"/>
      <c r="AI272" s="147"/>
      <c r="AJ272" s="147"/>
      <c r="AK272" s="147"/>
      <c r="AL272" s="147"/>
      <c r="AM272" s="147">
        <f>(AM264-AM161)/(AM91)</f>
        <v>9510.4997997775317</v>
      </c>
      <c r="AN272" s="147"/>
      <c r="AO272" s="147"/>
      <c r="AP272" s="147"/>
      <c r="AQ272" s="147"/>
      <c r="AR272" s="147"/>
      <c r="AS272" s="147"/>
      <c r="AT272" s="147"/>
      <c r="AU272" s="147"/>
      <c r="AV272" s="147"/>
      <c r="AW272" s="147"/>
      <c r="AX272" s="147"/>
      <c r="AY272" s="147"/>
      <c r="AZ272" s="147"/>
      <c r="BA272" s="147"/>
      <c r="BB272" s="147"/>
      <c r="BC272" s="147"/>
      <c r="BD272" s="147"/>
      <c r="BE272" s="147"/>
      <c r="BF272" s="147"/>
      <c r="BG272" s="147"/>
      <c r="BH272" s="147"/>
      <c r="BI272" s="147"/>
      <c r="BJ272" s="147"/>
      <c r="BK272" s="147"/>
      <c r="BL272" s="147"/>
      <c r="BM272" s="147"/>
      <c r="BN272" s="147"/>
      <c r="BO272" s="147"/>
      <c r="BP272" s="147"/>
      <c r="BQ272" s="147"/>
      <c r="BR272" s="147"/>
      <c r="BS272" s="147"/>
      <c r="BT272" s="147"/>
      <c r="BU272" s="147"/>
      <c r="BV272" s="147"/>
      <c r="BW272" s="147"/>
      <c r="BX272" s="147"/>
      <c r="BY272" s="147"/>
      <c r="BZ272" s="147"/>
      <c r="CA272" s="147"/>
      <c r="CB272" s="147"/>
      <c r="CC272" s="147"/>
      <c r="CD272" s="147"/>
      <c r="CE272" s="147"/>
      <c r="CF272" s="147"/>
      <c r="CG272" s="147"/>
      <c r="CH272" s="147"/>
      <c r="CI272" s="147"/>
      <c r="CJ272" s="147"/>
      <c r="CK272" s="147"/>
      <c r="CL272" s="147"/>
      <c r="CM272" s="147"/>
      <c r="CN272" s="147"/>
      <c r="CO272" s="147"/>
      <c r="CP272" s="268"/>
      <c r="CQ272" s="147"/>
      <c r="CR272" s="147"/>
      <c r="CS272" s="147"/>
      <c r="CT272" s="147"/>
      <c r="CU272" s="147"/>
      <c r="CV272" s="147"/>
      <c r="CW272" s="147"/>
      <c r="CX272" s="147"/>
      <c r="CY272" s="147"/>
      <c r="CZ272" s="147"/>
      <c r="DA272" s="147"/>
      <c r="DB272" s="147"/>
      <c r="DC272" s="147"/>
      <c r="DD272" s="147"/>
      <c r="DE272" s="147"/>
      <c r="DF272" s="147"/>
      <c r="DG272" s="147"/>
      <c r="DH272" s="147"/>
      <c r="DI272" s="147"/>
      <c r="DJ272" s="147"/>
      <c r="DK272" s="147"/>
      <c r="DL272" s="147"/>
      <c r="DM272" s="147"/>
      <c r="DN272" s="147"/>
      <c r="DO272" s="147"/>
      <c r="DP272" s="147"/>
      <c r="DQ272" s="147"/>
      <c r="DR272" s="147"/>
      <c r="DS272" s="147"/>
      <c r="DT272" s="147"/>
      <c r="DU272" s="147"/>
      <c r="DV272" s="147"/>
      <c r="DW272" s="147"/>
      <c r="DX272" s="147"/>
      <c r="DY272" s="147"/>
      <c r="DZ272" s="147"/>
      <c r="EA272" s="147"/>
      <c r="EB272" s="147"/>
      <c r="EC272" s="147"/>
      <c r="ED272" s="147"/>
      <c r="EE272" s="147"/>
      <c r="EF272" s="147"/>
      <c r="EG272" s="147"/>
      <c r="EH272" s="147"/>
      <c r="EI272" s="147"/>
      <c r="EJ272" s="147"/>
      <c r="EK272" s="147"/>
      <c r="EL272" s="147"/>
      <c r="EM272" s="147"/>
      <c r="EN272" s="147"/>
      <c r="EO272" s="147"/>
      <c r="EP272" s="147"/>
      <c r="EQ272" s="147"/>
      <c r="ER272" s="147"/>
      <c r="ES272" s="147"/>
      <c r="ET272" s="147"/>
      <c r="EU272" s="147"/>
      <c r="EV272" s="147"/>
      <c r="EW272" s="147"/>
      <c r="EX272" s="147"/>
      <c r="EY272" s="147"/>
      <c r="EZ272" s="147"/>
      <c r="FA272" s="147"/>
      <c r="FB272" s="147"/>
      <c r="FC272" s="147"/>
      <c r="FD272" s="147"/>
      <c r="FE272" s="147"/>
      <c r="FF272" s="147"/>
      <c r="FG272" s="147"/>
      <c r="FH272" s="147"/>
      <c r="FI272" s="147"/>
      <c r="FJ272" s="147"/>
      <c r="FK272" s="147"/>
      <c r="FL272" s="147"/>
      <c r="FM272" s="147"/>
      <c r="FN272" s="147"/>
      <c r="FO272" s="147"/>
      <c r="FP272" s="147"/>
      <c r="FQ272" s="147"/>
      <c r="FR272" s="147"/>
      <c r="FS272" s="147"/>
      <c r="FT272" s="181"/>
      <c r="FU272" s="147"/>
      <c r="FV272" s="147"/>
      <c r="FW272" s="147"/>
      <c r="FX272" s="147"/>
      <c r="FY272" s="147"/>
      <c r="FZ272" s="147"/>
      <c r="GA272" s="147"/>
      <c r="GB272" s="186"/>
      <c r="GC272" s="186"/>
      <c r="GD272" s="178"/>
      <c r="GE272" s="178"/>
    </row>
    <row r="273" spans="1:187" x14ac:dyDescent="0.2">
      <c r="A273" s="192"/>
      <c r="B273" s="184"/>
      <c r="C273" s="147"/>
      <c r="D273" s="147"/>
      <c r="E273" s="147"/>
      <c r="F273" s="147"/>
      <c r="G273" s="147"/>
      <c r="H273" s="147"/>
      <c r="I273" s="147"/>
      <c r="J273" s="147"/>
      <c r="K273" s="147"/>
      <c r="L273" s="147"/>
      <c r="M273" s="147"/>
      <c r="N273" s="147"/>
      <c r="O273" s="147"/>
      <c r="P273" s="147"/>
      <c r="Q273" s="147"/>
      <c r="R273" s="147"/>
      <c r="S273" s="147"/>
      <c r="T273" s="147"/>
      <c r="U273" s="147"/>
      <c r="V273" s="147"/>
      <c r="W273" s="147"/>
      <c r="X273" s="147"/>
      <c r="Y273" s="147"/>
      <c r="Z273" s="147"/>
      <c r="AA273" s="147"/>
      <c r="AB273" s="147"/>
      <c r="AC273" s="147"/>
      <c r="AD273" s="147"/>
      <c r="AE273" s="147"/>
      <c r="AF273" s="147"/>
      <c r="AG273" s="147"/>
      <c r="AH273" s="147"/>
      <c r="AI273" s="147"/>
      <c r="AJ273" s="147"/>
      <c r="AK273" s="147"/>
      <c r="AL273" s="147"/>
      <c r="AM273" s="147"/>
      <c r="AN273" s="147"/>
      <c r="AO273" s="147"/>
      <c r="AP273" s="147"/>
      <c r="AQ273" s="147"/>
      <c r="AR273" s="147"/>
      <c r="AS273" s="147"/>
      <c r="AT273" s="147"/>
      <c r="AU273" s="147"/>
      <c r="AV273" s="147"/>
      <c r="AW273" s="147"/>
      <c r="AX273" s="147"/>
      <c r="AY273" s="147"/>
      <c r="AZ273" s="147"/>
      <c r="BA273" s="147"/>
      <c r="BB273" s="147"/>
      <c r="BC273" s="147"/>
      <c r="BD273" s="147"/>
      <c r="BE273" s="147"/>
      <c r="BF273" s="147"/>
      <c r="BG273" s="147"/>
      <c r="BH273" s="147"/>
      <c r="BI273" s="147"/>
      <c r="BJ273" s="147"/>
      <c r="BK273" s="147"/>
      <c r="BL273" s="147"/>
      <c r="BM273" s="147"/>
      <c r="BN273" s="147"/>
      <c r="BO273" s="147"/>
      <c r="BP273" s="147"/>
      <c r="BQ273" s="147"/>
      <c r="BR273" s="147"/>
      <c r="BS273" s="147"/>
      <c r="BT273" s="147"/>
      <c r="BU273" s="147"/>
      <c r="BV273" s="147"/>
      <c r="BW273" s="147"/>
      <c r="BX273" s="147"/>
      <c r="BY273" s="147"/>
      <c r="BZ273" s="147"/>
      <c r="CA273" s="147"/>
      <c r="CB273" s="147"/>
      <c r="CC273" s="147"/>
      <c r="CD273" s="147"/>
      <c r="CE273" s="147"/>
      <c r="CF273" s="147"/>
      <c r="CG273" s="147"/>
      <c r="CH273" s="147"/>
      <c r="CI273" s="147"/>
      <c r="CJ273" s="147"/>
      <c r="CK273" s="147"/>
      <c r="CL273" s="147"/>
      <c r="CM273" s="147"/>
      <c r="CN273" s="147"/>
      <c r="CO273" s="147"/>
      <c r="CP273" s="147"/>
      <c r="CQ273" s="147"/>
      <c r="CR273" s="147"/>
      <c r="CS273" s="147"/>
      <c r="CT273" s="147"/>
      <c r="CU273" s="147"/>
      <c r="CV273" s="147"/>
      <c r="CW273" s="147"/>
      <c r="CX273" s="147"/>
      <c r="CY273" s="147"/>
      <c r="CZ273" s="147"/>
      <c r="DA273" s="147"/>
      <c r="DB273" s="147"/>
      <c r="DC273" s="147"/>
      <c r="DD273" s="147"/>
      <c r="DE273" s="147"/>
      <c r="DF273" s="147"/>
      <c r="DG273" s="147"/>
      <c r="DH273" s="147"/>
      <c r="DI273" s="147"/>
      <c r="DJ273" s="147"/>
      <c r="DK273" s="147"/>
      <c r="DL273" s="147"/>
      <c r="DM273" s="147"/>
      <c r="DN273" s="147"/>
      <c r="DO273" s="147"/>
      <c r="DP273" s="147"/>
      <c r="DQ273" s="147"/>
      <c r="DR273" s="147"/>
      <c r="DS273" s="147"/>
      <c r="DT273" s="147"/>
      <c r="DU273" s="147"/>
      <c r="DV273" s="147"/>
      <c r="DW273" s="147"/>
      <c r="DX273" s="147"/>
      <c r="DY273" s="147"/>
      <c r="DZ273" s="147"/>
      <c r="EA273" s="147"/>
      <c r="EB273" s="147"/>
      <c r="EC273" s="147"/>
      <c r="ED273" s="147"/>
      <c r="EE273" s="147"/>
      <c r="EF273" s="147"/>
      <c r="EG273" s="147"/>
      <c r="EH273" s="147"/>
      <c r="EI273" s="147"/>
      <c r="EJ273" s="147"/>
      <c r="EK273" s="147"/>
      <c r="EL273" s="147"/>
      <c r="EM273" s="147"/>
      <c r="EN273" s="147"/>
      <c r="EO273" s="147"/>
      <c r="EP273" s="147"/>
      <c r="EQ273" s="147"/>
      <c r="ER273" s="147"/>
      <c r="ES273" s="147"/>
      <c r="ET273" s="147"/>
      <c r="EU273" s="147"/>
      <c r="EV273" s="147"/>
      <c r="EW273" s="147"/>
      <c r="EX273" s="147"/>
      <c r="EY273" s="147"/>
      <c r="EZ273" s="147"/>
      <c r="FA273" s="147"/>
      <c r="FB273" s="147"/>
      <c r="FC273" s="147"/>
      <c r="FD273" s="147"/>
      <c r="FE273" s="147"/>
      <c r="FF273" s="147"/>
      <c r="FG273" s="147"/>
      <c r="FH273" s="147"/>
      <c r="FI273" s="147"/>
      <c r="FJ273" s="147"/>
      <c r="FK273" s="147"/>
      <c r="FL273" s="147"/>
      <c r="FM273" s="147"/>
      <c r="FN273" s="147"/>
      <c r="FO273" s="147"/>
      <c r="FP273" s="147"/>
      <c r="FQ273" s="147"/>
      <c r="FR273" s="147"/>
      <c r="FS273" s="147"/>
      <c r="FT273" s="181"/>
      <c r="FU273" s="147"/>
      <c r="FV273" s="147"/>
      <c r="FW273" s="147"/>
      <c r="FX273" s="147"/>
      <c r="FY273" s="147"/>
      <c r="FZ273" s="147"/>
      <c r="GA273" s="147"/>
      <c r="GB273" s="186"/>
      <c r="GC273" s="186"/>
      <c r="GD273" s="186"/>
      <c r="GE273" s="178"/>
    </row>
    <row r="274" spans="1:187" ht="15.75" x14ac:dyDescent="0.25">
      <c r="A274" s="192" t="s">
        <v>709</v>
      </c>
      <c r="B274" s="207" t="s">
        <v>1018</v>
      </c>
      <c r="C274" s="147">
        <f t="shared" ref="C274:BN274" si="353">IF(((C267*-1)&gt;(C264*$GD$269)),-C267,(C264*$GD$269))</f>
        <v>-8002578.3969101831</v>
      </c>
      <c r="D274" s="147">
        <f t="shared" si="353"/>
        <v>-39021527.371143676</v>
      </c>
      <c r="E274" s="147">
        <f t="shared" si="353"/>
        <v>-8002552.0352465557</v>
      </c>
      <c r="F274" s="147">
        <f t="shared" si="353"/>
        <v>-16338279.859260608</v>
      </c>
      <c r="G274" s="147">
        <f t="shared" si="353"/>
        <v>-1033381.6317072477</v>
      </c>
      <c r="H274" s="147">
        <f t="shared" si="353"/>
        <v>-939572.30799246987</v>
      </c>
      <c r="I274" s="147">
        <f t="shared" si="353"/>
        <v>-10396011.67183557</v>
      </c>
      <c r="J274" s="147">
        <f t="shared" si="353"/>
        <v>-2117283.4902620129</v>
      </c>
      <c r="K274" s="147">
        <f t="shared" si="353"/>
        <v>-372956.66426572175</v>
      </c>
      <c r="L274" s="147">
        <f t="shared" si="353"/>
        <v>-2610155.4419026207</v>
      </c>
      <c r="M274" s="147">
        <f t="shared" si="353"/>
        <v>-1499528.3005619894</v>
      </c>
      <c r="N274" s="147">
        <f t="shared" si="353"/>
        <v>-49929310.51414942</v>
      </c>
      <c r="O274" s="147">
        <f t="shared" si="353"/>
        <v>-13454669.686835902</v>
      </c>
      <c r="P274" s="147">
        <f t="shared" si="353"/>
        <v>-309072.9617618671</v>
      </c>
      <c r="Q274" s="147">
        <f t="shared" si="353"/>
        <v>-39532870.805344932</v>
      </c>
      <c r="R274" s="147">
        <f t="shared" si="353"/>
        <v>-2504881.8738651383</v>
      </c>
      <c r="S274" s="147">
        <f t="shared" si="353"/>
        <v>-1552023.0003368394</v>
      </c>
      <c r="T274" s="147">
        <f t="shared" si="353"/>
        <v>-236827.11343440544</v>
      </c>
      <c r="U274" s="147">
        <f t="shared" si="353"/>
        <v>-97393.771320315354</v>
      </c>
      <c r="V274" s="147">
        <f t="shared" si="353"/>
        <v>-370718.96577689267</v>
      </c>
      <c r="W274" s="147">
        <f t="shared" si="353"/>
        <v>-98471.362286692995</v>
      </c>
      <c r="X274" s="147">
        <f t="shared" si="353"/>
        <v>-94639.266747392452</v>
      </c>
      <c r="Y274" s="147">
        <f t="shared" si="353"/>
        <v>-1678728.2531092188</v>
      </c>
      <c r="Z274" s="147">
        <f t="shared" si="353"/>
        <v>-322555.52399230108</v>
      </c>
      <c r="AA274" s="147">
        <f t="shared" si="353"/>
        <v>-27924795.199980989</v>
      </c>
      <c r="AB274" s="147">
        <f t="shared" si="353"/>
        <v>-28061864.994154699</v>
      </c>
      <c r="AC274" s="147">
        <f t="shared" si="353"/>
        <v>-935669.97246510815</v>
      </c>
      <c r="AD274" s="147">
        <f t="shared" si="353"/>
        <v>-1201919.2364331649</v>
      </c>
      <c r="AE274" s="147">
        <f t="shared" si="353"/>
        <v>-191420.49705608175</v>
      </c>
      <c r="AF274" s="147">
        <f t="shared" si="353"/>
        <v>-273764.78921971726</v>
      </c>
      <c r="AG274" s="147">
        <f t="shared" si="353"/>
        <v>-816881.97214271885</v>
      </c>
      <c r="AH274" s="147">
        <f t="shared" si="353"/>
        <v>-975666.10249581118</v>
      </c>
      <c r="AI274" s="147">
        <f t="shared" si="353"/>
        <v>-419390.73078992189</v>
      </c>
      <c r="AJ274" s="147">
        <f t="shared" si="353"/>
        <v>-309796.16523043724</v>
      </c>
      <c r="AK274" s="147">
        <f t="shared" si="353"/>
        <v>-323032.02353876864</v>
      </c>
      <c r="AL274" s="147">
        <f t="shared" si="353"/>
        <v>-368044.63374044735</v>
      </c>
      <c r="AM274" s="147">
        <f t="shared" si="353"/>
        <v>-472002.48028189671</v>
      </c>
      <c r="AN274" s="147">
        <f t="shared" si="353"/>
        <v>-429723.66270608205</v>
      </c>
      <c r="AO274" s="147">
        <f t="shared" si="353"/>
        <v>-4345955.4546434637</v>
      </c>
      <c r="AP274" s="147">
        <f t="shared" si="353"/>
        <v>-85686330.212422773</v>
      </c>
      <c r="AQ274" s="147">
        <f t="shared" si="353"/>
        <v>-357825.11461227894</v>
      </c>
      <c r="AR274" s="147">
        <f t="shared" si="353"/>
        <v>-59212935.494134054</v>
      </c>
      <c r="AS274" s="147">
        <f t="shared" si="353"/>
        <v>-6798577.1664985623</v>
      </c>
      <c r="AT274" s="147">
        <f t="shared" si="353"/>
        <v>-2191748.096340023</v>
      </c>
      <c r="AU274" s="147">
        <f t="shared" si="353"/>
        <v>-368341.0611305277</v>
      </c>
      <c r="AV274" s="147">
        <f t="shared" si="353"/>
        <v>-398479.73197183723</v>
      </c>
      <c r="AW274" s="147">
        <f t="shared" si="353"/>
        <v>-325958.82404103392</v>
      </c>
      <c r="AX274" s="147">
        <f t="shared" si="353"/>
        <v>-100822.16330938927</v>
      </c>
      <c r="AY274" s="147">
        <f t="shared" si="353"/>
        <v>-517012.26286502345</v>
      </c>
      <c r="AZ274" s="147">
        <f t="shared" si="353"/>
        <v>-11087089.011453042</v>
      </c>
      <c r="BA274" s="147">
        <f t="shared" si="353"/>
        <v>-8173388.1465031561</v>
      </c>
      <c r="BB274" s="147">
        <f t="shared" si="353"/>
        <v>-7069806.4066451835</v>
      </c>
      <c r="BC274" s="147">
        <f t="shared" si="353"/>
        <v>-28281492.670030855</v>
      </c>
      <c r="BD274" s="147">
        <f t="shared" si="353"/>
        <v>-4467712.9632180929</v>
      </c>
      <c r="BE274" s="147">
        <f t="shared" si="353"/>
        <v>-1353821.1143672112</v>
      </c>
      <c r="BF274" s="147">
        <f t="shared" si="353"/>
        <v>-21955748.157826032</v>
      </c>
      <c r="BG274" s="147">
        <f t="shared" si="353"/>
        <v>-987082.79733762483</v>
      </c>
      <c r="BH274" s="147">
        <f t="shared" si="353"/>
        <v>-657864.38936219877</v>
      </c>
      <c r="BI274" s="147">
        <f t="shared" si="353"/>
        <v>-365597.28847963753</v>
      </c>
      <c r="BJ274" s="147">
        <f t="shared" si="353"/>
        <v>-5691887.4527454125</v>
      </c>
      <c r="BK274" s="147">
        <f t="shared" si="353"/>
        <v>-20366766.417325802</v>
      </c>
      <c r="BL274" s="147">
        <f t="shared" si="353"/>
        <v>-307881.69191766134</v>
      </c>
      <c r="BM274" s="147">
        <f t="shared" si="353"/>
        <v>-372755.08189276647</v>
      </c>
      <c r="BN274" s="147">
        <f t="shared" si="353"/>
        <v>-3315352.133606229</v>
      </c>
      <c r="BO274" s="147">
        <f t="shared" ref="BO274:DZ274" si="354">IF(((BO267*-1)&gt;(BO264*$GD$269)),-BO267,(BO264*$GD$269))</f>
        <v>-1280672.440890532</v>
      </c>
      <c r="BP274" s="147">
        <f t="shared" si="354"/>
        <v>-307039.75828080013</v>
      </c>
      <c r="BQ274" s="147">
        <f t="shared" si="354"/>
        <v>-5948245.7266715439</v>
      </c>
      <c r="BR274" s="147">
        <f t="shared" si="354"/>
        <v>-4326775.4563315762</v>
      </c>
      <c r="BS274" s="147">
        <f t="shared" si="354"/>
        <v>-1119481.3237072947</v>
      </c>
      <c r="BT274" s="147">
        <f t="shared" si="354"/>
        <v>-498549.51577976398</v>
      </c>
      <c r="BU274" s="147">
        <f t="shared" si="354"/>
        <v>-495206.00755261141</v>
      </c>
      <c r="BV274" s="147">
        <f t="shared" si="354"/>
        <v>-1199024.4395823444</v>
      </c>
      <c r="BW274" s="147">
        <f t="shared" si="354"/>
        <v>-1844192.9508264314</v>
      </c>
      <c r="BX274" s="147">
        <f t="shared" si="354"/>
        <v>-178849.1313156939</v>
      </c>
      <c r="BY274" s="147">
        <f t="shared" si="354"/>
        <v>-554647.15695583541</v>
      </c>
      <c r="BZ274" s="147">
        <f t="shared" si="354"/>
        <v>-307100.13748741348</v>
      </c>
      <c r="CA274" s="147">
        <f t="shared" si="354"/>
        <v>-285606.61170796386</v>
      </c>
      <c r="CB274" s="147">
        <f t="shared" si="354"/>
        <v>-75178022.388104931</v>
      </c>
      <c r="CC274" s="147">
        <f t="shared" si="354"/>
        <v>-261725.08090943785</v>
      </c>
      <c r="CD274" s="147">
        <f t="shared" si="354"/>
        <v>-109581.00270657825</v>
      </c>
      <c r="CE274" s="147">
        <f t="shared" si="354"/>
        <v>-261043.56080017862</v>
      </c>
      <c r="CF274" s="147">
        <f t="shared" si="354"/>
        <v>-171866.69552118675</v>
      </c>
      <c r="CG274" s="147">
        <f t="shared" si="354"/>
        <v>-295034.49921942427</v>
      </c>
      <c r="CH274" s="147">
        <f t="shared" si="354"/>
        <v>-196326.14915403278</v>
      </c>
      <c r="CI274" s="147">
        <f t="shared" si="354"/>
        <v>-704393.83639551827</v>
      </c>
      <c r="CJ274" s="147">
        <f t="shared" si="354"/>
        <v>-966684.75126948848</v>
      </c>
      <c r="CK274" s="147">
        <f t="shared" si="354"/>
        <v>-5145510.3654761072</v>
      </c>
      <c r="CL274" s="147">
        <f t="shared" si="354"/>
        <v>-1303977.627728041</v>
      </c>
      <c r="CM274" s="147">
        <f t="shared" si="354"/>
        <v>-887074.17223599821</v>
      </c>
      <c r="CN274" s="147">
        <f t="shared" si="354"/>
        <v>-26987045.775192209</v>
      </c>
      <c r="CO274" s="147">
        <f t="shared" si="354"/>
        <v>-13756747.067744523</v>
      </c>
      <c r="CP274" s="147">
        <f t="shared" si="354"/>
        <v>-1072768.1410898815</v>
      </c>
      <c r="CQ274" s="147">
        <f t="shared" si="354"/>
        <v>-1064262.9703230443</v>
      </c>
      <c r="CR274" s="147">
        <f t="shared" si="354"/>
        <v>-288360.22968280112</v>
      </c>
      <c r="CS274" s="147">
        <f t="shared" si="354"/>
        <v>-410686.01251970819</v>
      </c>
      <c r="CT274" s="147">
        <f t="shared" si="354"/>
        <v>-198293.48049514153</v>
      </c>
      <c r="CU274" s="147">
        <f t="shared" si="354"/>
        <v>-402714.03941253049</v>
      </c>
      <c r="CV274" s="147">
        <f t="shared" si="354"/>
        <v>-93175.461288915583</v>
      </c>
      <c r="CW274" s="147">
        <f t="shared" si="354"/>
        <v>-265048.84328333585</v>
      </c>
      <c r="CX274" s="147">
        <f t="shared" si="354"/>
        <v>-507086.73436233384</v>
      </c>
      <c r="CY274" s="147">
        <f t="shared" si="354"/>
        <v>-96898.039330443673</v>
      </c>
      <c r="CZ274" s="147">
        <f t="shared" si="354"/>
        <v>-1951063.3692405953</v>
      </c>
      <c r="DA274" s="147">
        <f t="shared" si="354"/>
        <v>-284073.57872773265</v>
      </c>
      <c r="DB274" s="147">
        <f t="shared" si="354"/>
        <v>-385036.96838971518</v>
      </c>
      <c r="DC274" s="147">
        <f t="shared" si="354"/>
        <v>-261304.4458752223</v>
      </c>
      <c r="DD274" s="147">
        <f t="shared" si="354"/>
        <v>-262511.63694532443</v>
      </c>
      <c r="DE274" s="147">
        <f t="shared" si="354"/>
        <v>-473883.37769456819</v>
      </c>
      <c r="DF274" s="147">
        <f t="shared" si="354"/>
        <v>-19807341.493476432</v>
      </c>
      <c r="DG274" s="147">
        <f t="shared" si="354"/>
        <v>-153812.95170073796</v>
      </c>
      <c r="DH274" s="147">
        <f t="shared" si="354"/>
        <v>-1869413.4489940852</v>
      </c>
      <c r="DI274" s="147">
        <f t="shared" si="354"/>
        <v>-2489787.5602271841</v>
      </c>
      <c r="DJ274" s="147">
        <f t="shared" si="354"/>
        <v>-702545.30809377623</v>
      </c>
      <c r="DK274" s="147">
        <f t="shared" si="354"/>
        <v>-489394.84180439846</v>
      </c>
      <c r="DL274" s="147">
        <f t="shared" si="354"/>
        <v>-5514683.5612920504</v>
      </c>
      <c r="DM274" s="147">
        <f t="shared" si="354"/>
        <v>-429562.27425181802</v>
      </c>
      <c r="DN274" s="147">
        <f t="shared" si="354"/>
        <v>-1438522.4479674657</v>
      </c>
      <c r="DO274" s="147">
        <f t="shared" si="354"/>
        <v>-2979274.1941922856</v>
      </c>
      <c r="DP274" s="147">
        <f t="shared" si="354"/>
        <v>-323364.36643212091</v>
      </c>
      <c r="DQ274" s="147">
        <f t="shared" si="354"/>
        <v>-593626.52349429915</v>
      </c>
      <c r="DR274" s="147">
        <f t="shared" si="354"/>
        <v>-1420883.9941982529</v>
      </c>
      <c r="DS274" s="147">
        <f t="shared" si="354"/>
        <v>-837948.04613006918</v>
      </c>
      <c r="DT274" s="147">
        <f t="shared" si="354"/>
        <v>-237795.88801108577</v>
      </c>
      <c r="DU274" s="147">
        <f t="shared" si="354"/>
        <v>-446430.71923982573</v>
      </c>
      <c r="DV274" s="147">
        <f t="shared" si="354"/>
        <v>-302227.11286147771</v>
      </c>
      <c r="DW274" s="147">
        <f t="shared" si="354"/>
        <v>-421816.26662111108</v>
      </c>
      <c r="DX274" s="147">
        <f t="shared" si="354"/>
        <v>-308044.21318591764</v>
      </c>
      <c r="DY274" s="147">
        <f t="shared" si="354"/>
        <v>-435237.38197326451</v>
      </c>
      <c r="DZ274" s="147">
        <f t="shared" si="354"/>
        <v>-936773.81910082093</v>
      </c>
      <c r="EA274" s="147">
        <f t="shared" ref="EA274:FX274" si="355">IF(((EA267*-1)&gt;(EA264*$GD$269)),-EA267,(EA264*$GD$269))</f>
        <v>-704274.93619471753</v>
      </c>
      <c r="EB274" s="147">
        <f t="shared" si="355"/>
        <v>-588818.88409704436</v>
      </c>
      <c r="EC274" s="147">
        <f t="shared" si="355"/>
        <v>-363617.78546070069</v>
      </c>
      <c r="ED274" s="147">
        <f t="shared" si="355"/>
        <v>-2040564.2281542548</v>
      </c>
      <c r="EE274" s="147">
        <f t="shared" si="355"/>
        <v>-290054.31105227716</v>
      </c>
      <c r="EF274" s="147">
        <f t="shared" si="355"/>
        <v>-1413745.2676124475</v>
      </c>
      <c r="EG274" s="147">
        <f t="shared" si="355"/>
        <v>-349753.3975643075</v>
      </c>
      <c r="EH274" s="147">
        <f t="shared" si="355"/>
        <v>-319667.26124791964</v>
      </c>
      <c r="EI274" s="147">
        <f t="shared" si="355"/>
        <v>-16378012.378175577</v>
      </c>
      <c r="EJ274" s="147">
        <f t="shared" si="355"/>
        <v>-8518457.548336383</v>
      </c>
      <c r="EK274" s="147">
        <f t="shared" si="355"/>
        <v>-681397.17465073476</v>
      </c>
      <c r="EL274" s="147">
        <f t="shared" si="355"/>
        <v>-489075.46665016911</v>
      </c>
      <c r="EM274" s="147">
        <f t="shared" si="355"/>
        <v>-470295.31855436292</v>
      </c>
      <c r="EN274" s="147">
        <f t="shared" si="355"/>
        <v>-1069339.7424761646</v>
      </c>
      <c r="EO274" s="147">
        <f t="shared" si="355"/>
        <v>-440462.95686261856</v>
      </c>
      <c r="EP274" s="147">
        <f t="shared" si="355"/>
        <v>-480501.84565304988</v>
      </c>
      <c r="EQ274" s="147">
        <f t="shared" si="355"/>
        <v>-2573183.0088224951</v>
      </c>
      <c r="ER274" s="147">
        <f t="shared" si="355"/>
        <v>-446447.1505632507</v>
      </c>
      <c r="ES274" s="147">
        <f t="shared" si="355"/>
        <v>-216987.71580111128</v>
      </c>
      <c r="ET274" s="147">
        <f t="shared" si="355"/>
        <v>-364690.0369646349</v>
      </c>
      <c r="EU274" s="147">
        <f t="shared" si="355"/>
        <v>-709654.7868797211</v>
      </c>
      <c r="EV274" s="147">
        <f t="shared" si="355"/>
        <v>-135269.52308557933</v>
      </c>
      <c r="EW274" s="147">
        <f t="shared" si="355"/>
        <v>-1140845.07162176</v>
      </c>
      <c r="EX274" s="147">
        <f t="shared" si="355"/>
        <v>-362061.8168614998</v>
      </c>
      <c r="EY274" s="147">
        <f t="shared" si="355"/>
        <v>-479784.95105304924</v>
      </c>
      <c r="EZ274" s="147">
        <f t="shared" si="355"/>
        <v>-219056.16348826952</v>
      </c>
      <c r="FA274" s="147">
        <f t="shared" si="355"/>
        <v>-3337606.617358481</v>
      </c>
      <c r="FB274" s="147">
        <f t="shared" si="355"/>
        <v>-233121.00999999989</v>
      </c>
      <c r="FC274" s="147">
        <f t="shared" si="355"/>
        <v>-2142657.7090802132</v>
      </c>
      <c r="FD274" s="147">
        <f t="shared" si="355"/>
        <v>-428027.51886434702</v>
      </c>
      <c r="FE274" s="147">
        <f t="shared" si="355"/>
        <v>-184288.63801709132</v>
      </c>
      <c r="FF274" s="147">
        <f t="shared" si="355"/>
        <v>-333307.00528416649</v>
      </c>
      <c r="FG274" s="147">
        <f t="shared" si="355"/>
        <v>-208264.44300931739</v>
      </c>
      <c r="FH274" s="147">
        <f t="shared" si="355"/>
        <v>-175966.6695505676</v>
      </c>
      <c r="FI274" s="147">
        <f t="shared" si="355"/>
        <v>-1747309.5939136001</v>
      </c>
      <c r="FJ274" s="147">
        <f t="shared" si="355"/>
        <v>-1740645.9812197196</v>
      </c>
      <c r="FK274" s="147">
        <f t="shared" si="355"/>
        <v>-2084349.3902309409</v>
      </c>
      <c r="FL274" s="147">
        <f t="shared" si="355"/>
        <v>-5388373.1162781473</v>
      </c>
      <c r="FM274" s="147">
        <f t="shared" si="355"/>
        <v>-3345342.2406401038</v>
      </c>
      <c r="FN274" s="147">
        <f t="shared" si="355"/>
        <v>-20272775.357565079</v>
      </c>
      <c r="FO274" s="147">
        <f t="shared" si="355"/>
        <v>-1072667.4553456421</v>
      </c>
      <c r="FP274" s="147">
        <f t="shared" si="355"/>
        <v>-2198543.8916443805</v>
      </c>
      <c r="FQ274" s="147">
        <f t="shared" si="355"/>
        <v>-885929.35991065775</v>
      </c>
      <c r="FR274" s="147">
        <f t="shared" si="355"/>
        <v>-273303.71957143984</v>
      </c>
      <c r="FS274" s="147">
        <f t="shared" si="355"/>
        <v>-298953.71323362918</v>
      </c>
      <c r="FT274" s="181">
        <f t="shared" si="355"/>
        <v>-154787.62993864351</v>
      </c>
      <c r="FU274" s="147">
        <f t="shared" si="355"/>
        <v>-815889.83355347323</v>
      </c>
      <c r="FV274" s="147">
        <f t="shared" si="355"/>
        <v>-682521.80720868928</v>
      </c>
      <c r="FW274" s="147">
        <f t="shared" si="355"/>
        <v>-313040.70791237563</v>
      </c>
      <c r="FX274" s="147">
        <f t="shared" si="355"/>
        <v>-128930.45607996944</v>
      </c>
      <c r="FY274" s="247"/>
      <c r="FZ274" s="265">
        <f>SUM(C274:FX274)</f>
        <v>-822396893.99971724</v>
      </c>
      <c r="GA274" s="147"/>
      <c r="GB274" s="186"/>
      <c r="GC274" s="186"/>
      <c r="GD274" s="186"/>
      <c r="GE274" s="178"/>
    </row>
    <row r="275" spans="1:187" ht="15.75" x14ac:dyDescent="0.25">
      <c r="A275" s="192"/>
      <c r="B275" s="207"/>
      <c r="C275" s="147"/>
      <c r="D275" s="147"/>
      <c r="E275" s="147"/>
      <c r="F275" s="147"/>
      <c r="G275" s="147"/>
      <c r="H275" s="147"/>
      <c r="I275" s="147"/>
      <c r="J275" s="147"/>
      <c r="K275" s="147"/>
      <c r="L275" s="147"/>
      <c r="M275" s="147"/>
      <c r="N275" s="147"/>
      <c r="O275" s="147"/>
      <c r="P275" s="147"/>
      <c r="Q275" s="147"/>
      <c r="R275" s="147"/>
      <c r="S275" s="147"/>
      <c r="T275" s="147"/>
      <c r="U275" s="147"/>
      <c r="V275" s="147"/>
      <c r="W275" s="147"/>
      <c r="X275" s="147"/>
      <c r="Y275" s="147"/>
      <c r="Z275" s="147"/>
      <c r="AA275" s="147"/>
      <c r="AB275" s="147"/>
      <c r="AC275" s="147"/>
      <c r="AD275" s="147"/>
      <c r="AE275" s="147"/>
      <c r="AF275" s="147"/>
      <c r="AG275" s="147"/>
      <c r="AH275" s="147"/>
      <c r="AI275" s="147"/>
      <c r="AJ275" s="147"/>
      <c r="AK275" s="147"/>
      <c r="AL275" s="147"/>
      <c r="AM275" s="147"/>
      <c r="AN275" s="147"/>
      <c r="AO275" s="147"/>
      <c r="AP275" s="147"/>
      <c r="AQ275" s="147"/>
      <c r="AR275" s="147"/>
      <c r="AS275" s="147"/>
      <c r="AT275" s="147"/>
      <c r="AU275" s="147"/>
      <c r="AV275" s="147"/>
      <c r="AW275" s="147"/>
      <c r="AX275" s="147"/>
      <c r="AY275" s="147"/>
      <c r="AZ275" s="147"/>
      <c r="BA275" s="147"/>
      <c r="BB275" s="147"/>
      <c r="BC275" s="147"/>
      <c r="BD275" s="147"/>
      <c r="BE275" s="147"/>
      <c r="BF275" s="147"/>
      <c r="BG275" s="147"/>
      <c r="BH275" s="147"/>
      <c r="BI275" s="147"/>
      <c r="BJ275" s="147"/>
      <c r="BK275" s="147"/>
      <c r="BL275" s="147"/>
      <c r="BM275" s="147"/>
      <c r="BN275" s="147"/>
      <c r="BO275" s="147"/>
      <c r="BP275" s="147"/>
      <c r="BQ275" s="147"/>
      <c r="BR275" s="147"/>
      <c r="BS275" s="147"/>
      <c r="BT275" s="147"/>
      <c r="BU275" s="147"/>
      <c r="BV275" s="147"/>
      <c r="BW275" s="147"/>
      <c r="BX275" s="147"/>
      <c r="BY275" s="147"/>
      <c r="BZ275" s="147"/>
      <c r="CA275" s="147"/>
      <c r="CB275" s="147"/>
      <c r="CC275" s="147"/>
      <c r="CD275" s="147"/>
      <c r="CE275" s="147"/>
      <c r="CF275" s="147"/>
      <c r="CG275" s="147"/>
      <c r="CH275" s="147"/>
      <c r="CI275" s="147"/>
      <c r="CJ275" s="147"/>
      <c r="CK275" s="147"/>
      <c r="CL275" s="147"/>
      <c r="CM275" s="147"/>
      <c r="CN275" s="147"/>
      <c r="CO275" s="147"/>
      <c r="CP275" s="147"/>
      <c r="CQ275" s="147"/>
      <c r="CR275" s="147"/>
      <c r="CS275" s="147"/>
      <c r="CT275" s="147"/>
      <c r="CU275" s="147"/>
      <c r="CV275" s="147"/>
      <c r="CW275" s="147"/>
      <c r="CX275" s="147"/>
      <c r="CY275" s="147"/>
      <c r="CZ275" s="147"/>
      <c r="DA275" s="147"/>
      <c r="DB275" s="147"/>
      <c r="DC275" s="147"/>
      <c r="DD275" s="147"/>
      <c r="DE275" s="147"/>
      <c r="DF275" s="147"/>
      <c r="DG275" s="147"/>
      <c r="DH275" s="147"/>
      <c r="DI275" s="147"/>
      <c r="DJ275" s="147"/>
      <c r="DK275" s="147"/>
      <c r="DL275" s="147"/>
      <c r="DM275" s="147"/>
      <c r="DN275" s="147"/>
      <c r="DO275" s="147"/>
      <c r="DP275" s="147"/>
      <c r="DQ275" s="147"/>
      <c r="DR275" s="147"/>
      <c r="DS275" s="147"/>
      <c r="DT275" s="147"/>
      <c r="DU275" s="147"/>
      <c r="DV275" s="147"/>
      <c r="DW275" s="147"/>
      <c r="DX275" s="147"/>
      <c r="DY275" s="147"/>
      <c r="DZ275" s="147"/>
      <c r="EA275" s="147"/>
      <c r="EB275" s="147"/>
      <c r="EC275" s="147"/>
      <c r="ED275" s="147"/>
      <c r="EE275" s="147"/>
      <c r="EF275" s="147"/>
      <c r="EG275" s="147"/>
      <c r="EH275" s="147"/>
      <c r="EI275" s="147"/>
      <c r="EJ275" s="147"/>
      <c r="EK275" s="147"/>
      <c r="EL275" s="147"/>
      <c r="EM275" s="147"/>
      <c r="EN275" s="147"/>
      <c r="EO275" s="147"/>
      <c r="EP275" s="147"/>
      <c r="EQ275" s="147"/>
      <c r="ER275" s="147"/>
      <c r="ES275" s="147"/>
      <c r="ET275" s="147"/>
      <c r="EU275" s="147"/>
      <c r="EV275" s="147"/>
      <c r="EW275" s="147"/>
      <c r="EX275" s="147"/>
      <c r="EY275" s="147"/>
      <c r="EZ275" s="147"/>
      <c r="FA275" s="147"/>
      <c r="FB275" s="147"/>
      <c r="FC275" s="147"/>
      <c r="FD275" s="147"/>
      <c r="FE275" s="147"/>
      <c r="FF275" s="147"/>
      <c r="FG275" s="147"/>
      <c r="FH275" s="147"/>
      <c r="FI275" s="147"/>
      <c r="FJ275" s="147"/>
      <c r="FK275" s="147"/>
      <c r="FL275" s="147"/>
      <c r="FM275" s="147"/>
      <c r="FN275" s="147"/>
      <c r="FO275" s="147"/>
      <c r="FP275" s="147"/>
      <c r="FQ275" s="147"/>
      <c r="FR275" s="147"/>
      <c r="FS275" s="147"/>
      <c r="FT275" s="181"/>
      <c r="FU275" s="147"/>
      <c r="FV275" s="147"/>
      <c r="FW275" s="147"/>
      <c r="FX275" s="147"/>
      <c r="FY275" s="147"/>
      <c r="FZ275" s="265"/>
      <c r="GA275" s="147"/>
      <c r="GB275" s="178"/>
      <c r="GC275" s="147"/>
      <c r="GD275" s="186"/>
      <c r="GE275" s="178"/>
    </row>
    <row r="276" spans="1:187" ht="15.75" x14ac:dyDescent="0.25">
      <c r="A276" s="192"/>
      <c r="B276" s="207" t="s">
        <v>1019</v>
      </c>
      <c r="C276" s="178"/>
      <c r="D276" s="178"/>
      <c r="E276" s="178"/>
      <c r="F276" s="178"/>
      <c r="G276" s="178"/>
      <c r="H276" s="178"/>
      <c r="I276" s="178"/>
      <c r="J276" s="178"/>
      <c r="K276" s="178"/>
      <c r="L276" s="178"/>
      <c r="M276" s="178"/>
      <c r="N276" s="178"/>
      <c r="O276" s="178"/>
      <c r="P276" s="178"/>
      <c r="Q276" s="178"/>
      <c r="R276" s="178"/>
      <c r="S276" s="178"/>
      <c r="T276" s="178"/>
      <c r="U276" s="178"/>
      <c r="V276" s="178"/>
      <c r="W276" s="178"/>
      <c r="X276" s="178"/>
      <c r="Y276" s="178"/>
      <c r="Z276" s="178"/>
      <c r="AA276" s="178"/>
      <c r="AB276" s="178"/>
      <c r="AC276" s="178"/>
      <c r="AD276" s="178"/>
      <c r="AE276" s="178"/>
      <c r="AF276" s="178"/>
      <c r="AG276" s="178"/>
      <c r="AH276" s="178"/>
      <c r="AI276" s="178"/>
      <c r="AJ276" s="178"/>
      <c r="AK276" s="178"/>
      <c r="AL276" s="178"/>
      <c r="AM276" s="178"/>
      <c r="AN276" s="178"/>
      <c r="AO276" s="178"/>
      <c r="AP276" s="178"/>
      <c r="AQ276" s="178"/>
      <c r="AR276" s="178"/>
      <c r="AS276" s="178"/>
      <c r="AT276" s="178"/>
      <c r="AU276" s="178"/>
      <c r="AV276" s="178"/>
      <c r="AW276" s="178"/>
      <c r="AX276" s="178"/>
      <c r="AY276" s="178"/>
      <c r="AZ276" s="178"/>
      <c r="BA276" s="178"/>
      <c r="BB276" s="178"/>
      <c r="BC276" s="178"/>
      <c r="BD276" s="178"/>
      <c r="BE276" s="178"/>
      <c r="BF276" s="178"/>
      <c r="BG276" s="178"/>
      <c r="BH276" s="178"/>
      <c r="BI276" s="178"/>
      <c r="BJ276" s="178"/>
      <c r="BK276" s="178"/>
      <c r="BL276" s="178"/>
      <c r="BM276" s="178"/>
      <c r="BN276" s="178"/>
      <c r="BO276" s="178"/>
      <c r="BP276" s="178"/>
      <c r="BQ276" s="178"/>
      <c r="BR276" s="178"/>
      <c r="BS276" s="178"/>
      <c r="BT276" s="178"/>
      <c r="BU276" s="178"/>
      <c r="BV276" s="178"/>
      <c r="BW276" s="178"/>
      <c r="BX276" s="178"/>
      <c r="BY276" s="178"/>
      <c r="BZ276" s="178"/>
      <c r="CA276" s="178"/>
      <c r="CB276" s="178"/>
      <c r="CC276" s="178"/>
      <c r="CD276" s="178"/>
      <c r="CE276" s="178"/>
      <c r="CF276" s="178"/>
      <c r="CG276" s="178"/>
      <c r="CH276" s="178"/>
      <c r="CI276" s="178"/>
      <c r="CJ276" s="178"/>
      <c r="CK276" s="178"/>
      <c r="CL276" s="178"/>
      <c r="CM276" s="178"/>
      <c r="CN276" s="178"/>
      <c r="CO276" s="178"/>
      <c r="CP276" s="178"/>
      <c r="CQ276" s="178"/>
      <c r="CR276" s="178"/>
      <c r="CS276" s="178"/>
      <c r="CT276" s="178"/>
      <c r="CU276" s="178"/>
      <c r="CV276" s="178"/>
      <c r="CW276" s="178"/>
      <c r="CX276" s="178"/>
      <c r="CY276" s="178"/>
      <c r="CZ276" s="178"/>
      <c r="DA276" s="178"/>
      <c r="DB276" s="178"/>
      <c r="DC276" s="178"/>
      <c r="DD276" s="178"/>
      <c r="DE276" s="178"/>
      <c r="DF276" s="178"/>
      <c r="DG276" s="178"/>
      <c r="DH276" s="178"/>
      <c r="DI276" s="178"/>
      <c r="DJ276" s="178"/>
      <c r="DK276" s="178"/>
      <c r="DL276" s="178"/>
      <c r="DM276" s="178"/>
      <c r="DN276" s="178"/>
      <c r="DO276" s="178"/>
      <c r="DP276" s="178"/>
      <c r="DQ276" s="178"/>
      <c r="DR276" s="178"/>
      <c r="DS276" s="178"/>
      <c r="DT276" s="178"/>
      <c r="DU276" s="178"/>
      <c r="DV276" s="178"/>
      <c r="DW276" s="178"/>
      <c r="DX276" s="178"/>
      <c r="DY276" s="178"/>
      <c r="DZ276" s="178"/>
      <c r="EA276" s="178"/>
      <c r="EB276" s="178"/>
      <c r="EC276" s="178"/>
      <c r="ED276" s="178"/>
      <c r="EE276" s="178"/>
      <c r="EF276" s="178"/>
      <c r="EG276" s="178"/>
      <c r="EH276" s="178"/>
      <c r="EI276" s="178"/>
      <c r="EJ276" s="178"/>
      <c r="EK276" s="178"/>
      <c r="EL276" s="178"/>
      <c r="EM276" s="178"/>
      <c r="EN276" s="178"/>
      <c r="EO276" s="178"/>
      <c r="EP276" s="178"/>
      <c r="EQ276" s="178"/>
      <c r="ER276" s="178"/>
      <c r="ES276" s="178"/>
      <c r="ET276" s="178"/>
      <c r="EU276" s="178"/>
      <c r="EV276" s="178"/>
      <c r="EW276" s="178"/>
      <c r="EX276" s="178"/>
      <c r="EY276" s="178"/>
      <c r="EZ276" s="178"/>
      <c r="FA276" s="178"/>
      <c r="FB276" s="178"/>
      <c r="FC276" s="178"/>
      <c r="FD276" s="178"/>
      <c r="FE276" s="178"/>
      <c r="FF276" s="178"/>
      <c r="FG276" s="178"/>
      <c r="FH276" s="178"/>
      <c r="FI276" s="178"/>
      <c r="FJ276" s="178"/>
      <c r="FK276" s="178"/>
      <c r="FL276" s="178"/>
      <c r="FM276" s="178"/>
      <c r="FN276" s="178"/>
      <c r="FO276" s="178"/>
      <c r="FP276" s="178"/>
      <c r="FQ276" s="178"/>
      <c r="FR276" s="178"/>
      <c r="FS276" s="178"/>
      <c r="FT276" s="184"/>
      <c r="FU276" s="178"/>
      <c r="FV276" s="178"/>
      <c r="FW276" s="178"/>
      <c r="FX276" s="178"/>
      <c r="FY276" s="147"/>
      <c r="FZ276" s="147"/>
      <c r="GA276" s="147"/>
      <c r="GB276" s="178"/>
      <c r="GC276" s="147"/>
      <c r="GD276" s="178"/>
      <c r="GE276" s="178"/>
    </row>
    <row r="277" spans="1:187" x14ac:dyDescent="0.2">
      <c r="A277" s="192" t="s">
        <v>710</v>
      </c>
      <c r="B277" s="184" t="s">
        <v>705</v>
      </c>
      <c r="C277" s="178">
        <f t="shared" ref="C277:BN277" si="356">C264+C274</f>
        <v>64477506.513089813</v>
      </c>
      <c r="D277" s="178">
        <f t="shared" si="356"/>
        <v>314400017.14885628</v>
      </c>
      <c r="E277" s="178">
        <f t="shared" si="356"/>
        <v>64477294.114753433</v>
      </c>
      <c r="F277" s="178">
        <f t="shared" si="356"/>
        <v>131639016.05073939</v>
      </c>
      <c r="G277" s="178">
        <f t="shared" si="356"/>
        <v>8326050.3782927524</v>
      </c>
      <c r="H277" s="178">
        <f t="shared" si="356"/>
        <v>7570220.0720075294</v>
      </c>
      <c r="I277" s="178">
        <f t="shared" si="356"/>
        <v>83761617.448164418</v>
      </c>
      <c r="J277" s="178">
        <f t="shared" si="356"/>
        <v>17059146.847737987</v>
      </c>
      <c r="K277" s="178">
        <f t="shared" si="356"/>
        <v>3004945.9757342781</v>
      </c>
      <c r="L277" s="178">
        <f t="shared" si="356"/>
        <v>21030261.268097378</v>
      </c>
      <c r="M277" s="178">
        <f t="shared" si="356"/>
        <v>12081836.74943801</v>
      </c>
      <c r="N277" s="178">
        <f t="shared" si="356"/>
        <v>402285024.17585057</v>
      </c>
      <c r="O277" s="178">
        <f t="shared" si="356"/>
        <v>108405504.99316409</v>
      </c>
      <c r="P277" s="178">
        <f t="shared" si="356"/>
        <v>2490229.1382381329</v>
      </c>
      <c r="Q277" s="178">
        <f t="shared" si="356"/>
        <v>318519957.99465507</v>
      </c>
      <c r="R277" s="178">
        <f t="shared" si="356"/>
        <v>20182062.496134862</v>
      </c>
      <c r="S277" s="178">
        <f t="shared" si="356"/>
        <v>12504791.349663163</v>
      </c>
      <c r="T277" s="178">
        <f t="shared" si="356"/>
        <v>1908137.7265655943</v>
      </c>
      <c r="U277" s="178">
        <f t="shared" si="356"/>
        <v>784710.52867968462</v>
      </c>
      <c r="V277" s="178">
        <f t="shared" si="356"/>
        <v>2986916.6342231072</v>
      </c>
      <c r="W277" s="178">
        <f t="shared" si="356"/>
        <v>793392.77771330706</v>
      </c>
      <c r="X277" s="178">
        <f t="shared" si="356"/>
        <v>762517.23325260752</v>
      </c>
      <c r="Y277" s="178">
        <f t="shared" si="356"/>
        <v>13525667.166890781</v>
      </c>
      <c r="Z277" s="178">
        <f t="shared" si="356"/>
        <v>2598859.3760076989</v>
      </c>
      <c r="AA277" s="178">
        <f t="shared" si="356"/>
        <v>224992630.510019</v>
      </c>
      <c r="AB277" s="178">
        <f t="shared" si="356"/>
        <v>226097014.3858453</v>
      </c>
      <c r="AC277" s="178">
        <f t="shared" si="356"/>
        <v>7538778.5975348921</v>
      </c>
      <c r="AD277" s="178">
        <f t="shared" si="356"/>
        <v>9683973.2835668344</v>
      </c>
      <c r="AE277" s="178">
        <f t="shared" si="356"/>
        <v>1542292.4629439183</v>
      </c>
      <c r="AF277" s="178">
        <f t="shared" si="356"/>
        <v>2205747.9607802825</v>
      </c>
      <c r="AG277" s="178">
        <f t="shared" si="356"/>
        <v>6581692.8078572815</v>
      </c>
      <c r="AH277" s="178">
        <f t="shared" si="356"/>
        <v>7861031.0775041906</v>
      </c>
      <c r="AI277" s="178">
        <f t="shared" si="356"/>
        <v>3379069.4992100783</v>
      </c>
      <c r="AJ277" s="178">
        <f t="shared" si="356"/>
        <v>2496056.054769563</v>
      </c>
      <c r="AK277" s="178">
        <f t="shared" si="356"/>
        <v>2602698.5764612313</v>
      </c>
      <c r="AL277" s="178">
        <f t="shared" si="356"/>
        <v>2965369.2962595522</v>
      </c>
      <c r="AM277" s="178">
        <f t="shared" si="356"/>
        <v>3802967.1797181033</v>
      </c>
      <c r="AN277" s="178">
        <f t="shared" si="356"/>
        <v>3462322.8772939178</v>
      </c>
      <c r="AO277" s="178">
        <f t="shared" si="356"/>
        <v>35015760.825356536</v>
      </c>
      <c r="AP277" s="178">
        <f t="shared" si="356"/>
        <v>690382604.24757719</v>
      </c>
      <c r="AQ277" s="178">
        <f t="shared" si="356"/>
        <v>2883029.6953877211</v>
      </c>
      <c r="AR277" s="178">
        <f t="shared" si="356"/>
        <v>477084040.24586594</v>
      </c>
      <c r="AS277" s="178">
        <f t="shared" si="356"/>
        <v>54776758.413501434</v>
      </c>
      <c r="AT277" s="178">
        <f t="shared" si="356"/>
        <v>17659114.993659977</v>
      </c>
      <c r="AU277" s="178">
        <f t="shared" si="356"/>
        <v>2967757.6388694723</v>
      </c>
      <c r="AV277" s="178">
        <f t="shared" si="356"/>
        <v>3210587.6680281628</v>
      </c>
      <c r="AW277" s="178">
        <f t="shared" si="356"/>
        <v>2626280.0759589663</v>
      </c>
      <c r="AX277" s="178">
        <f t="shared" si="356"/>
        <v>812333.39669061068</v>
      </c>
      <c r="AY277" s="178">
        <f t="shared" si="356"/>
        <v>4165615.1171349771</v>
      </c>
      <c r="AZ277" s="178">
        <f t="shared" si="356"/>
        <v>89329690.818546966</v>
      </c>
      <c r="BA277" s="178">
        <f t="shared" si="356"/>
        <v>65853736.297496848</v>
      </c>
      <c r="BB277" s="178">
        <f t="shared" si="356"/>
        <v>56962077.223354816</v>
      </c>
      <c r="BC277" s="178">
        <f t="shared" si="356"/>
        <v>227866574.66996914</v>
      </c>
      <c r="BD277" s="178">
        <f t="shared" si="356"/>
        <v>35996772.214781903</v>
      </c>
      <c r="BE277" s="178">
        <f t="shared" si="356"/>
        <v>10907860.615632789</v>
      </c>
      <c r="BF277" s="178">
        <f t="shared" si="356"/>
        <v>176899472.22417396</v>
      </c>
      <c r="BG277" s="178">
        <f t="shared" si="356"/>
        <v>7953016.4326623753</v>
      </c>
      <c r="BH277" s="178">
        <f t="shared" si="356"/>
        <v>5300473.5906378012</v>
      </c>
      <c r="BI277" s="178">
        <f t="shared" si="356"/>
        <v>2945650.8115203627</v>
      </c>
      <c r="BJ277" s="178">
        <f t="shared" si="356"/>
        <v>45860058.109254591</v>
      </c>
      <c r="BK277" s="178">
        <f t="shared" si="356"/>
        <v>164096900.92267421</v>
      </c>
      <c r="BL277" s="178">
        <f t="shared" si="356"/>
        <v>2480630.9680823386</v>
      </c>
      <c r="BM277" s="178">
        <f t="shared" si="356"/>
        <v>3003321.8081072331</v>
      </c>
      <c r="BN277" s="178">
        <f t="shared" si="356"/>
        <v>26712095.550393771</v>
      </c>
      <c r="BO277" s="178">
        <f t="shared" ref="BO277:DZ277" si="357">BO264+BO274</f>
        <v>10318495.059109468</v>
      </c>
      <c r="BP277" s="178">
        <f t="shared" si="357"/>
        <v>2473847.4317192002</v>
      </c>
      <c r="BQ277" s="178">
        <f t="shared" si="357"/>
        <v>47925560.18332845</v>
      </c>
      <c r="BR277" s="178">
        <f t="shared" si="357"/>
        <v>34861225.823668428</v>
      </c>
      <c r="BS277" s="178">
        <f t="shared" si="357"/>
        <v>9019763.4762927033</v>
      </c>
      <c r="BT277" s="178">
        <f t="shared" si="357"/>
        <v>4016859.0742202369</v>
      </c>
      <c r="BU277" s="178">
        <f t="shared" si="357"/>
        <v>3989920.1224473882</v>
      </c>
      <c r="BV277" s="178">
        <f t="shared" si="357"/>
        <v>9660649.6404176559</v>
      </c>
      <c r="BW277" s="178">
        <f t="shared" si="357"/>
        <v>14858831.379173569</v>
      </c>
      <c r="BX277" s="178">
        <f t="shared" si="357"/>
        <v>1441003.8186843062</v>
      </c>
      <c r="BY277" s="178">
        <f t="shared" si="357"/>
        <v>4468842.9030441651</v>
      </c>
      <c r="BZ277" s="178">
        <f t="shared" si="357"/>
        <v>2474333.9125125869</v>
      </c>
      <c r="CA277" s="178">
        <f t="shared" si="357"/>
        <v>2301158.6082920362</v>
      </c>
      <c r="CB277" s="178">
        <f t="shared" si="357"/>
        <v>605716206.42189515</v>
      </c>
      <c r="CC277" s="178">
        <f t="shared" si="357"/>
        <v>2108742.9290905623</v>
      </c>
      <c r="CD277" s="178">
        <f t="shared" si="357"/>
        <v>882904.16729342169</v>
      </c>
      <c r="CE277" s="178">
        <f t="shared" si="357"/>
        <v>2103251.8591998219</v>
      </c>
      <c r="CF277" s="178">
        <f t="shared" si="357"/>
        <v>1384745.6944788133</v>
      </c>
      <c r="CG277" s="178">
        <f t="shared" si="357"/>
        <v>2377119.9607805759</v>
      </c>
      <c r="CH277" s="178">
        <f t="shared" si="357"/>
        <v>1581817.7508459671</v>
      </c>
      <c r="CI277" s="178">
        <f t="shared" si="357"/>
        <v>5675365.6036044816</v>
      </c>
      <c r="CJ277" s="178">
        <f t="shared" si="357"/>
        <v>7788667.5087305112</v>
      </c>
      <c r="CK277" s="178">
        <f t="shared" si="357"/>
        <v>41457847.914523892</v>
      </c>
      <c r="CL277" s="178">
        <f t="shared" si="357"/>
        <v>10506267.08227196</v>
      </c>
      <c r="CM277" s="178">
        <f t="shared" si="357"/>
        <v>7147237.7877640016</v>
      </c>
      <c r="CN277" s="178">
        <f t="shared" si="357"/>
        <v>217437097.57480779</v>
      </c>
      <c r="CO277" s="178">
        <f t="shared" si="357"/>
        <v>110839370.09625548</v>
      </c>
      <c r="CP277" s="178">
        <f t="shared" si="357"/>
        <v>8643391.0889101177</v>
      </c>
      <c r="CQ277" s="178">
        <f t="shared" si="357"/>
        <v>8574864.1496769544</v>
      </c>
      <c r="CR277" s="178">
        <f t="shared" si="357"/>
        <v>2323344.7603171985</v>
      </c>
      <c r="CS277" s="178">
        <f t="shared" si="357"/>
        <v>3308934.7874802914</v>
      </c>
      <c r="CT277" s="178">
        <f t="shared" si="357"/>
        <v>1597668.7195048584</v>
      </c>
      <c r="CU277" s="178">
        <f t="shared" si="357"/>
        <v>3244703.8705874695</v>
      </c>
      <c r="CV277" s="178">
        <f t="shared" si="357"/>
        <v>750723.21871108434</v>
      </c>
      <c r="CW277" s="178">
        <f t="shared" si="357"/>
        <v>2135522.7867166642</v>
      </c>
      <c r="CX277" s="178">
        <f t="shared" si="357"/>
        <v>4085644.2256376659</v>
      </c>
      <c r="CY277" s="178">
        <f t="shared" si="357"/>
        <v>780716.37066955632</v>
      </c>
      <c r="CZ277" s="178">
        <f t="shared" si="357"/>
        <v>15719896.120759407</v>
      </c>
      <c r="DA277" s="178">
        <f t="shared" si="357"/>
        <v>2288806.821272267</v>
      </c>
      <c r="DB277" s="178">
        <f t="shared" si="357"/>
        <v>3102278.091610285</v>
      </c>
      <c r="DC277" s="178">
        <f t="shared" si="357"/>
        <v>2105353.8341247775</v>
      </c>
      <c r="DD277" s="178">
        <f t="shared" si="357"/>
        <v>2115080.2830546754</v>
      </c>
      <c r="DE277" s="178">
        <f t="shared" si="357"/>
        <v>3818121.742305432</v>
      </c>
      <c r="DF277" s="178">
        <f t="shared" si="357"/>
        <v>159589563.11452359</v>
      </c>
      <c r="DG277" s="178">
        <f t="shared" si="357"/>
        <v>1239285.028299262</v>
      </c>
      <c r="DH277" s="178">
        <f t="shared" si="357"/>
        <v>15062035.241005916</v>
      </c>
      <c r="DI277" s="178">
        <f t="shared" si="357"/>
        <v>20060446.229772814</v>
      </c>
      <c r="DJ277" s="178">
        <f t="shared" si="357"/>
        <v>5660471.8419062244</v>
      </c>
      <c r="DK277" s="178">
        <f t="shared" si="357"/>
        <v>3943099.0281956019</v>
      </c>
      <c r="DL277" s="178">
        <f t="shared" si="357"/>
        <v>44432310.138707943</v>
      </c>
      <c r="DM277" s="178">
        <f t="shared" si="357"/>
        <v>3461022.5557481814</v>
      </c>
      <c r="DN277" s="178">
        <f t="shared" si="357"/>
        <v>11590307.012032533</v>
      </c>
      <c r="DO277" s="178">
        <f t="shared" si="357"/>
        <v>24004284.835807711</v>
      </c>
      <c r="DP277" s="178">
        <f t="shared" si="357"/>
        <v>2605376.2935678791</v>
      </c>
      <c r="DQ277" s="178">
        <f t="shared" si="357"/>
        <v>4782903.2265057005</v>
      </c>
      <c r="DR277" s="178">
        <f t="shared" si="357"/>
        <v>11448192.375801746</v>
      </c>
      <c r="DS277" s="178">
        <f t="shared" si="357"/>
        <v>6751424.0938699301</v>
      </c>
      <c r="DT277" s="178">
        <f t="shared" si="357"/>
        <v>1915943.2319889138</v>
      </c>
      <c r="DU277" s="178">
        <f t="shared" si="357"/>
        <v>3596933.160760174</v>
      </c>
      <c r="DV277" s="178">
        <f t="shared" si="357"/>
        <v>2435071.5071385219</v>
      </c>
      <c r="DW277" s="178">
        <f t="shared" si="357"/>
        <v>3398612.2633788888</v>
      </c>
      <c r="DX277" s="178">
        <f t="shared" si="357"/>
        <v>2481940.4168140823</v>
      </c>
      <c r="DY277" s="178">
        <f t="shared" si="357"/>
        <v>3506747.418026736</v>
      </c>
      <c r="DZ277" s="178">
        <f t="shared" si="357"/>
        <v>7547672.3908991776</v>
      </c>
      <c r="EA277" s="178">
        <f t="shared" ref="EA277:FX277" si="358">EA264+EA274</f>
        <v>5674407.6138052819</v>
      </c>
      <c r="EB277" s="178">
        <f t="shared" si="358"/>
        <v>4744167.6359029561</v>
      </c>
      <c r="EC277" s="178">
        <f t="shared" si="358"/>
        <v>2929701.7745392988</v>
      </c>
      <c r="ED277" s="178">
        <f t="shared" si="358"/>
        <v>16441012.731845746</v>
      </c>
      <c r="EE277" s="178">
        <f t="shared" si="358"/>
        <v>2336994.1289477227</v>
      </c>
      <c r="EF277" s="178">
        <f t="shared" si="358"/>
        <v>11390675.002387552</v>
      </c>
      <c r="EG277" s="178">
        <f t="shared" si="358"/>
        <v>2817995.1324356929</v>
      </c>
      <c r="EH277" s="178">
        <f t="shared" si="358"/>
        <v>2575588.3787520807</v>
      </c>
      <c r="EI277" s="178">
        <f t="shared" si="358"/>
        <v>131959144.59182443</v>
      </c>
      <c r="EJ277" s="178">
        <f t="shared" si="358"/>
        <v>68633992.047663614</v>
      </c>
      <c r="EK277" s="178">
        <f t="shared" si="358"/>
        <v>5490079.3953492641</v>
      </c>
      <c r="EL277" s="178">
        <f t="shared" si="358"/>
        <v>3940525.7933498304</v>
      </c>
      <c r="EM277" s="178">
        <f t="shared" si="358"/>
        <v>3789212.4214456375</v>
      </c>
      <c r="EN277" s="178">
        <f t="shared" si="358"/>
        <v>8615768.1675238349</v>
      </c>
      <c r="EO277" s="178">
        <f t="shared" si="358"/>
        <v>3548850.3531373814</v>
      </c>
      <c r="EP277" s="178">
        <f t="shared" si="358"/>
        <v>3871447.3443469498</v>
      </c>
      <c r="EQ277" s="178">
        <f t="shared" si="358"/>
        <v>20732370.991177507</v>
      </c>
      <c r="ER277" s="178">
        <f t="shared" si="358"/>
        <v>3597065.549436749</v>
      </c>
      <c r="ES277" s="178">
        <f t="shared" si="358"/>
        <v>1748289.8841988889</v>
      </c>
      <c r="ET277" s="178">
        <f t="shared" si="358"/>
        <v>2938341.0030353651</v>
      </c>
      <c r="EU277" s="178">
        <f t="shared" si="358"/>
        <v>5717753.5631202795</v>
      </c>
      <c r="EV277" s="178">
        <f t="shared" si="358"/>
        <v>1089878.9269144207</v>
      </c>
      <c r="EW277" s="178">
        <f t="shared" si="358"/>
        <v>9191893.1483782399</v>
      </c>
      <c r="EX277" s="178">
        <f t="shared" si="358"/>
        <v>2917165.1931384997</v>
      </c>
      <c r="EY277" s="178">
        <f t="shared" si="358"/>
        <v>3865671.2589469505</v>
      </c>
      <c r="EZ277" s="178">
        <f t="shared" si="358"/>
        <v>1764955.5565117304</v>
      </c>
      <c r="FA277" s="178">
        <f t="shared" si="358"/>
        <v>26891401.962641519</v>
      </c>
      <c r="FB277" s="178">
        <f t="shared" si="358"/>
        <v>3619381.48</v>
      </c>
      <c r="FC277" s="178">
        <f t="shared" si="358"/>
        <v>17263589.250919789</v>
      </c>
      <c r="FD277" s="178">
        <f t="shared" si="358"/>
        <v>3448656.8911356525</v>
      </c>
      <c r="FE277" s="178">
        <f t="shared" si="358"/>
        <v>1484830.4219829086</v>
      </c>
      <c r="FF277" s="178">
        <f t="shared" si="358"/>
        <v>2685485.0447158334</v>
      </c>
      <c r="FG277" s="178">
        <f t="shared" si="358"/>
        <v>1678005.6769906825</v>
      </c>
      <c r="FH277" s="178">
        <f t="shared" si="358"/>
        <v>1417779.5604494326</v>
      </c>
      <c r="FI277" s="178">
        <f t="shared" si="358"/>
        <v>14078233.306086401</v>
      </c>
      <c r="FJ277" s="178">
        <f t="shared" si="358"/>
        <v>14024543.968780279</v>
      </c>
      <c r="FK277" s="178">
        <f t="shared" si="358"/>
        <v>16793793.789769057</v>
      </c>
      <c r="FL277" s="178">
        <f t="shared" si="358"/>
        <v>43414615.323721848</v>
      </c>
      <c r="FM277" s="178">
        <f t="shared" si="358"/>
        <v>26953728.587359898</v>
      </c>
      <c r="FN277" s="178">
        <f t="shared" si="358"/>
        <v>163339606.35243493</v>
      </c>
      <c r="FO277" s="178">
        <f t="shared" si="358"/>
        <v>8642579.8546543568</v>
      </c>
      <c r="FP277" s="178">
        <f t="shared" si="358"/>
        <v>17713869.338355619</v>
      </c>
      <c r="FQ277" s="178">
        <f t="shared" si="358"/>
        <v>7138013.9300893424</v>
      </c>
      <c r="FR277" s="178">
        <f t="shared" si="358"/>
        <v>2202033.0804285603</v>
      </c>
      <c r="FS277" s="178">
        <f t="shared" si="358"/>
        <v>2408697.4267663709</v>
      </c>
      <c r="FT277" s="184">
        <f t="shared" si="358"/>
        <v>1247138.1000613566</v>
      </c>
      <c r="FU277" s="178">
        <f t="shared" si="358"/>
        <v>6573699.0564465262</v>
      </c>
      <c r="FV277" s="178">
        <f t="shared" si="358"/>
        <v>5499140.6627913108</v>
      </c>
      <c r="FW277" s="178">
        <f t="shared" si="358"/>
        <v>2522197.6320876246</v>
      </c>
      <c r="FX277" s="178">
        <f t="shared" si="358"/>
        <v>1038804.4839200308</v>
      </c>
      <c r="FY277" s="178">
        <f>FY266+FY275</f>
        <v>0</v>
      </c>
      <c r="FZ277" s="265">
        <f>SUM(C277:FX277)</f>
        <v>6627868142.1342783</v>
      </c>
      <c r="GA277" s="147"/>
      <c r="GB277" s="178"/>
      <c r="GC277" s="147"/>
      <c r="GD277" s="186"/>
      <c r="GE277" s="186"/>
    </row>
    <row r="278" spans="1:187" x14ac:dyDescent="0.2">
      <c r="A278" s="192" t="s">
        <v>741</v>
      </c>
      <c r="B278" s="184" t="s">
        <v>706</v>
      </c>
      <c r="C278" s="178">
        <f t="shared" ref="C278:BN279" si="359">C265</f>
        <v>17413885.93</v>
      </c>
      <c r="D278" s="178">
        <f t="shared" si="359"/>
        <v>67132126.189999998</v>
      </c>
      <c r="E278" s="178">
        <f t="shared" si="359"/>
        <v>17916076.420000002</v>
      </c>
      <c r="F278" s="178">
        <f t="shared" si="359"/>
        <v>30850450.079999998</v>
      </c>
      <c r="G278" s="178">
        <f t="shared" si="359"/>
        <v>3385894.74</v>
      </c>
      <c r="H278" s="178">
        <f t="shared" si="359"/>
        <v>2671536.2200000002</v>
      </c>
      <c r="I278" s="178">
        <f t="shared" si="359"/>
        <v>18622849.59</v>
      </c>
      <c r="J278" s="178">
        <f t="shared" si="359"/>
        <v>3550253.52</v>
      </c>
      <c r="K278" s="178">
        <f t="shared" si="359"/>
        <v>1085169.1499999999</v>
      </c>
      <c r="L278" s="178">
        <f t="shared" si="359"/>
        <v>12050042.890000001</v>
      </c>
      <c r="M278" s="178">
        <f t="shared" si="359"/>
        <v>4219439</v>
      </c>
      <c r="N278" s="178">
        <f t="shared" si="359"/>
        <v>123524574.34999999</v>
      </c>
      <c r="O278" s="178">
        <f t="shared" si="359"/>
        <v>43036999.630000003</v>
      </c>
      <c r="P278" s="178">
        <f t="shared" si="359"/>
        <v>952117.5</v>
      </c>
      <c r="Q278" s="178">
        <f t="shared" si="359"/>
        <v>66535183.670000002</v>
      </c>
      <c r="R278" s="178">
        <f t="shared" si="359"/>
        <v>1567018.02</v>
      </c>
      <c r="S278" s="178">
        <f t="shared" si="359"/>
        <v>5984509.9199999999</v>
      </c>
      <c r="T278" s="178">
        <f t="shared" si="359"/>
        <v>535036.79</v>
      </c>
      <c r="U278" s="178">
        <f t="shared" si="359"/>
        <v>316764.7</v>
      </c>
      <c r="V278" s="178">
        <f t="shared" si="359"/>
        <v>745532.96</v>
      </c>
      <c r="W278" s="178">
        <f t="shared" si="359"/>
        <v>181736.89</v>
      </c>
      <c r="X278" s="178">
        <f t="shared" si="359"/>
        <v>148203.57999999999</v>
      </c>
      <c r="Y278" s="178">
        <f t="shared" si="359"/>
        <v>1193185.3700000001</v>
      </c>
      <c r="Z278" s="178">
        <f t="shared" si="359"/>
        <v>426886.39</v>
      </c>
      <c r="AA278" s="178">
        <f t="shared" si="359"/>
        <v>80732968.930000007</v>
      </c>
      <c r="AB278" s="178">
        <f t="shared" si="359"/>
        <v>166580824.49000001</v>
      </c>
      <c r="AC278" s="178">
        <f t="shared" si="359"/>
        <v>3082935.95</v>
      </c>
      <c r="AD278" s="178">
        <f t="shared" si="359"/>
        <v>3376462.79</v>
      </c>
      <c r="AE278" s="178">
        <f t="shared" si="359"/>
        <v>314465.98</v>
      </c>
      <c r="AF278" s="178">
        <f t="shared" si="359"/>
        <v>510138.94</v>
      </c>
      <c r="AG278" s="178">
        <f t="shared" si="359"/>
        <v>5786992.5099999998</v>
      </c>
      <c r="AH278" s="178">
        <f t="shared" si="359"/>
        <v>532059.78</v>
      </c>
      <c r="AI278" s="178">
        <f t="shared" si="359"/>
        <v>216151.5</v>
      </c>
      <c r="AJ278" s="178">
        <f t="shared" si="359"/>
        <v>529322.01</v>
      </c>
      <c r="AK278" s="178">
        <f t="shared" si="359"/>
        <v>1033386.72</v>
      </c>
      <c r="AL278" s="178">
        <f t="shared" si="359"/>
        <v>1725801.42</v>
      </c>
      <c r="AM278" s="178">
        <f t="shared" si="359"/>
        <v>736588.54</v>
      </c>
      <c r="AN278" s="178">
        <f t="shared" si="359"/>
        <v>2207520.31</v>
      </c>
      <c r="AO278" s="178">
        <f t="shared" si="359"/>
        <v>7852081.1399999997</v>
      </c>
      <c r="AP278" s="178">
        <f t="shared" si="359"/>
        <v>423384220.31</v>
      </c>
      <c r="AQ278" s="178">
        <f t="shared" si="359"/>
        <v>2160230.9300000002</v>
      </c>
      <c r="AR278" s="178">
        <f t="shared" si="359"/>
        <v>162307453.69</v>
      </c>
      <c r="AS278" s="178">
        <f t="shared" si="359"/>
        <v>33700794.18</v>
      </c>
      <c r="AT278" s="178">
        <f t="shared" si="359"/>
        <v>5588123.1500000004</v>
      </c>
      <c r="AU278" s="178">
        <f t="shared" si="359"/>
        <v>733361.19</v>
      </c>
      <c r="AV278" s="178">
        <f t="shared" si="359"/>
        <v>444890.66</v>
      </c>
      <c r="AW278" s="178">
        <f t="shared" si="359"/>
        <v>437509.13</v>
      </c>
      <c r="AX278" s="178">
        <f t="shared" si="359"/>
        <v>278101.24</v>
      </c>
      <c r="AY278" s="178">
        <f t="shared" si="359"/>
        <v>1061058.23</v>
      </c>
      <c r="AZ278" s="178">
        <f t="shared" si="359"/>
        <v>10598084.880000001</v>
      </c>
      <c r="BA278" s="178">
        <f t="shared" si="359"/>
        <v>7984188.3200000003</v>
      </c>
      <c r="BB278" s="178">
        <f t="shared" si="359"/>
        <v>2928779.41</v>
      </c>
      <c r="BC278" s="178">
        <f t="shared" si="359"/>
        <v>59649010.840000004</v>
      </c>
      <c r="BD278" s="178">
        <f t="shared" si="359"/>
        <v>10373437.26</v>
      </c>
      <c r="BE278" s="178">
        <f t="shared" si="359"/>
        <v>2742192.3</v>
      </c>
      <c r="BF278" s="178">
        <f t="shared" si="359"/>
        <v>41645230.210000001</v>
      </c>
      <c r="BG278" s="178">
        <f t="shared" si="359"/>
        <v>840429.81</v>
      </c>
      <c r="BH278" s="178">
        <f t="shared" si="359"/>
        <v>905428.04</v>
      </c>
      <c r="BI278" s="178">
        <f t="shared" si="359"/>
        <v>295165.63</v>
      </c>
      <c r="BJ278" s="178">
        <f t="shared" si="359"/>
        <v>11539352.060000001</v>
      </c>
      <c r="BK278" s="178">
        <f t="shared" si="359"/>
        <v>20559617.809999999</v>
      </c>
      <c r="BL278" s="178">
        <f t="shared" si="359"/>
        <v>139436.85999999999</v>
      </c>
      <c r="BM278" s="178">
        <f t="shared" si="359"/>
        <v>451752.61</v>
      </c>
      <c r="BN278" s="178">
        <f t="shared" si="359"/>
        <v>6380329.7699999996</v>
      </c>
      <c r="BO278" s="178">
        <f t="shared" ref="BO278:DZ279" si="360">BO265</f>
        <v>2148920.41</v>
      </c>
      <c r="BP278" s="178">
        <f t="shared" si="360"/>
        <v>1289444.56</v>
      </c>
      <c r="BQ278" s="178">
        <f t="shared" si="360"/>
        <v>23275653.649999999</v>
      </c>
      <c r="BR278" s="178">
        <f t="shared" si="360"/>
        <v>3362113.98</v>
      </c>
      <c r="BS278" s="178">
        <f t="shared" si="360"/>
        <v>1356687.88</v>
      </c>
      <c r="BT278" s="178">
        <f t="shared" si="360"/>
        <v>1289897.95</v>
      </c>
      <c r="BU278" s="178">
        <f t="shared" si="360"/>
        <v>1686649.73</v>
      </c>
      <c r="BV278" s="178">
        <f t="shared" si="360"/>
        <v>6432115.2999999998</v>
      </c>
      <c r="BW278" s="178">
        <f t="shared" si="360"/>
        <v>8361803.8799999999</v>
      </c>
      <c r="BX278" s="178">
        <f t="shared" si="360"/>
        <v>979051.35</v>
      </c>
      <c r="BY278" s="178">
        <f t="shared" si="360"/>
        <v>2043724.99</v>
      </c>
      <c r="BZ278" s="178">
        <f t="shared" si="360"/>
        <v>859892.26</v>
      </c>
      <c r="CA278" s="178">
        <f t="shared" si="360"/>
        <v>1283333.72</v>
      </c>
      <c r="CB278" s="178">
        <f t="shared" si="360"/>
        <v>247171456.00999999</v>
      </c>
      <c r="CC278" s="178">
        <f t="shared" si="360"/>
        <v>480558.62</v>
      </c>
      <c r="CD278" s="178">
        <f t="shared" si="360"/>
        <v>312349.28000000003</v>
      </c>
      <c r="CE278" s="178">
        <f t="shared" si="360"/>
        <v>843310.36</v>
      </c>
      <c r="CF278" s="178">
        <f t="shared" si="360"/>
        <v>669289.04</v>
      </c>
      <c r="CG278" s="178">
        <f t="shared" si="360"/>
        <v>641055.65</v>
      </c>
      <c r="CH278" s="178">
        <f t="shared" si="360"/>
        <v>434949.54</v>
      </c>
      <c r="CI278" s="178">
        <f t="shared" si="360"/>
        <v>2508685.2000000002</v>
      </c>
      <c r="CJ278" s="178">
        <f t="shared" si="360"/>
        <v>4605943.8899999997</v>
      </c>
      <c r="CK278" s="178">
        <f t="shared" si="360"/>
        <v>8726204.6199999992</v>
      </c>
      <c r="CL278" s="178">
        <f t="shared" si="360"/>
        <v>1785216.66</v>
      </c>
      <c r="CM278" s="178">
        <f t="shared" si="360"/>
        <v>556367.78</v>
      </c>
      <c r="CN278" s="178">
        <f t="shared" si="360"/>
        <v>88060125.670000002</v>
      </c>
      <c r="CO278" s="178">
        <f t="shared" si="360"/>
        <v>40478432.700000003</v>
      </c>
      <c r="CP278" s="178">
        <f t="shared" si="360"/>
        <v>7942550.7199999997</v>
      </c>
      <c r="CQ278" s="178">
        <f t="shared" si="360"/>
        <v>1432216.72</v>
      </c>
      <c r="CR278" s="178">
        <f t="shared" si="360"/>
        <v>192052.56</v>
      </c>
      <c r="CS278" s="178">
        <f t="shared" si="360"/>
        <v>1052717.19</v>
      </c>
      <c r="CT278" s="178">
        <f t="shared" si="360"/>
        <v>289544.7</v>
      </c>
      <c r="CU278" s="178">
        <f t="shared" si="360"/>
        <v>299278.57</v>
      </c>
      <c r="CV278" s="178">
        <f t="shared" si="360"/>
        <v>187600.7</v>
      </c>
      <c r="CW278" s="178">
        <f t="shared" si="360"/>
        <v>1140837.3600000001</v>
      </c>
      <c r="CX278" s="178">
        <f t="shared" si="360"/>
        <v>1579832.42</v>
      </c>
      <c r="CY278" s="178">
        <f t="shared" si="360"/>
        <v>177057.33</v>
      </c>
      <c r="CZ278" s="178">
        <f t="shared" si="360"/>
        <v>5357063.1399999997</v>
      </c>
      <c r="DA278" s="178">
        <f t="shared" si="360"/>
        <v>1050334.29</v>
      </c>
      <c r="DB278" s="178">
        <f t="shared" si="360"/>
        <v>622243.30000000005</v>
      </c>
      <c r="DC278" s="178">
        <f t="shared" si="360"/>
        <v>1075665.83</v>
      </c>
      <c r="DD278" s="178">
        <f t="shared" si="360"/>
        <v>852486.85</v>
      </c>
      <c r="DE278" s="178">
        <f t="shared" si="360"/>
        <v>1338864.99</v>
      </c>
      <c r="DF278" s="178">
        <f t="shared" si="360"/>
        <v>40554346.43</v>
      </c>
      <c r="DG278" s="178">
        <f t="shared" si="360"/>
        <v>834924.29</v>
      </c>
      <c r="DH278" s="178">
        <f t="shared" si="360"/>
        <v>7933034.7999999998</v>
      </c>
      <c r="DI278" s="178">
        <f t="shared" si="360"/>
        <v>8861540.3200000003</v>
      </c>
      <c r="DJ278" s="178">
        <f t="shared" si="360"/>
        <v>1203677.33</v>
      </c>
      <c r="DK278" s="178">
        <f t="shared" si="360"/>
        <v>711537.26</v>
      </c>
      <c r="DL278" s="178">
        <f t="shared" si="360"/>
        <v>10858341.880000001</v>
      </c>
      <c r="DM278" s="178">
        <f t="shared" si="360"/>
        <v>731774.28</v>
      </c>
      <c r="DN278" s="178">
        <f t="shared" si="360"/>
        <v>6598612.0800000001</v>
      </c>
      <c r="DO278" s="178">
        <f t="shared" si="360"/>
        <v>6720666.3899999997</v>
      </c>
      <c r="DP278" s="178">
        <f t="shared" si="360"/>
        <v>430088.4</v>
      </c>
      <c r="DQ278" s="178">
        <f t="shared" si="360"/>
        <v>3996775.99</v>
      </c>
      <c r="DR278" s="178">
        <f t="shared" si="360"/>
        <v>1676797.02</v>
      </c>
      <c r="DS278" s="178">
        <f t="shared" si="360"/>
        <v>938917.12</v>
      </c>
      <c r="DT278" s="178">
        <f t="shared" si="360"/>
        <v>219262.23</v>
      </c>
      <c r="DU278" s="178">
        <f t="shared" si="360"/>
        <v>655615.07999999996</v>
      </c>
      <c r="DV278" s="178">
        <f t="shared" si="360"/>
        <v>193550.31</v>
      </c>
      <c r="DW278" s="178">
        <f t="shared" si="360"/>
        <v>395242.84</v>
      </c>
      <c r="DX278" s="178">
        <f t="shared" si="360"/>
        <v>1085796.02</v>
      </c>
      <c r="DY278" s="178">
        <f t="shared" si="360"/>
        <v>1220309.6000000001</v>
      </c>
      <c r="DZ278" s="178">
        <f t="shared" si="360"/>
        <v>2409338.65</v>
      </c>
      <c r="EA278" s="178">
        <f t="shared" ref="EA278:FX279" si="361">EA265</f>
        <v>3628954.3</v>
      </c>
      <c r="EB278" s="178">
        <f t="shared" si="361"/>
        <v>2047454.28</v>
      </c>
      <c r="EC278" s="178">
        <f t="shared" si="361"/>
        <v>842125.6</v>
      </c>
      <c r="ED278" s="178">
        <f t="shared" si="361"/>
        <v>12815009.34</v>
      </c>
      <c r="EE278" s="178">
        <f t="shared" si="361"/>
        <v>419137.23</v>
      </c>
      <c r="EF278" s="178">
        <f t="shared" si="361"/>
        <v>1606933</v>
      </c>
      <c r="EG278" s="178">
        <f t="shared" si="361"/>
        <v>622262.91</v>
      </c>
      <c r="EH278" s="178">
        <f t="shared" si="361"/>
        <v>332980.15000000002</v>
      </c>
      <c r="EI278" s="178">
        <f t="shared" si="361"/>
        <v>27321248.890000001</v>
      </c>
      <c r="EJ278" s="178">
        <f t="shared" si="361"/>
        <v>18714238.73</v>
      </c>
      <c r="EK278" s="178">
        <f t="shared" si="361"/>
        <v>3376059.7</v>
      </c>
      <c r="EL278" s="178">
        <f t="shared" si="361"/>
        <v>502761.83</v>
      </c>
      <c r="EM278" s="178">
        <f t="shared" si="361"/>
        <v>1434629.06</v>
      </c>
      <c r="EN278" s="178">
        <f t="shared" si="361"/>
        <v>1527399.56</v>
      </c>
      <c r="EO278" s="178">
        <f t="shared" si="361"/>
        <v>1107676.3799999999</v>
      </c>
      <c r="EP278" s="178">
        <f t="shared" si="361"/>
        <v>2365375.25</v>
      </c>
      <c r="EQ278" s="178">
        <f t="shared" si="361"/>
        <v>8712336.5299999993</v>
      </c>
      <c r="ER278" s="178">
        <f t="shared" si="361"/>
        <v>1826967.2</v>
      </c>
      <c r="ES278" s="178">
        <f t="shared" si="361"/>
        <v>458782.44</v>
      </c>
      <c r="ET278" s="178">
        <f t="shared" si="361"/>
        <v>532304.6</v>
      </c>
      <c r="EU278" s="178">
        <f t="shared" si="361"/>
        <v>873975.04</v>
      </c>
      <c r="EV278" s="178">
        <f t="shared" si="361"/>
        <v>494438.13</v>
      </c>
      <c r="EW278" s="178">
        <f t="shared" si="361"/>
        <v>4747537.32</v>
      </c>
      <c r="EX278" s="178">
        <f t="shared" si="361"/>
        <v>170560.71</v>
      </c>
      <c r="EY278" s="178">
        <f t="shared" si="361"/>
        <v>905460.63</v>
      </c>
      <c r="EZ278" s="178">
        <f t="shared" si="361"/>
        <v>615045.15</v>
      </c>
      <c r="FA278" s="178">
        <f t="shared" si="361"/>
        <v>19830394.23</v>
      </c>
      <c r="FB278" s="178">
        <f t="shared" si="361"/>
        <v>3251018.59</v>
      </c>
      <c r="FC278" s="178">
        <f t="shared" si="361"/>
        <v>5766237.4100000001</v>
      </c>
      <c r="FD278" s="178">
        <f t="shared" si="361"/>
        <v>933208.7</v>
      </c>
      <c r="FE278" s="178">
        <f t="shared" si="361"/>
        <v>482455.71</v>
      </c>
      <c r="FF278" s="178">
        <f t="shared" si="361"/>
        <v>474108.77</v>
      </c>
      <c r="FG278" s="178">
        <f t="shared" si="361"/>
        <v>304157.7</v>
      </c>
      <c r="FH278" s="178">
        <f t="shared" si="361"/>
        <v>774424.73</v>
      </c>
      <c r="FI278" s="178">
        <f t="shared" si="361"/>
        <v>6590871.96</v>
      </c>
      <c r="FJ278" s="178">
        <f t="shared" si="361"/>
        <v>7571251.0599999996</v>
      </c>
      <c r="FK278" s="178">
        <f t="shared" si="361"/>
        <v>11177375.17</v>
      </c>
      <c r="FL278" s="178">
        <f t="shared" si="361"/>
        <v>18891001.440000001</v>
      </c>
      <c r="FM278" s="178">
        <f t="shared" si="361"/>
        <v>7458801.0599999996</v>
      </c>
      <c r="FN278" s="178">
        <f t="shared" si="361"/>
        <v>39180178.170000002</v>
      </c>
      <c r="FO278" s="178">
        <f t="shared" si="361"/>
        <v>6507637.3099999996</v>
      </c>
      <c r="FP278" s="178">
        <f t="shared" si="361"/>
        <v>10022316</v>
      </c>
      <c r="FQ278" s="178">
        <f t="shared" si="361"/>
        <v>3158050.84</v>
      </c>
      <c r="FR278" s="178">
        <f t="shared" si="361"/>
        <v>1198172.1599999999</v>
      </c>
      <c r="FS278" s="178">
        <f t="shared" si="361"/>
        <v>1286742.74</v>
      </c>
      <c r="FT278" s="184">
        <f t="shared" si="361"/>
        <v>1049795.8400000001</v>
      </c>
      <c r="FU278" s="178">
        <f t="shared" si="361"/>
        <v>1985201.61</v>
      </c>
      <c r="FV278" s="178">
        <f t="shared" si="361"/>
        <v>1401922.5</v>
      </c>
      <c r="FW278" s="178">
        <f t="shared" si="361"/>
        <v>375560.51</v>
      </c>
      <c r="FX278" s="178">
        <f t="shared" si="361"/>
        <v>371026.25</v>
      </c>
      <c r="FY278" s="178">
        <f>FY267</f>
        <v>0</v>
      </c>
      <c r="FZ278" s="265">
        <f>SUM(C278:FX278)</f>
        <v>2328898647.1200004</v>
      </c>
      <c r="GA278" s="147"/>
      <c r="GB278" s="178"/>
      <c r="GC278" s="147"/>
      <c r="GD278" s="186"/>
      <c r="GE278" s="178"/>
    </row>
    <row r="279" spans="1:187" x14ac:dyDescent="0.2">
      <c r="A279" s="192" t="s">
        <v>742</v>
      </c>
      <c r="B279" s="184" t="s">
        <v>707</v>
      </c>
      <c r="C279" s="178">
        <f>C266</f>
        <v>1090385.53</v>
      </c>
      <c r="D279" s="178">
        <f t="shared" si="359"/>
        <v>5021864.82</v>
      </c>
      <c r="E279" s="178">
        <f t="shared" si="359"/>
        <v>1476755.35</v>
      </c>
      <c r="F279" s="178">
        <f t="shared" si="359"/>
        <v>2572538.9500000002</v>
      </c>
      <c r="G279" s="178">
        <f t="shared" si="359"/>
        <v>306777.69</v>
      </c>
      <c r="H279" s="178">
        <f t="shared" si="359"/>
        <v>222137.58</v>
      </c>
      <c r="I279" s="178">
        <f t="shared" si="359"/>
        <v>1414237.48</v>
      </c>
      <c r="J279" s="178">
        <f t="shared" si="359"/>
        <v>202856.26</v>
      </c>
      <c r="K279" s="178">
        <f t="shared" si="359"/>
        <v>85487.19</v>
      </c>
      <c r="L279" s="178">
        <f t="shared" si="359"/>
        <v>730458.57</v>
      </c>
      <c r="M279" s="178">
        <f t="shared" si="359"/>
        <v>319537.69</v>
      </c>
      <c r="N279" s="178">
        <f t="shared" si="359"/>
        <v>9629918.5199999996</v>
      </c>
      <c r="O279" s="178">
        <f t="shared" si="359"/>
        <v>3293479.58</v>
      </c>
      <c r="P279" s="178">
        <f t="shared" si="359"/>
        <v>72736.73</v>
      </c>
      <c r="Q279" s="178">
        <f t="shared" si="359"/>
        <v>4744123.5599999996</v>
      </c>
      <c r="R279" s="178">
        <f t="shared" si="359"/>
        <v>105445.85</v>
      </c>
      <c r="S279" s="178">
        <f t="shared" si="359"/>
        <v>598004.75</v>
      </c>
      <c r="T279" s="178">
        <f t="shared" si="359"/>
        <v>60712.6</v>
      </c>
      <c r="U279" s="178">
        <f t="shared" si="359"/>
        <v>31032.26</v>
      </c>
      <c r="V279" s="178">
        <f t="shared" si="359"/>
        <v>78811.759999999995</v>
      </c>
      <c r="W279" s="178">
        <f t="shared" si="359"/>
        <v>20410.900000000001</v>
      </c>
      <c r="X279" s="178">
        <f t="shared" si="359"/>
        <v>15985.99</v>
      </c>
      <c r="Y279" s="178">
        <f t="shared" si="359"/>
        <v>99913.22</v>
      </c>
      <c r="Z279" s="178">
        <f t="shared" si="359"/>
        <v>45089.25</v>
      </c>
      <c r="AA279" s="178">
        <f t="shared" si="359"/>
        <v>4488356.7699999996</v>
      </c>
      <c r="AB279" s="178">
        <f t="shared" si="359"/>
        <v>8611340.7400000002</v>
      </c>
      <c r="AC279" s="178">
        <f t="shared" si="359"/>
        <v>382592.79</v>
      </c>
      <c r="AD279" s="178">
        <f t="shared" si="359"/>
        <v>390326.71</v>
      </c>
      <c r="AE279" s="178">
        <f t="shared" si="359"/>
        <v>36371.1</v>
      </c>
      <c r="AF279" s="178">
        <f t="shared" si="359"/>
        <v>54448.21</v>
      </c>
      <c r="AG279" s="178">
        <f t="shared" si="359"/>
        <v>301636.59999999998</v>
      </c>
      <c r="AH279" s="178">
        <f t="shared" si="359"/>
        <v>155776.17000000001</v>
      </c>
      <c r="AI279" s="178">
        <f t="shared" si="359"/>
        <v>36229.360000000001</v>
      </c>
      <c r="AJ279" s="178">
        <f t="shared" si="359"/>
        <v>67100.160000000003</v>
      </c>
      <c r="AK279" s="178">
        <f t="shared" si="359"/>
        <v>18334.34</v>
      </c>
      <c r="AL279" s="178">
        <f t="shared" si="359"/>
        <v>115865.67</v>
      </c>
      <c r="AM279" s="178">
        <f t="shared" si="359"/>
        <v>83015.98</v>
      </c>
      <c r="AN279" s="178">
        <f t="shared" si="359"/>
        <v>306698.53999999998</v>
      </c>
      <c r="AO279" s="178">
        <f t="shared" si="359"/>
        <v>1208186.42</v>
      </c>
      <c r="AP279" s="178">
        <f t="shared" si="359"/>
        <v>23173416.98</v>
      </c>
      <c r="AQ279" s="178">
        <f t="shared" si="359"/>
        <v>85882.44</v>
      </c>
      <c r="AR279" s="178">
        <f t="shared" si="359"/>
        <v>14889161.34</v>
      </c>
      <c r="AS279" s="178">
        <f t="shared" si="359"/>
        <v>1594763.94</v>
      </c>
      <c r="AT279" s="178">
        <f t="shared" si="359"/>
        <v>852455.28</v>
      </c>
      <c r="AU279" s="178">
        <f t="shared" si="359"/>
        <v>106291.01</v>
      </c>
      <c r="AV279" s="178">
        <f t="shared" si="359"/>
        <v>69394.3</v>
      </c>
      <c r="AW279" s="178">
        <f t="shared" si="359"/>
        <v>72674.53</v>
      </c>
      <c r="AX279" s="178">
        <f t="shared" si="359"/>
        <v>45903.81</v>
      </c>
      <c r="AY279" s="178">
        <f t="shared" si="359"/>
        <v>92196.66</v>
      </c>
      <c r="AZ279" s="178">
        <f t="shared" si="359"/>
        <v>1294054.04</v>
      </c>
      <c r="BA279" s="178">
        <f t="shared" si="359"/>
        <v>804806.61</v>
      </c>
      <c r="BB279" s="178">
        <f t="shared" si="359"/>
        <v>354929.4</v>
      </c>
      <c r="BC279" s="178">
        <f t="shared" si="359"/>
        <v>7300888.5700000003</v>
      </c>
      <c r="BD279" s="178">
        <f t="shared" si="359"/>
        <v>1297465.48</v>
      </c>
      <c r="BE279" s="178">
        <f t="shared" si="359"/>
        <v>334875.34000000003</v>
      </c>
      <c r="BF279" s="178">
        <f t="shared" si="359"/>
        <v>4953188.57</v>
      </c>
      <c r="BG279" s="178">
        <f t="shared" si="359"/>
        <v>172436.45</v>
      </c>
      <c r="BH279" s="178">
        <f t="shared" si="359"/>
        <v>108726.14</v>
      </c>
      <c r="BI279" s="178">
        <f t="shared" si="359"/>
        <v>44112.160000000003</v>
      </c>
      <c r="BJ279" s="178">
        <f t="shared" si="359"/>
        <v>1323659.43</v>
      </c>
      <c r="BK279" s="178">
        <f t="shared" si="359"/>
        <v>2357006.73</v>
      </c>
      <c r="BL279" s="178">
        <f t="shared" si="359"/>
        <v>8553.7199999999993</v>
      </c>
      <c r="BM279" s="178">
        <f t="shared" si="359"/>
        <v>102830.06</v>
      </c>
      <c r="BN279" s="178">
        <f t="shared" si="359"/>
        <v>969487.31</v>
      </c>
      <c r="BO279" s="178">
        <f t="shared" si="360"/>
        <v>352247.96</v>
      </c>
      <c r="BP279" s="178">
        <f t="shared" si="360"/>
        <v>192072.8</v>
      </c>
      <c r="BQ279" s="178">
        <f t="shared" si="360"/>
        <v>1192260.3600000001</v>
      </c>
      <c r="BR279" s="178">
        <f t="shared" si="360"/>
        <v>234768.74</v>
      </c>
      <c r="BS279" s="178">
        <f t="shared" si="360"/>
        <v>91642.1</v>
      </c>
      <c r="BT279" s="178">
        <f t="shared" si="360"/>
        <v>92041.64</v>
      </c>
      <c r="BU279" s="178">
        <f t="shared" si="360"/>
        <v>145594.76999999999</v>
      </c>
      <c r="BV279" s="178">
        <f t="shared" si="360"/>
        <v>465645.68</v>
      </c>
      <c r="BW279" s="178">
        <f t="shared" si="360"/>
        <v>509669.69</v>
      </c>
      <c r="BX279" s="178">
        <f t="shared" si="360"/>
        <v>68297.03</v>
      </c>
      <c r="BY279" s="178">
        <f t="shared" si="360"/>
        <v>10899.4</v>
      </c>
      <c r="BZ279" s="178">
        <f t="shared" si="360"/>
        <v>99747.04</v>
      </c>
      <c r="CA279" s="178">
        <f t="shared" si="360"/>
        <v>267504.12</v>
      </c>
      <c r="CB279" s="178">
        <f t="shared" si="360"/>
        <v>19127654.59</v>
      </c>
      <c r="CC279" s="178">
        <f t="shared" si="360"/>
        <v>71163.3</v>
      </c>
      <c r="CD279" s="178">
        <f t="shared" si="360"/>
        <v>60841.21</v>
      </c>
      <c r="CE279" s="178">
        <f t="shared" si="360"/>
        <v>73939.23</v>
      </c>
      <c r="CF279" s="178">
        <f t="shared" si="360"/>
        <v>68135.38</v>
      </c>
      <c r="CG279" s="178">
        <f t="shared" si="360"/>
        <v>57553.37</v>
      </c>
      <c r="CH279" s="178">
        <f t="shared" si="360"/>
        <v>42357.75</v>
      </c>
      <c r="CI279" s="178">
        <f t="shared" si="360"/>
        <v>245241.93</v>
      </c>
      <c r="CJ279" s="178">
        <f t="shared" si="360"/>
        <v>263139.84999999998</v>
      </c>
      <c r="CK279" s="178">
        <f t="shared" si="360"/>
        <v>1031380.62</v>
      </c>
      <c r="CL279" s="178">
        <f t="shared" si="360"/>
        <v>101629.99</v>
      </c>
      <c r="CM279" s="178">
        <f t="shared" si="360"/>
        <v>73850.64</v>
      </c>
      <c r="CN279" s="178">
        <f t="shared" si="360"/>
        <v>7211615.2300000004</v>
      </c>
      <c r="CO279" s="178">
        <f t="shared" si="360"/>
        <v>3270273.45</v>
      </c>
      <c r="CP279" s="178">
        <f t="shared" si="360"/>
        <v>632298.37</v>
      </c>
      <c r="CQ279" s="178">
        <f t="shared" si="360"/>
        <v>220703.85</v>
      </c>
      <c r="CR279" s="178">
        <f t="shared" si="360"/>
        <v>48421.16</v>
      </c>
      <c r="CS279" s="178">
        <f t="shared" si="360"/>
        <v>167531.53</v>
      </c>
      <c r="CT279" s="178">
        <f t="shared" si="360"/>
        <v>37264.21</v>
      </c>
      <c r="CU279" s="178">
        <f t="shared" si="360"/>
        <v>27519.74</v>
      </c>
      <c r="CV279" s="178">
        <f t="shared" si="360"/>
        <v>21388.9</v>
      </c>
      <c r="CW279" s="178">
        <f t="shared" si="360"/>
        <v>131105.04999999999</v>
      </c>
      <c r="CX279" s="178">
        <f t="shared" si="360"/>
        <v>206598.06</v>
      </c>
      <c r="CY279" s="178">
        <f t="shared" si="360"/>
        <v>14167.51</v>
      </c>
      <c r="CZ279" s="178">
        <f t="shared" si="360"/>
        <v>550640.41</v>
      </c>
      <c r="DA279" s="178">
        <f t="shared" si="360"/>
        <v>87021.49</v>
      </c>
      <c r="DB279" s="178">
        <f t="shared" si="360"/>
        <v>63290.03</v>
      </c>
      <c r="DC279" s="178">
        <f t="shared" si="360"/>
        <v>113962.01</v>
      </c>
      <c r="DD279" s="178">
        <f t="shared" si="360"/>
        <v>75041.399999999994</v>
      </c>
      <c r="DE279" s="178">
        <f t="shared" si="360"/>
        <v>199423.67</v>
      </c>
      <c r="DF279" s="178">
        <f t="shared" si="360"/>
        <v>5558992.8600000003</v>
      </c>
      <c r="DG279" s="178">
        <f t="shared" si="360"/>
        <v>79231.199999999997</v>
      </c>
      <c r="DH279" s="178">
        <f t="shared" si="360"/>
        <v>737007.84</v>
      </c>
      <c r="DI279" s="178">
        <f t="shared" si="360"/>
        <v>929775.91</v>
      </c>
      <c r="DJ279" s="178">
        <f t="shared" si="360"/>
        <v>95048.19</v>
      </c>
      <c r="DK279" s="178">
        <f t="shared" si="360"/>
        <v>68452.160000000003</v>
      </c>
      <c r="DL279" s="178">
        <f t="shared" si="360"/>
        <v>1273854.27</v>
      </c>
      <c r="DM279" s="178">
        <f t="shared" si="360"/>
        <v>115173.66</v>
      </c>
      <c r="DN279" s="178">
        <f t="shared" si="360"/>
        <v>568326.72</v>
      </c>
      <c r="DO279" s="178">
        <f t="shared" si="360"/>
        <v>607928.65</v>
      </c>
      <c r="DP279" s="178">
        <f t="shared" si="360"/>
        <v>43811.71</v>
      </c>
      <c r="DQ279" s="178">
        <f t="shared" si="360"/>
        <v>286298.28999999998</v>
      </c>
      <c r="DR279" s="178">
        <f t="shared" si="360"/>
        <v>315314.05</v>
      </c>
      <c r="DS279" s="178">
        <f t="shared" si="360"/>
        <v>181425.07</v>
      </c>
      <c r="DT279" s="178">
        <f t="shared" si="360"/>
        <v>39373.31</v>
      </c>
      <c r="DU279" s="178">
        <f t="shared" si="360"/>
        <v>102916.77</v>
      </c>
      <c r="DV279" s="178">
        <f t="shared" si="360"/>
        <v>33001.14</v>
      </c>
      <c r="DW279" s="178">
        <f t="shared" si="360"/>
        <v>77599.679999999993</v>
      </c>
      <c r="DX279" s="178">
        <f t="shared" si="360"/>
        <v>92944.12</v>
      </c>
      <c r="DY279" s="178">
        <f t="shared" si="360"/>
        <v>118100.46</v>
      </c>
      <c r="DZ279" s="178">
        <f t="shared" si="360"/>
        <v>269792.62</v>
      </c>
      <c r="EA279" s="178">
        <f t="shared" si="361"/>
        <v>540881.99</v>
      </c>
      <c r="EB279" s="178">
        <f t="shared" si="361"/>
        <v>218742.19</v>
      </c>
      <c r="EC279" s="178">
        <f t="shared" si="361"/>
        <v>85810.72</v>
      </c>
      <c r="ED279" s="178">
        <f t="shared" si="361"/>
        <v>452030.46</v>
      </c>
      <c r="EE279" s="178">
        <f t="shared" si="361"/>
        <v>56232</v>
      </c>
      <c r="EF279" s="178">
        <f t="shared" si="361"/>
        <v>228844.47</v>
      </c>
      <c r="EG279" s="178">
        <f t="shared" si="361"/>
        <v>85014.42</v>
      </c>
      <c r="EH279" s="178">
        <f t="shared" si="361"/>
        <v>41234.080000000002</v>
      </c>
      <c r="EI279" s="178">
        <f t="shared" si="361"/>
        <v>2420186.67</v>
      </c>
      <c r="EJ279" s="178">
        <f t="shared" si="361"/>
        <v>631163.15</v>
      </c>
      <c r="EK279" s="178">
        <f t="shared" si="361"/>
        <v>117162.87</v>
      </c>
      <c r="EL279" s="178">
        <f t="shared" si="361"/>
        <v>42179.21</v>
      </c>
      <c r="EM279" s="178">
        <f t="shared" si="361"/>
        <v>185314.87</v>
      </c>
      <c r="EN279" s="178">
        <f t="shared" si="361"/>
        <v>185023.2</v>
      </c>
      <c r="EO279" s="178">
        <f t="shared" si="361"/>
        <v>117918.6</v>
      </c>
      <c r="EP279" s="178">
        <f t="shared" si="361"/>
        <v>169389.68</v>
      </c>
      <c r="EQ279" s="178">
        <f t="shared" si="361"/>
        <v>774241.59</v>
      </c>
      <c r="ER279" s="178">
        <f t="shared" si="361"/>
        <v>149519.19</v>
      </c>
      <c r="ES279" s="178">
        <f t="shared" si="361"/>
        <v>59016.68</v>
      </c>
      <c r="ET279" s="178">
        <f t="shared" si="361"/>
        <v>87510.5</v>
      </c>
      <c r="EU279" s="178">
        <f t="shared" si="361"/>
        <v>125566.99</v>
      </c>
      <c r="EV279" s="178">
        <f t="shared" si="361"/>
        <v>34543.33</v>
      </c>
      <c r="EW279" s="178">
        <f t="shared" si="361"/>
        <v>192516.95</v>
      </c>
      <c r="EX279" s="178">
        <f t="shared" si="361"/>
        <v>9943.16</v>
      </c>
      <c r="EY279" s="178">
        <f t="shared" si="361"/>
        <v>96188.23</v>
      </c>
      <c r="EZ279" s="178">
        <f t="shared" si="361"/>
        <v>73008.179999999993</v>
      </c>
      <c r="FA279" s="178">
        <f t="shared" si="361"/>
        <v>1222422.31</v>
      </c>
      <c r="FB279" s="178">
        <f t="shared" si="361"/>
        <v>368362.89</v>
      </c>
      <c r="FC279" s="178">
        <f t="shared" si="361"/>
        <v>722920.52</v>
      </c>
      <c r="FD279" s="178">
        <f t="shared" si="361"/>
        <v>123007.82</v>
      </c>
      <c r="FE279" s="178">
        <f t="shared" si="361"/>
        <v>53499.24</v>
      </c>
      <c r="FF279" s="178">
        <f t="shared" si="361"/>
        <v>57347.85</v>
      </c>
      <c r="FG279" s="178">
        <f t="shared" si="361"/>
        <v>25796.01</v>
      </c>
      <c r="FH279" s="178">
        <f t="shared" si="361"/>
        <v>76443.600000000006</v>
      </c>
      <c r="FI279" s="178">
        <f t="shared" si="361"/>
        <v>384377.48</v>
      </c>
      <c r="FJ279" s="178">
        <f t="shared" si="361"/>
        <v>688617.57</v>
      </c>
      <c r="FK279" s="178">
        <f t="shared" si="361"/>
        <v>738291.09</v>
      </c>
      <c r="FL279" s="178">
        <f t="shared" si="361"/>
        <v>1117863.9099999999</v>
      </c>
      <c r="FM279" s="178">
        <f t="shared" si="361"/>
        <v>408291.96</v>
      </c>
      <c r="FN279" s="178">
        <f t="shared" si="361"/>
        <v>2433036.91</v>
      </c>
      <c r="FO279" s="178">
        <f t="shared" si="361"/>
        <v>425799.17</v>
      </c>
      <c r="FP279" s="178">
        <f t="shared" si="361"/>
        <v>898783.89</v>
      </c>
      <c r="FQ279" s="178">
        <f t="shared" si="361"/>
        <v>215339.79</v>
      </c>
      <c r="FR279" s="178">
        <f t="shared" si="361"/>
        <v>114736.68</v>
      </c>
      <c r="FS279" s="178">
        <f t="shared" si="361"/>
        <v>157648.07</v>
      </c>
      <c r="FT279" s="184">
        <f t="shared" si="361"/>
        <v>74732.91</v>
      </c>
      <c r="FU279" s="178">
        <f t="shared" si="361"/>
        <v>228017.99</v>
      </c>
      <c r="FV279" s="178">
        <f t="shared" si="361"/>
        <v>136632.35</v>
      </c>
      <c r="FW279" s="178">
        <f t="shared" si="361"/>
        <v>40869.07</v>
      </c>
      <c r="FX279" s="178">
        <f t="shared" si="361"/>
        <v>41595</v>
      </c>
      <c r="FY279" s="178">
        <f>FY268</f>
        <v>0</v>
      </c>
      <c r="FZ279" s="265">
        <f>SUM(C279:FX279)</f>
        <v>178449673.34</v>
      </c>
      <c r="GA279" s="147"/>
      <c r="GB279" s="226"/>
      <c r="GC279" s="147"/>
      <c r="GD279" s="186"/>
      <c r="GE279" s="178"/>
    </row>
    <row r="280" spans="1:187" x14ac:dyDescent="0.2">
      <c r="A280" s="192" t="s">
        <v>743</v>
      </c>
      <c r="B280" s="184" t="s">
        <v>435</v>
      </c>
      <c r="C280" s="178">
        <f>C277-C278-C279</f>
        <v>45973235.053089812</v>
      </c>
      <c r="D280" s="178">
        <f t="shared" ref="D280:BO280" si="362">D277-D278-D279</f>
        <v>242246026.13885629</v>
      </c>
      <c r="E280" s="178">
        <f t="shared" si="362"/>
        <v>45084462.344753429</v>
      </c>
      <c r="F280" s="178">
        <f t="shared" si="362"/>
        <v>98216027.020739391</v>
      </c>
      <c r="G280" s="178">
        <f t="shared" si="362"/>
        <v>4633377.9482927518</v>
      </c>
      <c r="H280" s="178">
        <f t="shared" si="362"/>
        <v>4676546.2720075287</v>
      </c>
      <c r="I280" s="178">
        <f t="shared" si="362"/>
        <v>63724530.378164418</v>
      </c>
      <c r="J280" s="178">
        <f t="shared" si="362"/>
        <v>13306037.067737987</v>
      </c>
      <c r="K280" s="178">
        <f t="shared" si="362"/>
        <v>1834289.6357342782</v>
      </c>
      <c r="L280" s="178">
        <f t="shared" si="362"/>
        <v>8249759.8080973774</v>
      </c>
      <c r="M280" s="178">
        <f t="shared" si="362"/>
        <v>7542860.0594380097</v>
      </c>
      <c r="N280" s="178">
        <f t="shared" si="362"/>
        <v>269130531.30585063</v>
      </c>
      <c r="O280" s="178">
        <f t="shared" si="362"/>
        <v>62075025.783164091</v>
      </c>
      <c r="P280" s="178">
        <f t="shared" si="362"/>
        <v>1465374.9082381329</v>
      </c>
      <c r="Q280" s="178">
        <f t="shared" si="362"/>
        <v>247240650.76465505</v>
      </c>
      <c r="R280" s="178">
        <f t="shared" si="362"/>
        <v>18509598.626134861</v>
      </c>
      <c r="S280" s="178">
        <f t="shared" si="362"/>
        <v>5922276.6796631627</v>
      </c>
      <c r="T280" s="178">
        <f t="shared" si="362"/>
        <v>1312388.3365655942</v>
      </c>
      <c r="U280" s="178">
        <f t="shared" si="362"/>
        <v>436913.5686796846</v>
      </c>
      <c r="V280" s="178">
        <f t="shared" si="362"/>
        <v>2162571.9142231075</v>
      </c>
      <c r="W280" s="178">
        <f t="shared" si="362"/>
        <v>591244.98771330703</v>
      </c>
      <c r="X280" s="178">
        <f t="shared" si="362"/>
        <v>598327.66325260757</v>
      </c>
      <c r="Y280" s="178">
        <f t="shared" si="362"/>
        <v>12232568.57689078</v>
      </c>
      <c r="Z280" s="178">
        <f t="shared" si="362"/>
        <v>2126883.7360076988</v>
      </c>
      <c r="AA280" s="178">
        <f t="shared" si="362"/>
        <v>139771304.81001899</v>
      </c>
      <c r="AB280" s="178">
        <f t="shared" si="362"/>
        <v>50904849.155845292</v>
      </c>
      <c r="AC280" s="178">
        <f t="shared" si="362"/>
        <v>4073249.8575348919</v>
      </c>
      <c r="AD280" s="178">
        <f t="shared" si="362"/>
        <v>5917183.7835668344</v>
      </c>
      <c r="AE280" s="178">
        <f t="shared" si="362"/>
        <v>1191455.3829439182</v>
      </c>
      <c r="AF280" s="178">
        <f t="shared" si="362"/>
        <v>1641160.8107802826</v>
      </c>
      <c r="AG280" s="178">
        <f t="shared" si="362"/>
        <v>493063.69785728178</v>
      </c>
      <c r="AH280" s="178">
        <f t="shared" si="362"/>
        <v>7173195.1275041904</v>
      </c>
      <c r="AI280" s="178">
        <f t="shared" si="362"/>
        <v>3126688.6392100784</v>
      </c>
      <c r="AJ280" s="178">
        <f t="shared" si="362"/>
        <v>1899633.8847695631</v>
      </c>
      <c r="AK280" s="178">
        <f t="shared" si="362"/>
        <v>1550977.5164612313</v>
      </c>
      <c r="AL280" s="178">
        <f t="shared" si="362"/>
        <v>1123702.2062595524</v>
      </c>
      <c r="AM280" s="178">
        <f t="shared" si="362"/>
        <v>2983362.6597181032</v>
      </c>
      <c r="AN280" s="178">
        <f t="shared" si="362"/>
        <v>948104.02729391772</v>
      </c>
      <c r="AO280" s="178">
        <f t="shared" si="362"/>
        <v>25955493.265356533</v>
      </c>
      <c r="AP280" s="178">
        <f t="shared" si="362"/>
        <v>243824966.9575772</v>
      </c>
      <c r="AQ280" s="178">
        <f t="shared" si="362"/>
        <v>636916.32538772095</v>
      </c>
      <c r="AR280" s="178">
        <f t="shared" si="362"/>
        <v>299887425.21586597</v>
      </c>
      <c r="AS280" s="178">
        <f t="shared" si="362"/>
        <v>19481200.293501433</v>
      </c>
      <c r="AT280" s="178">
        <f t="shared" si="362"/>
        <v>11218536.563659977</v>
      </c>
      <c r="AU280" s="178">
        <f t="shared" si="362"/>
        <v>2128105.4388694726</v>
      </c>
      <c r="AV280" s="178">
        <f t="shared" si="362"/>
        <v>2696302.7080281628</v>
      </c>
      <c r="AW280" s="178">
        <f t="shared" si="362"/>
        <v>2116096.4159589666</v>
      </c>
      <c r="AX280" s="178">
        <f t="shared" si="362"/>
        <v>488328.34669061069</v>
      </c>
      <c r="AY280" s="178">
        <f t="shared" si="362"/>
        <v>3012360.227134977</v>
      </c>
      <c r="AZ280" s="178">
        <f t="shared" si="362"/>
        <v>77437551.898546964</v>
      </c>
      <c r="BA280" s="178">
        <f t="shared" si="362"/>
        <v>57064741.367496848</v>
      </c>
      <c r="BB280" s="178">
        <f t="shared" si="362"/>
        <v>53678368.413354822</v>
      </c>
      <c r="BC280" s="178">
        <f t="shared" si="362"/>
        <v>160916675.25996915</v>
      </c>
      <c r="BD280" s="178">
        <f t="shared" si="362"/>
        <v>24325869.474781904</v>
      </c>
      <c r="BE280" s="178">
        <f t="shared" si="362"/>
        <v>7830792.9756327895</v>
      </c>
      <c r="BF280" s="178">
        <f t="shared" si="362"/>
        <v>130301053.44417396</v>
      </c>
      <c r="BG280" s="178">
        <f t="shared" si="362"/>
        <v>6940150.1726623746</v>
      </c>
      <c r="BH280" s="178">
        <f t="shared" si="362"/>
        <v>4286319.4106378015</v>
      </c>
      <c r="BI280" s="178">
        <f t="shared" si="362"/>
        <v>2606373.0215203627</v>
      </c>
      <c r="BJ280" s="178">
        <f t="shared" si="362"/>
        <v>32997046.619254589</v>
      </c>
      <c r="BK280" s="178">
        <f t="shared" si="362"/>
        <v>141180276.38267422</v>
      </c>
      <c r="BL280" s="178">
        <f t="shared" si="362"/>
        <v>2332640.3880823385</v>
      </c>
      <c r="BM280" s="178">
        <f t="shared" si="362"/>
        <v>2448739.1381072332</v>
      </c>
      <c r="BN280" s="178">
        <f t="shared" si="362"/>
        <v>19362278.470393773</v>
      </c>
      <c r="BO280" s="178">
        <f t="shared" si="362"/>
        <v>7817326.6891094679</v>
      </c>
      <c r="BP280" s="178">
        <f t="shared" ref="BP280:EA280" si="363">BP277-BP278-BP279</f>
        <v>992330.07171920012</v>
      </c>
      <c r="BQ280" s="178">
        <f t="shared" si="363"/>
        <v>23457646.173328452</v>
      </c>
      <c r="BR280" s="178">
        <f t="shared" si="363"/>
        <v>31264343.103668429</v>
      </c>
      <c r="BS280" s="178">
        <f t="shared" si="363"/>
        <v>7571433.4962927038</v>
      </c>
      <c r="BT280" s="178">
        <f t="shared" si="363"/>
        <v>2634919.484220237</v>
      </c>
      <c r="BU280" s="178">
        <f t="shared" si="363"/>
        <v>2157675.6224473882</v>
      </c>
      <c r="BV280" s="178">
        <f t="shared" si="363"/>
        <v>2762888.6604176559</v>
      </c>
      <c r="BW280" s="178">
        <f t="shared" si="363"/>
        <v>5987357.8091735691</v>
      </c>
      <c r="BX280" s="178">
        <f t="shared" si="363"/>
        <v>393655.43868430622</v>
      </c>
      <c r="BY280" s="178">
        <f t="shared" si="363"/>
        <v>2414218.513044165</v>
      </c>
      <c r="BZ280" s="178">
        <f t="shared" si="363"/>
        <v>1514694.6125125869</v>
      </c>
      <c r="CA280" s="178">
        <f t="shared" si="363"/>
        <v>750320.76829203626</v>
      </c>
      <c r="CB280" s="178">
        <f t="shared" si="363"/>
        <v>339417095.82189518</v>
      </c>
      <c r="CC280" s="178">
        <f t="shared" si="363"/>
        <v>1557021.0090905621</v>
      </c>
      <c r="CD280" s="178">
        <f t="shared" si="363"/>
        <v>509713.67729342164</v>
      </c>
      <c r="CE280" s="178">
        <f t="shared" si="363"/>
        <v>1186002.2691998221</v>
      </c>
      <c r="CF280" s="178">
        <f t="shared" si="363"/>
        <v>647321.27447881328</v>
      </c>
      <c r="CG280" s="178">
        <f t="shared" si="363"/>
        <v>1678510.9407805759</v>
      </c>
      <c r="CH280" s="178">
        <f t="shared" si="363"/>
        <v>1104510.4608459671</v>
      </c>
      <c r="CI280" s="178">
        <f t="shared" si="363"/>
        <v>2921438.4736044812</v>
      </c>
      <c r="CJ280" s="178">
        <f t="shared" si="363"/>
        <v>2919583.7687305114</v>
      </c>
      <c r="CK280" s="178">
        <f t="shared" si="363"/>
        <v>31700262.674523894</v>
      </c>
      <c r="CL280" s="178">
        <f t="shared" si="363"/>
        <v>8619420.4322719593</v>
      </c>
      <c r="CM280" s="178">
        <f t="shared" si="363"/>
        <v>6517019.3677640017</v>
      </c>
      <c r="CN280" s="178">
        <f t="shared" si="363"/>
        <v>122165356.67480779</v>
      </c>
      <c r="CO280" s="178">
        <f t="shared" si="363"/>
        <v>67090663.946255475</v>
      </c>
      <c r="CP280" s="178">
        <f t="shared" si="363"/>
        <v>68541.998910118011</v>
      </c>
      <c r="CQ280" s="178">
        <f t="shared" si="363"/>
        <v>6921943.579676955</v>
      </c>
      <c r="CR280" s="178">
        <f t="shared" si="363"/>
        <v>2082871.0403171985</v>
      </c>
      <c r="CS280" s="178">
        <f t="shared" si="363"/>
        <v>2088686.0674802915</v>
      </c>
      <c r="CT280" s="178">
        <f t="shared" si="363"/>
        <v>1270859.8095048585</v>
      </c>
      <c r="CU280" s="178">
        <f t="shared" si="363"/>
        <v>2917905.5605874695</v>
      </c>
      <c r="CV280" s="178">
        <f t="shared" si="363"/>
        <v>541733.61871108424</v>
      </c>
      <c r="CW280" s="178">
        <f t="shared" si="363"/>
        <v>863580.37671666406</v>
      </c>
      <c r="CX280" s="178">
        <f t="shared" si="363"/>
        <v>2299213.745637666</v>
      </c>
      <c r="CY280" s="178">
        <f t="shared" si="363"/>
        <v>589491.53066955635</v>
      </c>
      <c r="CZ280" s="178">
        <f t="shared" si="363"/>
        <v>9812192.5707594082</v>
      </c>
      <c r="DA280" s="178">
        <f t="shared" si="363"/>
        <v>1151451.041272267</v>
      </c>
      <c r="DB280" s="178">
        <f t="shared" si="363"/>
        <v>2416744.7616102849</v>
      </c>
      <c r="DC280" s="178">
        <f t="shared" si="363"/>
        <v>915725.99412477738</v>
      </c>
      <c r="DD280" s="178">
        <f t="shared" si="363"/>
        <v>1187552.0330546754</v>
      </c>
      <c r="DE280" s="178">
        <f t="shared" si="363"/>
        <v>2279833.0823054323</v>
      </c>
      <c r="DF280" s="178">
        <f t="shared" si="363"/>
        <v>113476223.82452358</v>
      </c>
      <c r="DG280" s="178">
        <f t="shared" si="363"/>
        <v>325129.538299262</v>
      </c>
      <c r="DH280" s="178">
        <f t="shared" si="363"/>
        <v>6391992.6010059165</v>
      </c>
      <c r="DI280" s="178">
        <f t="shared" si="363"/>
        <v>10269129.999772813</v>
      </c>
      <c r="DJ280" s="178">
        <f t="shared" si="363"/>
        <v>4361746.3219062239</v>
      </c>
      <c r="DK280" s="178">
        <f t="shared" si="363"/>
        <v>3163109.608195602</v>
      </c>
      <c r="DL280" s="178">
        <f t="shared" si="363"/>
        <v>32300113.988707941</v>
      </c>
      <c r="DM280" s="178">
        <f t="shared" si="363"/>
        <v>2614074.615748181</v>
      </c>
      <c r="DN280" s="178">
        <f t="shared" si="363"/>
        <v>4423368.2120325333</v>
      </c>
      <c r="DO280" s="178">
        <f t="shared" si="363"/>
        <v>16675689.79580771</v>
      </c>
      <c r="DP280" s="178">
        <f t="shared" si="363"/>
        <v>2131476.1835678793</v>
      </c>
      <c r="DQ280" s="178">
        <f t="shared" si="363"/>
        <v>499828.9465057003</v>
      </c>
      <c r="DR280" s="178">
        <f t="shared" si="363"/>
        <v>9456081.3058017455</v>
      </c>
      <c r="DS280" s="178">
        <f t="shared" si="363"/>
        <v>5631081.9038699297</v>
      </c>
      <c r="DT280" s="178">
        <f t="shared" si="363"/>
        <v>1657307.6919889138</v>
      </c>
      <c r="DU280" s="178">
        <f t="shared" si="363"/>
        <v>2838401.3107601739</v>
      </c>
      <c r="DV280" s="178">
        <f t="shared" si="363"/>
        <v>2208520.0571385217</v>
      </c>
      <c r="DW280" s="178">
        <f t="shared" si="363"/>
        <v>2925769.7433788888</v>
      </c>
      <c r="DX280" s="178">
        <f t="shared" si="363"/>
        <v>1303200.2768140822</v>
      </c>
      <c r="DY280" s="178">
        <f t="shared" si="363"/>
        <v>2168337.358026736</v>
      </c>
      <c r="DZ280" s="178">
        <f t="shared" si="363"/>
        <v>4868541.1208991772</v>
      </c>
      <c r="EA280" s="178">
        <f t="shared" si="363"/>
        <v>1504571.3238052821</v>
      </c>
      <c r="EB280" s="178">
        <f t="shared" ref="EB280:FX280" si="364">EB277-EB278-EB279</f>
        <v>2477971.1659029559</v>
      </c>
      <c r="EC280" s="178">
        <f t="shared" si="364"/>
        <v>2001765.4545392988</v>
      </c>
      <c r="ED280" s="178">
        <f t="shared" si="364"/>
        <v>3173972.931845746</v>
      </c>
      <c r="EE280" s="178">
        <f t="shared" si="364"/>
        <v>1861624.8989477227</v>
      </c>
      <c r="EF280" s="178">
        <f t="shared" si="364"/>
        <v>9554897.5323875509</v>
      </c>
      <c r="EG280" s="178">
        <f t="shared" si="364"/>
        <v>2110717.8024356929</v>
      </c>
      <c r="EH280" s="178">
        <f t="shared" si="364"/>
        <v>2201374.1487520807</v>
      </c>
      <c r="EI280" s="178">
        <f t="shared" si="364"/>
        <v>102217709.03182442</v>
      </c>
      <c r="EJ280" s="178">
        <f t="shared" si="364"/>
        <v>49288590.167663611</v>
      </c>
      <c r="EK280" s="178">
        <f t="shared" si="364"/>
        <v>1996856.8253492638</v>
      </c>
      <c r="EL280" s="178">
        <f t="shared" si="364"/>
        <v>3395584.7533498304</v>
      </c>
      <c r="EM280" s="178">
        <f t="shared" si="364"/>
        <v>2169268.4914456373</v>
      </c>
      <c r="EN280" s="178">
        <f t="shared" si="364"/>
        <v>6903345.4075238341</v>
      </c>
      <c r="EO280" s="178">
        <f t="shared" si="364"/>
        <v>2323255.3731373814</v>
      </c>
      <c r="EP280" s="178">
        <f t="shared" si="364"/>
        <v>1336682.4143469499</v>
      </c>
      <c r="EQ280" s="178">
        <f t="shared" si="364"/>
        <v>11245792.871177508</v>
      </c>
      <c r="ER280" s="178">
        <f t="shared" si="364"/>
        <v>1620579.1594367491</v>
      </c>
      <c r="ES280" s="178">
        <f t="shared" si="364"/>
        <v>1230490.764198889</v>
      </c>
      <c r="ET280" s="178">
        <f t="shared" si="364"/>
        <v>2318525.903035365</v>
      </c>
      <c r="EU280" s="178">
        <f t="shared" si="364"/>
        <v>4718211.5331202792</v>
      </c>
      <c r="EV280" s="178">
        <f t="shared" si="364"/>
        <v>560897.46691442071</v>
      </c>
      <c r="EW280" s="178">
        <f t="shared" si="364"/>
        <v>4251838.8783782395</v>
      </c>
      <c r="EX280" s="178">
        <f t="shared" si="364"/>
        <v>2736661.3231384996</v>
      </c>
      <c r="EY280" s="178">
        <f t="shared" si="364"/>
        <v>2864022.3989469507</v>
      </c>
      <c r="EZ280" s="178">
        <f t="shared" si="364"/>
        <v>1076902.2265117306</v>
      </c>
      <c r="FA280" s="178">
        <f t="shared" si="364"/>
        <v>5838585.4226415176</v>
      </c>
      <c r="FB280" s="178">
        <f t="shared" si="364"/>
        <v>0</v>
      </c>
      <c r="FC280" s="178">
        <f t="shared" si="364"/>
        <v>10774431.320919789</v>
      </c>
      <c r="FD280" s="178">
        <f t="shared" si="364"/>
        <v>2392440.3711356525</v>
      </c>
      <c r="FE280" s="178">
        <f t="shared" si="364"/>
        <v>948875.47198290867</v>
      </c>
      <c r="FF280" s="178">
        <f t="shared" si="364"/>
        <v>2154028.4247158333</v>
      </c>
      <c r="FG280" s="178">
        <f t="shared" si="364"/>
        <v>1348051.9669906825</v>
      </c>
      <c r="FH280" s="178">
        <f t="shared" si="364"/>
        <v>566911.23044943262</v>
      </c>
      <c r="FI280" s="178">
        <f t="shared" si="364"/>
        <v>7102983.866086401</v>
      </c>
      <c r="FJ280" s="178">
        <f t="shared" si="364"/>
        <v>5764675.3387802793</v>
      </c>
      <c r="FK280" s="178">
        <f t="shared" si="364"/>
        <v>4878127.5297690574</v>
      </c>
      <c r="FL280" s="178">
        <f t="shared" si="364"/>
        <v>23405749.973721847</v>
      </c>
      <c r="FM280" s="178">
        <f t="shared" si="364"/>
        <v>19086635.567359898</v>
      </c>
      <c r="FN280" s="178">
        <f t="shared" si="364"/>
        <v>121726391.27243493</v>
      </c>
      <c r="FO280" s="178">
        <f t="shared" si="364"/>
        <v>1709143.3746543573</v>
      </c>
      <c r="FP280" s="178">
        <f t="shared" si="364"/>
        <v>6792769.4483556198</v>
      </c>
      <c r="FQ280" s="178">
        <f t="shared" si="364"/>
        <v>3764623.3000893425</v>
      </c>
      <c r="FR280" s="178">
        <f t="shared" si="364"/>
        <v>889124.24042856041</v>
      </c>
      <c r="FS280" s="178">
        <f t="shared" si="364"/>
        <v>964306.61676637083</v>
      </c>
      <c r="FT280" s="184">
        <f t="shared" si="364"/>
        <v>122609.35006135647</v>
      </c>
      <c r="FU280" s="178">
        <f t="shared" si="364"/>
        <v>4360479.4564465256</v>
      </c>
      <c r="FV280" s="178">
        <f t="shared" si="364"/>
        <v>3960585.8127913107</v>
      </c>
      <c r="FW280" s="178">
        <f t="shared" si="364"/>
        <v>2105768.052087625</v>
      </c>
      <c r="FX280" s="178">
        <f t="shared" si="364"/>
        <v>626183.23392003076</v>
      </c>
      <c r="FY280" s="178">
        <f>FY277-FY278-FY279</f>
        <v>0</v>
      </c>
      <c r="FZ280" s="265">
        <f>SUM(C280:FX280)</f>
        <v>4120519821.6742835</v>
      </c>
      <c r="GA280" s="147"/>
      <c r="GB280" s="178"/>
      <c r="GC280" s="147"/>
      <c r="GD280" s="186"/>
      <c r="GE280" s="178"/>
    </row>
    <row r="281" spans="1:187" x14ac:dyDescent="0.2">
      <c r="A281" s="192" t="s">
        <v>744</v>
      </c>
      <c r="B281" s="184" t="s">
        <v>711</v>
      </c>
      <c r="C281" s="147">
        <f t="shared" ref="C281:BN281" si="365">IF(MIN((((C264*-$GD$269)+C274)),(C56-C269))&lt;0,0,(MIN((((C264*-$GD$269)+C274)),(C56-C269))))</f>
        <v>0</v>
      </c>
      <c r="D281" s="147">
        <f t="shared" si="365"/>
        <v>0</v>
      </c>
      <c r="E281" s="147">
        <f t="shared" si="365"/>
        <v>0</v>
      </c>
      <c r="F281" s="147">
        <f t="shared" si="365"/>
        <v>0</v>
      </c>
      <c r="G281" s="147">
        <f t="shared" si="365"/>
        <v>0</v>
      </c>
      <c r="H281" s="147">
        <f t="shared" si="365"/>
        <v>0</v>
      </c>
      <c r="I281" s="147">
        <f t="shared" si="365"/>
        <v>0</v>
      </c>
      <c r="J281" s="147">
        <f t="shared" si="365"/>
        <v>0</v>
      </c>
      <c r="K281" s="147">
        <f t="shared" si="365"/>
        <v>0</v>
      </c>
      <c r="L281" s="147">
        <f t="shared" si="365"/>
        <v>0</v>
      </c>
      <c r="M281" s="147">
        <f t="shared" si="365"/>
        <v>0</v>
      </c>
      <c r="N281" s="147">
        <f t="shared" si="365"/>
        <v>0</v>
      </c>
      <c r="O281" s="147">
        <f t="shared" si="365"/>
        <v>0</v>
      </c>
      <c r="P281" s="147">
        <f t="shared" si="365"/>
        <v>0</v>
      </c>
      <c r="Q281" s="147">
        <f t="shared" si="365"/>
        <v>0</v>
      </c>
      <c r="R281" s="147">
        <f t="shared" si="365"/>
        <v>0</v>
      </c>
      <c r="S281" s="147">
        <f t="shared" si="365"/>
        <v>0</v>
      </c>
      <c r="T281" s="147">
        <f t="shared" si="365"/>
        <v>0</v>
      </c>
      <c r="U281" s="147">
        <f t="shared" si="365"/>
        <v>0</v>
      </c>
      <c r="V281" s="147">
        <f t="shared" si="365"/>
        <v>0</v>
      </c>
      <c r="W281" s="147">
        <f t="shared" si="365"/>
        <v>0</v>
      </c>
      <c r="X281" s="147">
        <f t="shared" si="365"/>
        <v>0</v>
      </c>
      <c r="Y281" s="147">
        <f t="shared" si="365"/>
        <v>0</v>
      </c>
      <c r="Z281" s="147">
        <f t="shared" si="365"/>
        <v>0</v>
      </c>
      <c r="AA281" s="147">
        <f t="shared" si="365"/>
        <v>0</v>
      </c>
      <c r="AB281" s="147">
        <f t="shared" si="365"/>
        <v>0</v>
      </c>
      <c r="AC281" s="147">
        <f t="shared" si="365"/>
        <v>0</v>
      </c>
      <c r="AD281" s="147">
        <f t="shared" si="365"/>
        <v>0</v>
      </c>
      <c r="AE281" s="147">
        <f t="shared" si="365"/>
        <v>0</v>
      </c>
      <c r="AF281" s="147">
        <f t="shared" si="365"/>
        <v>0</v>
      </c>
      <c r="AG281" s="147">
        <f t="shared" si="365"/>
        <v>0</v>
      </c>
      <c r="AH281" s="147">
        <f t="shared" si="365"/>
        <v>0</v>
      </c>
      <c r="AI281" s="147">
        <f t="shared" si="365"/>
        <v>0</v>
      </c>
      <c r="AJ281" s="147">
        <f t="shared" si="365"/>
        <v>0</v>
      </c>
      <c r="AK281" s="147">
        <f t="shared" si="365"/>
        <v>0</v>
      </c>
      <c r="AL281" s="147">
        <f t="shared" si="365"/>
        <v>0</v>
      </c>
      <c r="AM281" s="147">
        <f t="shared" si="365"/>
        <v>0</v>
      </c>
      <c r="AN281" s="147">
        <f t="shared" si="365"/>
        <v>0</v>
      </c>
      <c r="AO281" s="147">
        <f t="shared" si="365"/>
        <v>0</v>
      </c>
      <c r="AP281" s="147">
        <f t="shared" si="365"/>
        <v>0</v>
      </c>
      <c r="AQ281" s="147">
        <f t="shared" si="365"/>
        <v>0</v>
      </c>
      <c r="AR281" s="147">
        <f t="shared" si="365"/>
        <v>0</v>
      </c>
      <c r="AS281" s="147">
        <f t="shared" si="365"/>
        <v>0</v>
      </c>
      <c r="AT281" s="147">
        <f t="shared" si="365"/>
        <v>0</v>
      </c>
      <c r="AU281" s="147">
        <f t="shared" si="365"/>
        <v>0</v>
      </c>
      <c r="AV281" s="147">
        <f t="shared" si="365"/>
        <v>0</v>
      </c>
      <c r="AW281" s="147">
        <f t="shared" si="365"/>
        <v>0</v>
      </c>
      <c r="AX281" s="147">
        <f t="shared" si="365"/>
        <v>0</v>
      </c>
      <c r="AY281" s="147">
        <f t="shared" si="365"/>
        <v>0</v>
      </c>
      <c r="AZ281" s="147">
        <f t="shared" si="365"/>
        <v>0</v>
      </c>
      <c r="BA281" s="147">
        <f t="shared" si="365"/>
        <v>0</v>
      </c>
      <c r="BB281" s="147">
        <f t="shared" si="365"/>
        <v>0</v>
      </c>
      <c r="BC281" s="147">
        <f t="shared" si="365"/>
        <v>0</v>
      </c>
      <c r="BD281" s="147">
        <f t="shared" si="365"/>
        <v>0</v>
      </c>
      <c r="BE281" s="147">
        <f t="shared" si="365"/>
        <v>0</v>
      </c>
      <c r="BF281" s="147">
        <f t="shared" si="365"/>
        <v>0</v>
      </c>
      <c r="BG281" s="147">
        <f t="shared" si="365"/>
        <v>0</v>
      </c>
      <c r="BH281" s="147">
        <f t="shared" si="365"/>
        <v>0</v>
      </c>
      <c r="BI281" s="147">
        <f t="shared" si="365"/>
        <v>0</v>
      </c>
      <c r="BJ281" s="147">
        <f t="shared" si="365"/>
        <v>0</v>
      </c>
      <c r="BK281" s="147">
        <f t="shared" si="365"/>
        <v>0</v>
      </c>
      <c r="BL281" s="147">
        <f t="shared" si="365"/>
        <v>0</v>
      </c>
      <c r="BM281" s="147">
        <f t="shared" si="365"/>
        <v>0</v>
      </c>
      <c r="BN281" s="147">
        <f t="shared" si="365"/>
        <v>0</v>
      </c>
      <c r="BO281" s="147">
        <f t="shared" ref="BO281:DZ281" si="366">IF(MIN((((BO264*-$GD$269)+BO274)),(BO56-BO269))&lt;0,0,(MIN((((BO264*-$GD$269)+BO274)),(BO56-BO269))))</f>
        <v>0</v>
      </c>
      <c r="BP281" s="147">
        <f t="shared" si="366"/>
        <v>0</v>
      </c>
      <c r="BQ281" s="147">
        <f t="shared" si="366"/>
        <v>0</v>
      </c>
      <c r="BR281" s="147">
        <f t="shared" si="366"/>
        <v>0</v>
      </c>
      <c r="BS281" s="147">
        <f t="shared" si="366"/>
        <v>0</v>
      </c>
      <c r="BT281" s="147">
        <f t="shared" si="366"/>
        <v>0</v>
      </c>
      <c r="BU281" s="147">
        <f t="shared" si="366"/>
        <v>0</v>
      </c>
      <c r="BV281" s="147">
        <f t="shared" si="366"/>
        <v>0</v>
      </c>
      <c r="BW281" s="147">
        <f t="shared" si="366"/>
        <v>0</v>
      </c>
      <c r="BX281" s="147">
        <f t="shared" si="366"/>
        <v>0</v>
      </c>
      <c r="BY281" s="147">
        <f t="shared" si="366"/>
        <v>0</v>
      </c>
      <c r="BZ281" s="147">
        <f t="shared" si="366"/>
        <v>0</v>
      </c>
      <c r="CA281" s="147">
        <f t="shared" si="366"/>
        <v>0</v>
      </c>
      <c r="CB281" s="147">
        <f t="shared" si="366"/>
        <v>0</v>
      </c>
      <c r="CC281" s="147">
        <f t="shared" si="366"/>
        <v>0</v>
      </c>
      <c r="CD281" s="147">
        <f t="shared" si="366"/>
        <v>0</v>
      </c>
      <c r="CE281" s="147">
        <f t="shared" si="366"/>
        <v>0</v>
      </c>
      <c r="CF281" s="147">
        <f t="shared" si="366"/>
        <v>0</v>
      </c>
      <c r="CG281" s="147">
        <f t="shared" si="366"/>
        <v>0</v>
      </c>
      <c r="CH281" s="147">
        <f t="shared" si="366"/>
        <v>0</v>
      </c>
      <c r="CI281" s="147">
        <f t="shared" si="366"/>
        <v>0</v>
      </c>
      <c r="CJ281" s="147">
        <f t="shared" si="366"/>
        <v>0</v>
      </c>
      <c r="CK281" s="147">
        <f t="shared" si="366"/>
        <v>0</v>
      </c>
      <c r="CL281" s="147">
        <f t="shared" si="366"/>
        <v>0</v>
      </c>
      <c r="CM281" s="147">
        <f t="shared" si="366"/>
        <v>0</v>
      </c>
      <c r="CN281" s="147">
        <f t="shared" si="366"/>
        <v>0</v>
      </c>
      <c r="CO281" s="147">
        <f t="shared" si="366"/>
        <v>0</v>
      </c>
      <c r="CP281" s="147">
        <f t="shared" si="366"/>
        <v>0</v>
      </c>
      <c r="CQ281" s="147">
        <f t="shared" si="366"/>
        <v>0</v>
      </c>
      <c r="CR281" s="147">
        <f t="shared" si="366"/>
        <v>0</v>
      </c>
      <c r="CS281" s="147">
        <f t="shared" si="366"/>
        <v>0</v>
      </c>
      <c r="CT281" s="147">
        <f t="shared" si="366"/>
        <v>0</v>
      </c>
      <c r="CU281" s="147">
        <f t="shared" si="366"/>
        <v>0</v>
      </c>
      <c r="CV281" s="147">
        <f t="shared" si="366"/>
        <v>0</v>
      </c>
      <c r="CW281" s="147">
        <f t="shared" si="366"/>
        <v>0</v>
      </c>
      <c r="CX281" s="147">
        <f t="shared" si="366"/>
        <v>0</v>
      </c>
      <c r="CY281" s="147">
        <f t="shared" si="366"/>
        <v>0</v>
      </c>
      <c r="CZ281" s="147">
        <f t="shared" si="366"/>
        <v>0</v>
      </c>
      <c r="DA281" s="147">
        <f t="shared" si="366"/>
        <v>0</v>
      </c>
      <c r="DB281" s="147">
        <f t="shared" si="366"/>
        <v>0</v>
      </c>
      <c r="DC281" s="147">
        <f t="shared" si="366"/>
        <v>0</v>
      </c>
      <c r="DD281" s="147">
        <f t="shared" si="366"/>
        <v>0</v>
      </c>
      <c r="DE281" s="147">
        <f t="shared" si="366"/>
        <v>0</v>
      </c>
      <c r="DF281" s="147">
        <f t="shared" si="366"/>
        <v>0</v>
      </c>
      <c r="DG281" s="147">
        <f t="shared" si="366"/>
        <v>0</v>
      </c>
      <c r="DH281" s="147">
        <f t="shared" si="366"/>
        <v>0</v>
      </c>
      <c r="DI281" s="147">
        <f t="shared" si="366"/>
        <v>0</v>
      </c>
      <c r="DJ281" s="147">
        <f t="shared" si="366"/>
        <v>0</v>
      </c>
      <c r="DK281" s="147">
        <f t="shared" si="366"/>
        <v>0</v>
      </c>
      <c r="DL281" s="147">
        <f t="shared" si="366"/>
        <v>0</v>
      </c>
      <c r="DM281" s="147">
        <f t="shared" si="366"/>
        <v>0</v>
      </c>
      <c r="DN281" s="147">
        <f t="shared" si="366"/>
        <v>0</v>
      </c>
      <c r="DO281" s="147">
        <f t="shared" si="366"/>
        <v>0</v>
      </c>
      <c r="DP281" s="147">
        <f t="shared" si="366"/>
        <v>0</v>
      </c>
      <c r="DQ281" s="147">
        <f t="shared" si="366"/>
        <v>0</v>
      </c>
      <c r="DR281" s="147">
        <f t="shared" si="366"/>
        <v>0</v>
      </c>
      <c r="DS281" s="147">
        <f t="shared" si="366"/>
        <v>0</v>
      </c>
      <c r="DT281" s="147">
        <f t="shared" si="366"/>
        <v>0</v>
      </c>
      <c r="DU281" s="147">
        <f t="shared" si="366"/>
        <v>0</v>
      </c>
      <c r="DV281" s="147">
        <f t="shared" si="366"/>
        <v>0</v>
      </c>
      <c r="DW281" s="147">
        <f t="shared" si="366"/>
        <v>0</v>
      </c>
      <c r="DX281" s="147">
        <f t="shared" si="366"/>
        <v>0</v>
      </c>
      <c r="DY281" s="147">
        <f t="shared" si="366"/>
        <v>0</v>
      </c>
      <c r="DZ281" s="147">
        <f t="shared" si="366"/>
        <v>0</v>
      </c>
      <c r="EA281" s="147">
        <f t="shared" ref="EA281:FX281" si="367">IF(MIN((((EA264*-$GD$269)+EA274)),(EA56-EA269))&lt;0,0,(MIN((((EA264*-$GD$269)+EA274)),(EA56-EA269))))</f>
        <v>0</v>
      </c>
      <c r="EB281" s="147">
        <f t="shared" si="367"/>
        <v>0</v>
      </c>
      <c r="EC281" s="147">
        <f t="shared" si="367"/>
        <v>0</v>
      </c>
      <c r="ED281" s="147">
        <f t="shared" si="367"/>
        <v>0</v>
      </c>
      <c r="EE281" s="147">
        <f t="shared" si="367"/>
        <v>0</v>
      </c>
      <c r="EF281" s="147">
        <f t="shared" si="367"/>
        <v>0</v>
      </c>
      <c r="EG281" s="147">
        <f t="shared" si="367"/>
        <v>0</v>
      </c>
      <c r="EH281" s="147">
        <f t="shared" si="367"/>
        <v>0</v>
      </c>
      <c r="EI281" s="147">
        <f t="shared" si="367"/>
        <v>0</v>
      </c>
      <c r="EJ281" s="147">
        <f t="shared" si="367"/>
        <v>0</v>
      </c>
      <c r="EK281" s="147">
        <f t="shared" si="367"/>
        <v>0</v>
      </c>
      <c r="EL281" s="147">
        <f t="shared" si="367"/>
        <v>0</v>
      </c>
      <c r="EM281" s="147">
        <f t="shared" si="367"/>
        <v>0</v>
      </c>
      <c r="EN281" s="147">
        <f t="shared" si="367"/>
        <v>0</v>
      </c>
      <c r="EO281" s="147">
        <f t="shared" si="367"/>
        <v>0</v>
      </c>
      <c r="EP281" s="147">
        <f t="shared" si="367"/>
        <v>0</v>
      </c>
      <c r="EQ281" s="147">
        <f t="shared" si="367"/>
        <v>0</v>
      </c>
      <c r="ER281" s="147">
        <f t="shared" si="367"/>
        <v>0</v>
      </c>
      <c r="ES281" s="147">
        <f t="shared" si="367"/>
        <v>0</v>
      </c>
      <c r="ET281" s="147">
        <f t="shared" si="367"/>
        <v>0</v>
      </c>
      <c r="EU281" s="147">
        <f t="shared" si="367"/>
        <v>0</v>
      </c>
      <c r="EV281" s="147">
        <f t="shared" si="367"/>
        <v>0</v>
      </c>
      <c r="EW281" s="147">
        <f t="shared" si="367"/>
        <v>0</v>
      </c>
      <c r="EX281" s="147">
        <f t="shared" si="367"/>
        <v>0</v>
      </c>
      <c r="EY281" s="147">
        <f t="shared" si="367"/>
        <v>0</v>
      </c>
      <c r="EZ281" s="147">
        <f t="shared" si="367"/>
        <v>0</v>
      </c>
      <c r="FA281" s="147">
        <f t="shared" si="367"/>
        <v>0</v>
      </c>
      <c r="FB281" s="147">
        <f t="shared" si="367"/>
        <v>136527.44</v>
      </c>
      <c r="FC281" s="147">
        <f t="shared" si="367"/>
        <v>0</v>
      </c>
      <c r="FD281" s="147">
        <f t="shared" si="367"/>
        <v>0</v>
      </c>
      <c r="FE281" s="147">
        <f t="shared" si="367"/>
        <v>0</v>
      </c>
      <c r="FF281" s="147">
        <f t="shared" si="367"/>
        <v>0</v>
      </c>
      <c r="FG281" s="147">
        <f t="shared" si="367"/>
        <v>0</v>
      </c>
      <c r="FH281" s="147">
        <f t="shared" si="367"/>
        <v>0</v>
      </c>
      <c r="FI281" s="147">
        <f t="shared" si="367"/>
        <v>0</v>
      </c>
      <c r="FJ281" s="147">
        <f t="shared" si="367"/>
        <v>0</v>
      </c>
      <c r="FK281" s="147">
        <f t="shared" si="367"/>
        <v>0</v>
      </c>
      <c r="FL281" s="147">
        <f t="shared" si="367"/>
        <v>0</v>
      </c>
      <c r="FM281" s="147">
        <f t="shared" si="367"/>
        <v>0</v>
      </c>
      <c r="FN281" s="147">
        <f t="shared" si="367"/>
        <v>0</v>
      </c>
      <c r="FO281" s="147">
        <f t="shared" si="367"/>
        <v>0</v>
      </c>
      <c r="FP281" s="147">
        <f t="shared" si="367"/>
        <v>0</v>
      </c>
      <c r="FQ281" s="147">
        <f t="shared" si="367"/>
        <v>0</v>
      </c>
      <c r="FR281" s="147">
        <f t="shared" si="367"/>
        <v>0</v>
      </c>
      <c r="FS281" s="147">
        <f t="shared" si="367"/>
        <v>0</v>
      </c>
      <c r="FT281" s="181">
        <f t="shared" si="367"/>
        <v>0</v>
      </c>
      <c r="FU281" s="147">
        <f t="shared" si="367"/>
        <v>0</v>
      </c>
      <c r="FV281" s="147">
        <f t="shared" si="367"/>
        <v>0</v>
      </c>
      <c r="FW281" s="147">
        <f t="shared" si="367"/>
        <v>0</v>
      </c>
      <c r="FX281" s="147">
        <f t="shared" si="367"/>
        <v>0</v>
      </c>
      <c r="FY281" s="147">
        <f>IF(MIN((((FY266*-$GD$269)+FY275)),(FY52-FY271))&lt;0,0,(MIN((((FY266*-$GD$269)+FY275)),(FY52-FY271))))</f>
        <v>0</v>
      </c>
      <c r="FZ281" s="265">
        <f>SUM(C281:FX281)</f>
        <v>136527.44</v>
      </c>
      <c r="GA281" s="147"/>
      <c r="GB281" s="184"/>
      <c r="GC281" s="147"/>
      <c r="GD281" s="186"/>
      <c r="GE281" s="178"/>
    </row>
    <row r="282" spans="1:187" x14ac:dyDescent="0.2">
      <c r="A282" s="186"/>
      <c r="B282" s="184"/>
      <c r="C282" s="178"/>
      <c r="D282" s="178"/>
      <c r="E282" s="178"/>
      <c r="F282" s="178"/>
      <c r="G282" s="178"/>
      <c r="H282" s="178"/>
      <c r="I282" s="178"/>
      <c r="J282" s="178"/>
      <c r="K282" s="178"/>
      <c r="L282" s="178"/>
      <c r="M282" s="178"/>
      <c r="N282" s="178"/>
      <c r="O282" s="178"/>
      <c r="P282" s="178"/>
      <c r="Q282" s="178"/>
      <c r="R282" s="178"/>
      <c r="S282" s="178"/>
      <c r="T282" s="178"/>
      <c r="U282" s="178"/>
      <c r="V282" s="178"/>
      <c r="W282" s="178"/>
      <c r="X282" s="178"/>
      <c r="Y282" s="178"/>
      <c r="Z282" s="178"/>
      <c r="AA282" s="178"/>
      <c r="AB282" s="178"/>
      <c r="AC282" s="178"/>
      <c r="AD282" s="178"/>
      <c r="AE282" s="178"/>
      <c r="AF282" s="178"/>
      <c r="AG282" s="178"/>
      <c r="AH282" s="178"/>
      <c r="AI282" s="178"/>
      <c r="AJ282" s="178"/>
      <c r="AK282" s="178"/>
      <c r="AL282" s="178"/>
      <c r="AM282" s="178"/>
      <c r="AN282" s="178"/>
      <c r="AO282" s="178"/>
      <c r="AP282" s="178"/>
      <c r="AQ282" s="178"/>
      <c r="AR282" s="178"/>
      <c r="AS282" s="178"/>
      <c r="AT282" s="178"/>
      <c r="AU282" s="178"/>
      <c r="AV282" s="178"/>
      <c r="AW282" s="178"/>
      <c r="AX282" s="178"/>
      <c r="AY282" s="178"/>
      <c r="AZ282" s="178"/>
      <c r="BA282" s="178"/>
      <c r="BB282" s="178"/>
      <c r="BC282" s="178"/>
      <c r="BD282" s="178"/>
      <c r="BE282" s="178"/>
      <c r="BF282" s="178"/>
      <c r="BG282" s="178"/>
      <c r="BH282" s="178"/>
      <c r="BI282" s="178"/>
      <c r="BJ282" s="178"/>
      <c r="BK282" s="178"/>
      <c r="BL282" s="178"/>
      <c r="BM282" s="178"/>
      <c r="BN282" s="178"/>
      <c r="BO282" s="178"/>
      <c r="BP282" s="178"/>
      <c r="BQ282" s="178"/>
      <c r="BR282" s="178"/>
      <c r="BS282" s="178"/>
      <c r="BT282" s="178"/>
      <c r="BU282" s="178"/>
      <c r="BV282" s="178"/>
      <c r="BW282" s="178"/>
      <c r="BX282" s="178"/>
      <c r="BY282" s="178"/>
      <c r="BZ282" s="178"/>
      <c r="CA282" s="178"/>
      <c r="CB282" s="178"/>
      <c r="CC282" s="178"/>
      <c r="CD282" s="178"/>
      <c r="CE282" s="178"/>
      <c r="CF282" s="178"/>
      <c r="CG282" s="178"/>
      <c r="CH282" s="178"/>
      <c r="CI282" s="178"/>
      <c r="CJ282" s="178"/>
      <c r="CK282" s="178"/>
      <c r="CL282" s="178"/>
      <c r="CM282" s="178"/>
      <c r="CN282" s="178"/>
      <c r="CO282" s="178"/>
      <c r="CP282" s="178"/>
      <c r="CQ282" s="178"/>
      <c r="CR282" s="178"/>
      <c r="CS282" s="178"/>
      <c r="CT282" s="178"/>
      <c r="CU282" s="178"/>
      <c r="CV282" s="178"/>
      <c r="CW282" s="178"/>
      <c r="CX282" s="178"/>
      <c r="CY282" s="178"/>
      <c r="CZ282" s="178"/>
      <c r="DA282" s="178"/>
      <c r="DB282" s="178"/>
      <c r="DC282" s="178"/>
      <c r="DD282" s="178"/>
      <c r="DE282" s="178"/>
      <c r="DF282" s="178"/>
      <c r="DG282" s="178"/>
      <c r="DH282" s="178"/>
      <c r="DI282" s="178"/>
      <c r="DJ282" s="178"/>
      <c r="DK282" s="178"/>
      <c r="DL282" s="178"/>
      <c r="DM282" s="178"/>
      <c r="DN282" s="178"/>
      <c r="DO282" s="178"/>
      <c r="DP282" s="178"/>
      <c r="DQ282" s="178"/>
      <c r="DR282" s="178"/>
      <c r="DS282" s="178"/>
      <c r="DT282" s="178"/>
      <c r="DU282" s="178"/>
      <c r="DV282" s="178"/>
      <c r="DW282" s="178"/>
      <c r="DX282" s="178"/>
      <c r="DY282" s="178"/>
      <c r="DZ282" s="178"/>
      <c r="EA282" s="178"/>
      <c r="EB282" s="178"/>
      <c r="EC282" s="178"/>
      <c r="ED282" s="178"/>
      <c r="EE282" s="178"/>
      <c r="EF282" s="178"/>
      <c r="EG282" s="178"/>
      <c r="EH282" s="178"/>
      <c r="EI282" s="178"/>
      <c r="EJ282" s="178"/>
      <c r="EK282" s="178"/>
      <c r="EL282" s="178"/>
      <c r="EM282" s="178"/>
      <c r="EN282" s="178"/>
      <c r="EO282" s="178"/>
      <c r="EP282" s="178"/>
      <c r="EQ282" s="178"/>
      <c r="ER282" s="178"/>
      <c r="ES282" s="178"/>
      <c r="ET282" s="178"/>
      <c r="EU282" s="178"/>
      <c r="EV282" s="178"/>
      <c r="EW282" s="178"/>
      <c r="EX282" s="178"/>
      <c r="EY282" s="178"/>
      <c r="EZ282" s="178"/>
      <c r="FA282" s="178"/>
      <c r="FB282" s="178"/>
      <c r="FC282" s="178"/>
      <c r="FD282" s="178"/>
      <c r="FE282" s="178"/>
      <c r="FF282" s="178"/>
      <c r="FG282" s="178"/>
      <c r="FH282" s="178"/>
      <c r="FI282" s="178"/>
      <c r="FJ282" s="178"/>
      <c r="FK282" s="178"/>
      <c r="FL282" s="178"/>
      <c r="FM282" s="178"/>
      <c r="FN282" s="178"/>
      <c r="FO282" s="178"/>
      <c r="FP282" s="178"/>
      <c r="FQ282" s="178"/>
      <c r="FR282" s="178"/>
      <c r="FS282" s="178"/>
      <c r="FT282" s="184"/>
      <c r="FU282" s="178" t="s">
        <v>468</v>
      </c>
      <c r="FV282" s="178"/>
      <c r="FW282" s="178"/>
      <c r="FX282" s="178"/>
      <c r="FY282" s="178"/>
      <c r="FZ282" s="265"/>
      <c r="GA282" s="147"/>
      <c r="GB282" s="184"/>
      <c r="GC282" s="147"/>
      <c r="GD282" s="186"/>
      <c r="GE282" s="178"/>
    </row>
    <row r="283" spans="1:187" x14ac:dyDescent="0.2">
      <c r="A283" s="192" t="s">
        <v>745</v>
      </c>
      <c r="B283" s="184" t="s">
        <v>1020</v>
      </c>
      <c r="C283" s="178">
        <f t="shared" ref="C283:BN283" si="368">(C277-C281)/C96</f>
        <v>7618.4829219205058</v>
      </c>
      <c r="D283" s="178">
        <f t="shared" si="368"/>
        <v>7500.7161262729333</v>
      </c>
      <c r="E283" s="178">
        <f t="shared" si="368"/>
        <v>8012.3886711841915</v>
      </c>
      <c r="F283" s="178">
        <f t="shared" si="368"/>
        <v>7392.9998512144521</v>
      </c>
      <c r="G283" s="178">
        <f t="shared" si="368"/>
        <v>7949.2556600083553</v>
      </c>
      <c r="H283" s="178">
        <f t="shared" si="368"/>
        <v>7912.8463175577808</v>
      </c>
      <c r="I283" s="178">
        <f t="shared" si="368"/>
        <v>8058.6508993808366</v>
      </c>
      <c r="J283" s="178">
        <f t="shared" si="368"/>
        <v>7278.1035230760635</v>
      </c>
      <c r="K283" s="178">
        <f t="shared" si="368"/>
        <v>10104.055062993539</v>
      </c>
      <c r="L283" s="178">
        <f t="shared" si="368"/>
        <v>7966.9133871642143</v>
      </c>
      <c r="M283" s="178">
        <f t="shared" si="368"/>
        <v>8895.4769175659039</v>
      </c>
      <c r="N283" s="178">
        <f t="shared" si="368"/>
        <v>7630.0026776341483</v>
      </c>
      <c r="O283" s="178">
        <f t="shared" si="368"/>
        <v>7372.6684435321777</v>
      </c>
      <c r="P283" s="178">
        <f t="shared" si="368"/>
        <v>13781.013493293487</v>
      </c>
      <c r="Q283" s="178">
        <f t="shared" si="368"/>
        <v>7979.6564827741677</v>
      </c>
      <c r="R283" s="178">
        <f t="shared" si="368"/>
        <v>7426.4286488573971</v>
      </c>
      <c r="S283" s="178">
        <f t="shared" si="368"/>
        <v>7720.9134043363565</v>
      </c>
      <c r="T283" s="178">
        <f t="shared" si="368"/>
        <v>13362.309009562985</v>
      </c>
      <c r="U283" s="178">
        <f t="shared" si="368"/>
        <v>15694.210573593693</v>
      </c>
      <c r="V283" s="178">
        <f t="shared" si="368"/>
        <v>9936.5157492451999</v>
      </c>
      <c r="W283" s="178">
        <f t="shared" si="368"/>
        <v>15867.855554266142</v>
      </c>
      <c r="X283" s="178">
        <f t="shared" si="368"/>
        <v>15250.344665052151</v>
      </c>
      <c r="Y283" s="178">
        <f t="shared" si="368"/>
        <v>8020.913933992043</v>
      </c>
      <c r="Z283" s="178">
        <f t="shared" si="368"/>
        <v>10624.936124316022</v>
      </c>
      <c r="AA283" s="178">
        <f t="shared" si="368"/>
        <v>7491.6882992650917</v>
      </c>
      <c r="AB283" s="178">
        <f t="shared" si="368"/>
        <v>7581.5510155537959</v>
      </c>
      <c r="AC283" s="178">
        <f t="shared" si="368"/>
        <v>7816.2556739604897</v>
      </c>
      <c r="AD283" s="178">
        <f t="shared" si="368"/>
        <v>7564.4221868198983</v>
      </c>
      <c r="AE283" s="178">
        <f t="shared" si="368"/>
        <v>13869.536537265452</v>
      </c>
      <c r="AF283" s="178">
        <f t="shared" si="368"/>
        <v>13044.044711888129</v>
      </c>
      <c r="AG283" s="178">
        <f t="shared" si="368"/>
        <v>8234.321040732244</v>
      </c>
      <c r="AH283" s="178">
        <f t="shared" si="368"/>
        <v>7598.1355862209466</v>
      </c>
      <c r="AI283" s="178">
        <f t="shared" si="368"/>
        <v>9192.2456452940096</v>
      </c>
      <c r="AJ283" s="178">
        <f t="shared" si="368"/>
        <v>12277.69825267862</v>
      </c>
      <c r="AK283" s="178">
        <f t="shared" si="368"/>
        <v>11982.958455162208</v>
      </c>
      <c r="AL283" s="178">
        <f t="shared" si="368"/>
        <v>10590.604629498401</v>
      </c>
      <c r="AM283" s="178">
        <f t="shared" si="368"/>
        <v>8460.4386645564027</v>
      </c>
      <c r="AN283" s="178">
        <f t="shared" si="368"/>
        <v>9585.6115096730846</v>
      </c>
      <c r="AO283" s="178">
        <f t="shared" si="368"/>
        <v>7441.928254985236</v>
      </c>
      <c r="AP283" s="178">
        <f t="shared" si="368"/>
        <v>7924.6929075147273</v>
      </c>
      <c r="AQ283" s="178">
        <f t="shared" si="368"/>
        <v>10151.513011928595</v>
      </c>
      <c r="AR283" s="178">
        <f t="shared" si="368"/>
        <v>7396.1587095103105</v>
      </c>
      <c r="AS283" s="178">
        <f t="shared" si="368"/>
        <v>7944.9936055553608</v>
      </c>
      <c r="AT283" s="178">
        <f t="shared" si="368"/>
        <v>7555.6713133920839</v>
      </c>
      <c r="AU283" s="178">
        <f t="shared" si="368"/>
        <v>11262.837339163083</v>
      </c>
      <c r="AV283" s="178">
        <f t="shared" si="368"/>
        <v>10627.56593190388</v>
      </c>
      <c r="AW283" s="178">
        <f t="shared" si="368"/>
        <v>12393.959773284409</v>
      </c>
      <c r="AX283" s="178">
        <f t="shared" si="368"/>
        <v>16246.667933812214</v>
      </c>
      <c r="AY283" s="178">
        <f t="shared" si="368"/>
        <v>8782.6589018236918</v>
      </c>
      <c r="AZ283" s="178">
        <f t="shared" si="368"/>
        <v>7800.3572143334759</v>
      </c>
      <c r="BA283" s="178">
        <f t="shared" si="368"/>
        <v>7278.1035230760644</v>
      </c>
      <c r="BB283" s="178">
        <f t="shared" si="368"/>
        <v>7278.1035230760644</v>
      </c>
      <c r="BC283" s="178">
        <f t="shared" si="368"/>
        <v>7562.4039516774519</v>
      </c>
      <c r="BD283" s="178">
        <f t="shared" si="368"/>
        <v>7278.1035230760644</v>
      </c>
      <c r="BE283" s="178">
        <f t="shared" si="368"/>
        <v>7761.3922126318421</v>
      </c>
      <c r="BF283" s="178">
        <f t="shared" si="368"/>
        <v>7270.6580283336198</v>
      </c>
      <c r="BG283" s="178">
        <f t="shared" si="368"/>
        <v>8144.4100692907068</v>
      </c>
      <c r="BH283" s="178">
        <f t="shared" si="368"/>
        <v>8324.915330042093</v>
      </c>
      <c r="BI283" s="178">
        <f t="shared" si="368"/>
        <v>11452.76365287855</v>
      </c>
      <c r="BJ283" s="178">
        <f t="shared" si="368"/>
        <v>7278.1035230760644</v>
      </c>
      <c r="BK283" s="178">
        <f t="shared" si="368"/>
        <v>7292.7094159355693</v>
      </c>
      <c r="BL283" s="178">
        <f t="shared" si="368"/>
        <v>12747.332826733498</v>
      </c>
      <c r="BM283" s="178">
        <f t="shared" si="368"/>
        <v>10634.992238340061</v>
      </c>
      <c r="BN283" s="178">
        <f t="shared" si="368"/>
        <v>7278.1035230760644</v>
      </c>
      <c r="BO283" s="178">
        <f t="shared" ref="BO283:DZ283" si="369">(BO277-BO281)/BO96</f>
        <v>7611.7549860648187</v>
      </c>
      <c r="BP283" s="178">
        <f t="shared" si="369"/>
        <v>12375.424871031517</v>
      </c>
      <c r="BQ283" s="178">
        <f t="shared" si="369"/>
        <v>7913.6011927359932</v>
      </c>
      <c r="BR283" s="178">
        <f t="shared" si="369"/>
        <v>7393.5284137491089</v>
      </c>
      <c r="BS283" s="178">
        <f t="shared" si="369"/>
        <v>8174.5182855652556</v>
      </c>
      <c r="BT283" s="178">
        <f t="shared" si="369"/>
        <v>9129.2251686823565</v>
      </c>
      <c r="BU283" s="178">
        <f t="shared" si="369"/>
        <v>9320.0656913043422</v>
      </c>
      <c r="BV283" s="178">
        <f t="shared" si="369"/>
        <v>7683.0361383948284</v>
      </c>
      <c r="BW283" s="178">
        <f t="shared" si="369"/>
        <v>7584.1319820199924</v>
      </c>
      <c r="BX283" s="178">
        <f t="shared" si="369"/>
        <v>15561.596314085382</v>
      </c>
      <c r="BY283" s="178">
        <f t="shared" si="369"/>
        <v>8497.5145522802159</v>
      </c>
      <c r="BZ283" s="178">
        <f t="shared" si="369"/>
        <v>11551.512196604048</v>
      </c>
      <c r="CA283" s="178">
        <f t="shared" si="369"/>
        <v>13149.477761668779</v>
      </c>
      <c r="CB283" s="178">
        <f t="shared" si="369"/>
        <v>7478.3194593073404</v>
      </c>
      <c r="CC283" s="178">
        <f t="shared" si="369"/>
        <v>12485.156477741635</v>
      </c>
      <c r="CD283" s="178">
        <f t="shared" si="369"/>
        <v>14838.725500729777</v>
      </c>
      <c r="CE283" s="178">
        <f t="shared" si="369"/>
        <v>12594.322510178574</v>
      </c>
      <c r="CF283" s="178">
        <f t="shared" si="369"/>
        <v>13792.287793613679</v>
      </c>
      <c r="CG283" s="178">
        <f t="shared" si="369"/>
        <v>11738.864003854696</v>
      </c>
      <c r="CH283" s="178">
        <f t="shared" si="369"/>
        <v>14250.610367981686</v>
      </c>
      <c r="CI283" s="178">
        <f t="shared" si="369"/>
        <v>7893.4153040396131</v>
      </c>
      <c r="CJ283" s="178">
        <f t="shared" si="369"/>
        <v>8003.1519818439283</v>
      </c>
      <c r="CK283" s="178">
        <f t="shared" si="369"/>
        <v>7534.2288944360644</v>
      </c>
      <c r="CL283" s="178">
        <f t="shared" si="369"/>
        <v>7937.0454651899672</v>
      </c>
      <c r="CM283" s="178">
        <f t="shared" si="369"/>
        <v>8679.0987100959337</v>
      </c>
      <c r="CN283" s="178">
        <f t="shared" si="369"/>
        <v>7276.0372632448061</v>
      </c>
      <c r="CO283" s="178">
        <f t="shared" si="369"/>
        <v>7277.8432993595061</v>
      </c>
      <c r="CP283" s="178">
        <f t="shared" si="369"/>
        <v>8063.6170248251865</v>
      </c>
      <c r="CQ283" s="178">
        <f t="shared" si="369"/>
        <v>8208.7537331772492</v>
      </c>
      <c r="CR283" s="178">
        <f t="shared" si="369"/>
        <v>12800.797577505225</v>
      </c>
      <c r="CS283" s="178">
        <f t="shared" si="369"/>
        <v>9365.7933412971724</v>
      </c>
      <c r="CT283" s="178">
        <f t="shared" si="369"/>
        <v>14239.471653340983</v>
      </c>
      <c r="CU283" s="178">
        <f t="shared" si="369"/>
        <v>7236.1816917650976</v>
      </c>
      <c r="CV283" s="178">
        <f t="shared" si="369"/>
        <v>14520.758582419425</v>
      </c>
      <c r="CW283" s="178">
        <f t="shared" si="369"/>
        <v>12864.595100702796</v>
      </c>
      <c r="CX283" s="178">
        <f t="shared" si="369"/>
        <v>8424.0087126549806</v>
      </c>
      <c r="CY283" s="178">
        <f t="shared" si="369"/>
        <v>15614.327413391125</v>
      </c>
      <c r="CZ283" s="178">
        <f t="shared" si="369"/>
        <v>7393.7708107612098</v>
      </c>
      <c r="DA283" s="178">
        <f t="shared" si="369"/>
        <v>12466.268089718231</v>
      </c>
      <c r="DB283" s="178">
        <f t="shared" si="369"/>
        <v>10131.541775343845</v>
      </c>
      <c r="DC283" s="178">
        <f t="shared" si="369"/>
        <v>13084.85913066984</v>
      </c>
      <c r="DD283" s="178">
        <f t="shared" si="369"/>
        <v>13056.051129967133</v>
      </c>
      <c r="DE283" s="178">
        <f t="shared" si="369"/>
        <v>8614.8956279454687</v>
      </c>
      <c r="DF283" s="178">
        <f t="shared" si="369"/>
        <v>7277.9227885261962</v>
      </c>
      <c r="DG283" s="178">
        <f t="shared" si="369"/>
        <v>15375.744767980919</v>
      </c>
      <c r="DH283" s="178">
        <f t="shared" si="369"/>
        <v>7278.1035230760644</v>
      </c>
      <c r="DI283" s="178">
        <f t="shared" si="369"/>
        <v>7414.6908999345087</v>
      </c>
      <c r="DJ283" s="178">
        <f t="shared" si="369"/>
        <v>8134.0305243658913</v>
      </c>
      <c r="DK283" s="178">
        <f t="shared" si="369"/>
        <v>8527.4632962707656</v>
      </c>
      <c r="DL283" s="178">
        <f t="shared" si="369"/>
        <v>7569.0016078748858</v>
      </c>
      <c r="DM283" s="178">
        <f t="shared" si="369"/>
        <v>12356.381848440489</v>
      </c>
      <c r="DN283" s="178">
        <f t="shared" si="369"/>
        <v>7876.5253224821836</v>
      </c>
      <c r="DO283" s="178">
        <f t="shared" si="369"/>
        <v>7713.2112836373226</v>
      </c>
      <c r="DP283" s="178">
        <f t="shared" si="369"/>
        <v>12174.655577419995</v>
      </c>
      <c r="DQ283" s="178">
        <f t="shared" si="369"/>
        <v>8329.6816901875663</v>
      </c>
      <c r="DR283" s="178">
        <f t="shared" si="369"/>
        <v>8009.6497416929587</v>
      </c>
      <c r="DS283" s="178">
        <f t="shared" si="369"/>
        <v>8443.501868271549</v>
      </c>
      <c r="DT283" s="178">
        <f t="shared" si="369"/>
        <v>14383.958198114969</v>
      </c>
      <c r="DU283" s="178">
        <f t="shared" si="369"/>
        <v>9129.2719816248064</v>
      </c>
      <c r="DV283" s="178">
        <f t="shared" si="369"/>
        <v>12248.850639529788</v>
      </c>
      <c r="DW283" s="178">
        <f t="shared" si="369"/>
        <v>9401.4170494575064</v>
      </c>
      <c r="DX283" s="178">
        <f t="shared" si="369"/>
        <v>14514.271443357207</v>
      </c>
      <c r="DY283" s="178">
        <f t="shared" si="369"/>
        <v>10789.992055466881</v>
      </c>
      <c r="DZ283" s="178">
        <f t="shared" si="369"/>
        <v>8171.1295776758443</v>
      </c>
      <c r="EA283" s="178">
        <f t="shared" ref="EA283:FX283" si="370">(EA277-EA281)/EA96</f>
        <v>8543.2213396646821</v>
      </c>
      <c r="EB283" s="178">
        <f t="shared" si="370"/>
        <v>8076.5536872709508</v>
      </c>
      <c r="EC283" s="178">
        <f t="shared" si="370"/>
        <v>9420.2629406408323</v>
      </c>
      <c r="ED283" s="178">
        <f t="shared" si="370"/>
        <v>9913.7799878471687</v>
      </c>
      <c r="EE283" s="178">
        <f t="shared" si="370"/>
        <v>12083.733862190913</v>
      </c>
      <c r="EF283" s="178">
        <f t="shared" si="370"/>
        <v>7678.7616303003588</v>
      </c>
      <c r="EG283" s="178">
        <f t="shared" si="370"/>
        <v>9791.5049771914273</v>
      </c>
      <c r="EH283" s="178">
        <f t="shared" si="370"/>
        <v>10840.018429091249</v>
      </c>
      <c r="EI283" s="178">
        <f t="shared" si="370"/>
        <v>7880.0396866012434</v>
      </c>
      <c r="EJ283" s="178">
        <f t="shared" si="370"/>
        <v>7277.6426228595265</v>
      </c>
      <c r="EK283" s="178">
        <f t="shared" si="370"/>
        <v>7942.8231992900228</v>
      </c>
      <c r="EL283" s="178">
        <f t="shared" si="370"/>
        <v>8076.5029582902853</v>
      </c>
      <c r="EM283" s="178">
        <f t="shared" si="370"/>
        <v>8633.4299873448108</v>
      </c>
      <c r="EN283" s="178">
        <f t="shared" si="370"/>
        <v>7734.0827356587388</v>
      </c>
      <c r="EO283" s="178">
        <f t="shared" si="370"/>
        <v>8723.820927083043</v>
      </c>
      <c r="EP283" s="178">
        <f t="shared" si="370"/>
        <v>9635.2596922522389</v>
      </c>
      <c r="EQ283" s="178">
        <f t="shared" si="370"/>
        <v>7642.706893935012</v>
      </c>
      <c r="ER283" s="178">
        <f t="shared" si="370"/>
        <v>10520.811785424828</v>
      </c>
      <c r="ES283" s="178">
        <f t="shared" si="370"/>
        <v>14202.192398041339</v>
      </c>
      <c r="ET283" s="178">
        <f t="shared" si="370"/>
        <v>13362.169181606936</v>
      </c>
      <c r="EU283" s="178">
        <f t="shared" si="370"/>
        <v>8835.9659451711941</v>
      </c>
      <c r="EV283" s="178">
        <f t="shared" si="370"/>
        <v>16170.310488344519</v>
      </c>
      <c r="EW283" s="178">
        <f t="shared" si="370"/>
        <v>10210.945510306865</v>
      </c>
      <c r="EX283" s="178">
        <f t="shared" si="370"/>
        <v>11926.26816491619</v>
      </c>
      <c r="EY283" s="178">
        <f t="shared" si="370"/>
        <v>7756.1622370524692</v>
      </c>
      <c r="EZ283" s="178">
        <f t="shared" si="370"/>
        <v>13821.108508314255</v>
      </c>
      <c r="FA283" s="178">
        <f t="shared" si="370"/>
        <v>7921.3508785912327</v>
      </c>
      <c r="FB283" s="178">
        <f t="shared" si="370"/>
        <v>10048.626774379687</v>
      </c>
      <c r="FC283" s="178">
        <f t="shared" si="370"/>
        <v>7353.0919375244021</v>
      </c>
      <c r="FD283" s="178">
        <f t="shared" si="370"/>
        <v>9717.2637112867087</v>
      </c>
      <c r="FE283" s="178">
        <f t="shared" si="370"/>
        <v>14745.088599631665</v>
      </c>
      <c r="FF283" s="178">
        <f t="shared" si="370"/>
        <v>11590.354098903035</v>
      </c>
      <c r="FG283" s="178">
        <f t="shared" si="370"/>
        <v>14329.68127233717</v>
      </c>
      <c r="FH283" s="178">
        <f t="shared" si="370"/>
        <v>15034.777947501936</v>
      </c>
      <c r="FI283" s="178">
        <f t="shared" si="370"/>
        <v>7553.9160305233672</v>
      </c>
      <c r="FJ283" s="178">
        <f t="shared" si="370"/>
        <v>7372.8020023027439</v>
      </c>
      <c r="FK283" s="178">
        <f t="shared" si="370"/>
        <v>7355.3756962898824</v>
      </c>
      <c r="FL283" s="178">
        <f t="shared" si="370"/>
        <v>7278.1035227777984</v>
      </c>
      <c r="FM283" s="178">
        <f t="shared" si="370"/>
        <v>7278.1035230760644</v>
      </c>
      <c r="FN283" s="178">
        <f t="shared" si="370"/>
        <v>7540.6884392960164</v>
      </c>
      <c r="FO283" s="178">
        <f t="shared" si="370"/>
        <v>7704.2073940580831</v>
      </c>
      <c r="FP283" s="178">
        <f t="shared" si="370"/>
        <v>7838.3421117552189</v>
      </c>
      <c r="FQ283" s="178">
        <f t="shared" si="370"/>
        <v>7906.5285003204945</v>
      </c>
      <c r="FR283" s="178">
        <f t="shared" si="370"/>
        <v>13265.259520653977</v>
      </c>
      <c r="FS283" s="178">
        <f t="shared" si="370"/>
        <v>12189.764305497827</v>
      </c>
      <c r="FT283" s="184">
        <f t="shared" si="370"/>
        <v>15473.177420116088</v>
      </c>
      <c r="FU283" s="178">
        <f t="shared" si="370"/>
        <v>8531.7314165431872</v>
      </c>
      <c r="FV283" s="178">
        <f t="shared" si="370"/>
        <v>8211.3493546234295</v>
      </c>
      <c r="FW283" s="178">
        <f t="shared" si="370"/>
        <v>12375.84706618069</v>
      </c>
      <c r="FX283" s="178">
        <f t="shared" si="370"/>
        <v>16055.710725193678</v>
      </c>
      <c r="FY283" s="178"/>
      <c r="FZ283" s="178">
        <f>(FZ277-FZ281)/FZ96</f>
        <v>7662.0156086876104</v>
      </c>
      <c r="GA283" s="147" t="s">
        <v>750</v>
      </c>
      <c r="GB283" s="184"/>
      <c r="GC283" s="147"/>
      <c r="GD283" s="186"/>
      <c r="GE283" s="178"/>
    </row>
    <row r="284" spans="1:187" x14ac:dyDescent="0.2">
      <c r="A284" s="178"/>
      <c r="B284" s="184"/>
      <c r="C284" s="147"/>
      <c r="D284" s="147"/>
      <c r="E284" s="147"/>
      <c r="F284" s="147"/>
      <c r="G284" s="147"/>
      <c r="H284" s="147"/>
      <c r="I284" s="147"/>
      <c r="J284" s="147"/>
      <c r="K284" s="147"/>
      <c r="L284" s="147"/>
      <c r="M284" s="147"/>
      <c r="N284" s="147"/>
      <c r="O284" s="147"/>
      <c r="P284" s="147"/>
      <c r="Q284" s="147"/>
      <c r="R284" s="147"/>
      <c r="S284" s="147"/>
      <c r="T284" s="147"/>
      <c r="U284" s="147"/>
      <c r="V284" s="147"/>
      <c r="W284" s="147"/>
      <c r="X284" s="147"/>
      <c r="Y284" s="147"/>
      <c r="Z284" s="147"/>
      <c r="AA284" s="147"/>
      <c r="AB284" s="147"/>
      <c r="AC284" s="147"/>
      <c r="AD284" s="147"/>
      <c r="AE284" s="147"/>
      <c r="AF284" s="147"/>
      <c r="AG284" s="147"/>
      <c r="AH284" s="147"/>
      <c r="AI284" s="147"/>
      <c r="AJ284" s="147"/>
      <c r="AK284" s="147"/>
      <c r="AL284" s="147"/>
      <c r="AM284" s="147"/>
      <c r="AN284" s="147"/>
      <c r="AO284" s="147"/>
      <c r="AP284" s="147"/>
      <c r="AQ284" s="147"/>
      <c r="AR284" s="147"/>
      <c r="AS284" s="147"/>
      <c r="AT284" s="147"/>
      <c r="AU284" s="147" t="s">
        <v>468</v>
      </c>
      <c r="AV284" s="147"/>
      <c r="AW284" s="147"/>
      <c r="AX284" s="147"/>
      <c r="AY284" s="147"/>
      <c r="AZ284" s="147"/>
      <c r="BA284" s="147"/>
      <c r="BB284" s="147"/>
      <c r="BC284" s="147"/>
      <c r="BD284" s="147"/>
      <c r="BE284" s="147"/>
      <c r="BF284" s="147"/>
      <c r="BG284" s="147"/>
      <c r="BH284" s="147"/>
      <c r="BI284" s="147"/>
      <c r="BJ284" s="147"/>
      <c r="BK284" s="147"/>
      <c r="BL284" s="147"/>
      <c r="BM284" s="147"/>
      <c r="BN284" s="147"/>
      <c r="BO284" s="147"/>
      <c r="BP284" s="147"/>
      <c r="BQ284" s="147"/>
      <c r="BR284" s="147"/>
      <c r="BS284" s="147"/>
      <c r="BT284" s="147"/>
      <c r="BU284" s="147"/>
      <c r="BV284" s="147"/>
      <c r="BW284" s="147"/>
      <c r="BX284" s="147"/>
      <c r="BY284" s="147"/>
      <c r="BZ284" s="147"/>
      <c r="CA284" s="147"/>
      <c r="CB284" s="147"/>
      <c r="CC284" s="147"/>
      <c r="CD284" s="147"/>
      <c r="CE284" s="147"/>
      <c r="CF284" s="147"/>
      <c r="CG284" s="147"/>
      <c r="CH284" s="147"/>
      <c r="CI284" s="147"/>
      <c r="CJ284" s="147"/>
      <c r="CK284" s="147"/>
      <c r="CL284" s="147"/>
      <c r="CM284" s="147"/>
      <c r="CN284" s="147"/>
      <c r="CO284" s="147"/>
      <c r="CP284" s="147"/>
      <c r="CQ284" s="147"/>
      <c r="CR284" s="147"/>
      <c r="CS284" s="147"/>
      <c r="CT284" s="147"/>
      <c r="CU284" s="147"/>
      <c r="CV284" s="147"/>
      <c r="CW284" s="147"/>
      <c r="CX284" s="147"/>
      <c r="CY284" s="147"/>
      <c r="CZ284" s="147"/>
      <c r="DA284" s="147"/>
      <c r="DB284" s="147"/>
      <c r="DC284" s="147"/>
      <c r="DD284" s="147"/>
      <c r="DE284" s="147"/>
      <c r="DF284" s="147"/>
      <c r="DG284" s="147"/>
      <c r="DH284" s="147"/>
      <c r="DI284" s="147"/>
      <c r="DJ284" s="147"/>
      <c r="DK284" s="147"/>
      <c r="DL284" s="147"/>
      <c r="DM284" s="147"/>
      <c r="DN284" s="147"/>
      <c r="DO284" s="147"/>
      <c r="DP284" s="147"/>
      <c r="DQ284" s="147"/>
      <c r="DR284" s="147"/>
      <c r="DS284" s="147"/>
      <c r="DT284" s="147"/>
      <c r="DU284" s="147"/>
      <c r="DV284" s="147"/>
      <c r="DW284" s="147"/>
      <c r="DX284" s="147"/>
      <c r="DY284" s="147"/>
      <c r="DZ284" s="147"/>
      <c r="EA284" s="147"/>
      <c r="EB284" s="147"/>
      <c r="EC284" s="147"/>
      <c r="ED284" s="147"/>
      <c r="EE284" s="147"/>
      <c r="EF284" s="147"/>
      <c r="EG284" s="147"/>
      <c r="EH284" s="147"/>
      <c r="EI284" s="147"/>
      <c r="EJ284" s="147"/>
      <c r="EK284" s="147"/>
      <c r="EL284" s="147"/>
      <c r="EM284" s="147"/>
      <c r="EN284" s="147"/>
      <c r="EO284" s="147"/>
      <c r="EP284" s="147"/>
      <c r="EQ284" s="147"/>
      <c r="ER284" s="147"/>
      <c r="ES284" s="147"/>
      <c r="ET284" s="147"/>
      <c r="EU284" s="147"/>
      <c r="EV284" s="147"/>
      <c r="EW284" s="147"/>
      <c r="EX284" s="147"/>
      <c r="EY284" s="147"/>
      <c r="EZ284" s="147"/>
      <c r="FA284" s="147"/>
      <c r="FB284" s="147"/>
      <c r="FC284" s="147"/>
      <c r="FD284" s="147"/>
      <c r="FE284" s="147"/>
      <c r="FF284" s="147"/>
      <c r="FG284" s="147"/>
      <c r="FH284" s="147"/>
      <c r="FI284" s="147"/>
      <c r="FJ284" s="147"/>
      <c r="FK284" s="147"/>
      <c r="FL284" s="147"/>
      <c r="FM284" s="147"/>
      <c r="FN284" s="147"/>
      <c r="FO284" s="147"/>
      <c r="FP284" s="147"/>
      <c r="FQ284" s="147"/>
      <c r="FR284" s="147"/>
      <c r="FS284" s="147"/>
      <c r="FT284" s="181"/>
      <c r="FU284" s="147"/>
      <c r="FV284" s="147"/>
      <c r="FW284" s="147"/>
      <c r="FX284" s="147"/>
      <c r="FY284" s="178"/>
      <c r="FZ284" s="147">
        <f>FZ277/FZ96</f>
        <v>7662.1734417800026</v>
      </c>
      <c r="GA284" s="147" t="s">
        <v>751</v>
      </c>
      <c r="GB284" s="184"/>
      <c r="GC284" s="147"/>
      <c r="GD284" s="186"/>
      <c r="GE284" s="178"/>
    </row>
    <row r="285" spans="1:187" ht="15.75" x14ac:dyDescent="0.25">
      <c r="A285" s="178"/>
      <c r="B285" s="207" t="s">
        <v>637</v>
      </c>
      <c r="C285" s="147"/>
      <c r="D285" s="147"/>
      <c r="E285" s="147"/>
      <c r="F285" s="147"/>
      <c r="G285" s="147"/>
      <c r="H285" s="147"/>
      <c r="I285" s="147"/>
      <c r="J285" s="147"/>
      <c r="K285" s="147"/>
      <c r="L285" s="147"/>
      <c r="M285" s="147"/>
      <c r="N285" s="147"/>
      <c r="O285" s="147"/>
      <c r="P285" s="147"/>
      <c r="Q285" s="147"/>
      <c r="R285" s="147"/>
      <c r="S285" s="147"/>
      <c r="T285" s="147"/>
      <c r="U285" s="147"/>
      <c r="V285" s="147"/>
      <c r="W285" s="147"/>
      <c r="X285" s="147"/>
      <c r="Y285" s="147"/>
      <c r="Z285" s="147"/>
      <c r="AA285" s="147"/>
      <c r="AB285" s="147"/>
      <c r="AC285" s="147"/>
      <c r="AD285" s="147"/>
      <c r="AE285" s="147"/>
      <c r="AF285" s="147"/>
      <c r="AG285" s="147"/>
      <c r="AH285" s="147"/>
      <c r="AI285" s="147"/>
      <c r="AJ285" s="147"/>
      <c r="AK285" s="147"/>
      <c r="AL285" s="147"/>
      <c r="AM285" s="147"/>
      <c r="AN285" s="147"/>
      <c r="AO285" s="147"/>
      <c r="AP285" s="147"/>
      <c r="AQ285" s="147"/>
      <c r="AR285" s="147"/>
      <c r="AS285" s="147"/>
      <c r="AT285" s="147"/>
      <c r="AU285" s="147"/>
      <c r="AV285" s="147"/>
      <c r="AW285" s="147"/>
      <c r="AX285" s="147"/>
      <c r="AY285" s="147"/>
      <c r="AZ285" s="147"/>
      <c r="BA285" s="147"/>
      <c r="BB285" s="147"/>
      <c r="BC285" s="147"/>
      <c r="BD285" s="147"/>
      <c r="BE285" s="147"/>
      <c r="BF285" s="147"/>
      <c r="BG285" s="147"/>
      <c r="BH285" s="147"/>
      <c r="BI285" s="147"/>
      <c r="BJ285" s="147"/>
      <c r="BK285" s="147"/>
      <c r="BL285" s="147"/>
      <c r="BM285" s="147"/>
      <c r="BN285" s="147"/>
      <c r="BO285" s="147"/>
      <c r="BP285" s="147"/>
      <c r="BQ285" s="147"/>
      <c r="BR285" s="147"/>
      <c r="BS285" s="147"/>
      <c r="BT285" s="147"/>
      <c r="BU285" s="147"/>
      <c r="BV285" s="147"/>
      <c r="BW285" s="147"/>
      <c r="BX285" s="147"/>
      <c r="BY285" s="147"/>
      <c r="BZ285" s="147"/>
      <c r="CA285" s="147"/>
      <c r="CB285" s="147"/>
      <c r="CC285" s="147"/>
      <c r="CD285" s="147"/>
      <c r="CE285" s="147"/>
      <c r="CF285" s="147"/>
      <c r="CG285" s="147"/>
      <c r="CH285" s="147"/>
      <c r="CI285" s="147"/>
      <c r="CJ285" s="147"/>
      <c r="CK285" s="147"/>
      <c r="CL285" s="147"/>
      <c r="CM285" s="147"/>
      <c r="CN285" s="147"/>
      <c r="CO285" s="147"/>
      <c r="CP285" s="147"/>
      <c r="CQ285" s="147"/>
      <c r="CR285" s="147"/>
      <c r="CS285" s="147"/>
      <c r="CT285" s="147"/>
      <c r="CU285" s="147"/>
      <c r="CV285" s="147"/>
      <c r="CW285" s="147"/>
      <c r="CX285" s="147"/>
      <c r="CY285" s="147"/>
      <c r="CZ285" s="147"/>
      <c r="DA285" s="147"/>
      <c r="DB285" s="147"/>
      <c r="DC285" s="147"/>
      <c r="DD285" s="147"/>
      <c r="DE285" s="147"/>
      <c r="DF285" s="147"/>
      <c r="DG285" s="147"/>
      <c r="DH285" s="147"/>
      <c r="DI285" s="147"/>
      <c r="DJ285" s="147"/>
      <c r="DK285" s="147"/>
      <c r="DL285" s="147"/>
      <c r="DM285" s="147"/>
      <c r="DN285" s="147"/>
      <c r="DO285" s="147"/>
      <c r="DP285" s="147"/>
      <c r="DQ285" s="147"/>
      <c r="DR285" s="147"/>
      <c r="DS285" s="147"/>
      <c r="DT285" s="147"/>
      <c r="DU285" s="147"/>
      <c r="DV285" s="147"/>
      <c r="DW285" s="147"/>
      <c r="DX285" s="147"/>
      <c r="DY285" s="147"/>
      <c r="DZ285" s="147"/>
      <c r="EA285" s="147"/>
      <c r="EB285" s="147"/>
      <c r="EC285" s="147"/>
      <c r="ED285" s="147"/>
      <c r="EE285" s="147"/>
      <c r="EF285" s="147"/>
      <c r="EG285" s="147"/>
      <c r="EH285" s="147"/>
      <c r="EI285" s="147"/>
      <c r="EJ285" s="147"/>
      <c r="EK285" s="147"/>
      <c r="EL285" s="147"/>
      <c r="EM285" s="147"/>
      <c r="EN285" s="147"/>
      <c r="EO285" s="147"/>
      <c r="EP285" s="147"/>
      <c r="EQ285" s="147"/>
      <c r="ER285" s="147"/>
      <c r="ES285" s="147"/>
      <c r="ET285" s="147"/>
      <c r="EU285" s="147"/>
      <c r="EV285" s="147"/>
      <c r="EW285" s="147"/>
      <c r="EX285" s="147"/>
      <c r="EY285" s="147"/>
      <c r="EZ285" s="147"/>
      <c r="FA285" s="147"/>
      <c r="FB285" s="147"/>
      <c r="FC285" s="147"/>
      <c r="FD285" s="147"/>
      <c r="FE285" s="147"/>
      <c r="FF285" s="147"/>
      <c r="FG285" s="147"/>
      <c r="FH285" s="147"/>
      <c r="FI285" s="147"/>
      <c r="FJ285" s="147"/>
      <c r="FK285" s="147"/>
      <c r="FL285" s="147"/>
      <c r="FM285" s="147"/>
      <c r="FN285" s="147"/>
      <c r="FO285" s="147"/>
      <c r="FP285" s="147"/>
      <c r="FQ285" s="147"/>
      <c r="FR285" s="147"/>
      <c r="FS285" s="147"/>
      <c r="FT285" s="181"/>
      <c r="FU285" s="147"/>
      <c r="FV285" s="147"/>
      <c r="FW285" s="147"/>
      <c r="FX285" s="147"/>
      <c r="FY285" s="147"/>
      <c r="FZ285" s="147"/>
      <c r="GA285" s="147"/>
      <c r="GB285" s="184"/>
      <c r="GC285" s="147"/>
      <c r="GD285" s="186"/>
      <c r="GE285" s="178"/>
    </row>
    <row r="286" spans="1:187" s="178" customFormat="1" x14ac:dyDescent="0.2">
      <c r="A286" s="192" t="s">
        <v>646</v>
      </c>
      <c r="B286" s="178" t="s">
        <v>642</v>
      </c>
      <c r="C286" s="178">
        <f t="shared" ref="C286:BN286" si="371">ROUND(((C277-C281)-((C159+C163)*C287))/C91,2)</f>
        <v>7842.78</v>
      </c>
      <c r="D286" s="147">
        <f t="shared" si="371"/>
        <v>7500.81</v>
      </c>
      <c r="E286" s="178">
        <f t="shared" si="371"/>
        <v>8012.51</v>
      </c>
      <c r="F286" s="178">
        <f t="shared" si="371"/>
        <v>7393.04</v>
      </c>
      <c r="G286" s="178">
        <f t="shared" si="371"/>
        <v>7949.26</v>
      </c>
      <c r="H286" s="178">
        <f t="shared" si="371"/>
        <v>7916.58</v>
      </c>
      <c r="I286" s="178">
        <f t="shared" si="371"/>
        <v>8058.85</v>
      </c>
      <c r="J286" s="178">
        <f t="shared" si="371"/>
        <v>7278.1</v>
      </c>
      <c r="K286" s="178">
        <f t="shared" si="371"/>
        <v>10104.06</v>
      </c>
      <c r="L286" s="178">
        <f t="shared" si="371"/>
        <v>7967.63</v>
      </c>
      <c r="M286" s="178">
        <f t="shared" si="371"/>
        <v>8895.48</v>
      </c>
      <c r="N286" s="178">
        <f t="shared" si="371"/>
        <v>7630.2</v>
      </c>
      <c r="O286" s="178">
        <f t="shared" si="371"/>
        <v>7372.67</v>
      </c>
      <c r="P286" s="178">
        <f t="shared" si="371"/>
        <v>13781.01</v>
      </c>
      <c r="Q286" s="178">
        <f t="shared" si="371"/>
        <v>7982.83</v>
      </c>
      <c r="R286" s="178">
        <f t="shared" si="371"/>
        <v>9281.09</v>
      </c>
      <c r="S286" s="178">
        <f t="shared" si="371"/>
        <v>7720.91</v>
      </c>
      <c r="T286" s="178">
        <f t="shared" si="371"/>
        <v>13362.31</v>
      </c>
      <c r="U286" s="178">
        <f t="shared" si="371"/>
        <v>15694.21</v>
      </c>
      <c r="V286" s="178">
        <f t="shared" si="371"/>
        <v>9936.52</v>
      </c>
      <c r="W286" s="178">
        <f t="shared" si="371"/>
        <v>15867.86</v>
      </c>
      <c r="X286" s="178">
        <f t="shared" si="371"/>
        <v>15250.34</v>
      </c>
      <c r="Y286" s="178">
        <f t="shared" si="371"/>
        <v>10435.68</v>
      </c>
      <c r="Z286" s="178">
        <f t="shared" si="371"/>
        <v>10624.94</v>
      </c>
      <c r="AA286" s="178">
        <f t="shared" si="371"/>
        <v>7491.69</v>
      </c>
      <c r="AB286" s="178">
        <f t="shared" si="371"/>
        <v>7583.12</v>
      </c>
      <c r="AC286" s="178">
        <f t="shared" si="371"/>
        <v>7816.26</v>
      </c>
      <c r="AD286" s="178">
        <f t="shared" si="371"/>
        <v>7564.42</v>
      </c>
      <c r="AE286" s="178">
        <f t="shared" si="371"/>
        <v>13869.54</v>
      </c>
      <c r="AF286" s="178">
        <f t="shared" si="371"/>
        <v>13044.04</v>
      </c>
      <c r="AG286" s="178">
        <f t="shared" si="371"/>
        <v>8234.32</v>
      </c>
      <c r="AH286" s="178">
        <f t="shared" si="371"/>
        <v>7598.14</v>
      </c>
      <c r="AI286" s="178">
        <f t="shared" si="371"/>
        <v>9192.25</v>
      </c>
      <c r="AJ286" s="178">
        <f t="shared" si="371"/>
        <v>12277.7</v>
      </c>
      <c r="AK286" s="178">
        <f t="shared" si="371"/>
        <v>11982.96</v>
      </c>
      <c r="AL286" s="178">
        <f t="shared" si="371"/>
        <v>10590.6</v>
      </c>
      <c r="AM286" s="178">
        <f t="shared" si="371"/>
        <v>8460.44</v>
      </c>
      <c r="AN286" s="178">
        <f t="shared" si="371"/>
        <v>9585.61</v>
      </c>
      <c r="AO286" s="178">
        <f t="shared" si="371"/>
        <v>7441.93</v>
      </c>
      <c r="AP286" s="178">
        <f t="shared" si="371"/>
        <v>7927.64</v>
      </c>
      <c r="AQ286" s="178">
        <f t="shared" si="371"/>
        <v>10627.54</v>
      </c>
      <c r="AR286" s="178">
        <f t="shared" si="371"/>
        <v>7409.1</v>
      </c>
      <c r="AS286" s="178">
        <f t="shared" si="371"/>
        <v>7944.99</v>
      </c>
      <c r="AT286" s="178">
        <f t="shared" si="371"/>
        <v>7556.13</v>
      </c>
      <c r="AU286" s="178">
        <f t="shared" si="371"/>
        <v>11262.84</v>
      </c>
      <c r="AV286" s="178">
        <f t="shared" si="371"/>
        <v>10627.57</v>
      </c>
      <c r="AW286" s="178">
        <f t="shared" si="371"/>
        <v>12393.96</v>
      </c>
      <c r="AX286" s="178">
        <f t="shared" si="371"/>
        <v>16246.67</v>
      </c>
      <c r="AY286" s="178">
        <f t="shared" si="371"/>
        <v>8782.66</v>
      </c>
      <c r="AZ286" s="178">
        <f t="shared" si="371"/>
        <v>7800.36</v>
      </c>
      <c r="BA286" s="178">
        <f t="shared" si="371"/>
        <v>7278.1</v>
      </c>
      <c r="BB286" s="178">
        <f t="shared" si="371"/>
        <v>7278.1</v>
      </c>
      <c r="BC286" s="178">
        <f t="shared" si="371"/>
        <v>7566.8</v>
      </c>
      <c r="BD286" s="178">
        <f t="shared" si="371"/>
        <v>7278.1</v>
      </c>
      <c r="BE286" s="178">
        <f t="shared" si="371"/>
        <v>7761.39</v>
      </c>
      <c r="BF286" s="178">
        <f t="shared" si="371"/>
        <v>7278.1</v>
      </c>
      <c r="BG286" s="178">
        <f t="shared" si="371"/>
        <v>8144.41</v>
      </c>
      <c r="BH286" s="178">
        <f t="shared" si="371"/>
        <v>8379.26</v>
      </c>
      <c r="BI286" s="178">
        <f t="shared" si="371"/>
        <v>11487.48</v>
      </c>
      <c r="BJ286" s="178">
        <f t="shared" si="371"/>
        <v>7278.1</v>
      </c>
      <c r="BK286" s="178">
        <f t="shared" si="371"/>
        <v>7404.28</v>
      </c>
      <c r="BL286" s="178">
        <f t="shared" si="371"/>
        <v>13024.94</v>
      </c>
      <c r="BM286" s="178">
        <f t="shared" si="371"/>
        <v>10634.99</v>
      </c>
      <c r="BN286" s="178">
        <f t="shared" si="371"/>
        <v>7278.1</v>
      </c>
      <c r="BO286" s="178">
        <f t="shared" ref="BO286:DZ286" si="372">ROUND(((BO277-BO281)-((BO159+BO163)*BO287))/BO91,2)</f>
        <v>7611.75</v>
      </c>
      <c r="BP286" s="178">
        <f t="shared" si="372"/>
        <v>12375.42</v>
      </c>
      <c r="BQ286" s="178">
        <f t="shared" si="372"/>
        <v>7913.6</v>
      </c>
      <c r="BR286" s="178">
        <f t="shared" si="372"/>
        <v>7393.53</v>
      </c>
      <c r="BS286" s="178">
        <f t="shared" si="372"/>
        <v>8174.52</v>
      </c>
      <c r="BT286" s="178">
        <f t="shared" si="372"/>
        <v>9129.23</v>
      </c>
      <c r="BU286" s="178">
        <f t="shared" si="372"/>
        <v>9320.07</v>
      </c>
      <c r="BV286" s="178">
        <f t="shared" si="372"/>
        <v>7683.04</v>
      </c>
      <c r="BW286" s="178">
        <f t="shared" si="372"/>
        <v>7584.13</v>
      </c>
      <c r="BX286" s="178">
        <f t="shared" si="372"/>
        <v>15561.6</v>
      </c>
      <c r="BY286" s="178">
        <f t="shared" si="372"/>
        <v>8497.51</v>
      </c>
      <c r="BZ286" s="178">
        <f t="shared" si="372"/>
        <v>11551.51</v>
      </c>
      <c r="CA286" s="178">
        <f t="shared" si="372"/>
        <v>13149.48</v>
      </c>
      <c r="CB286" s="178">
        <f t="shared" si="372"/>
        <v>7479.78</v>
      </c>
      <c r="CC286" s="178">
        <f t="shared" si="372"/>
        <v>12485.16</v>
      </c>
      <c r="CD286" s="178">
        <f t="shared" si="372"/>
        <v>14838.73</v>
      </c>
      <c r="CE286" s="178">
        <f t="shared" si="372"/>
        <v>12594.32</v>
      </c>
      <c r="CF286" s="178">
        <f t="shared" si="372"/>
        <v>13792.29</v>
      </c>
      <c r="CG286" s="178">
        <f t="shared" si="372"/>
        <v>11738.86</v>
      </c>
      <c r="CH286" s="178">
        <f t="shared" si="372"/>
        <v>14250.61</v>
      </c>
      <c r="CI286" s="178">
        <f t="shared" si="372"/>
        <v>7893.42</v>
      </c>
      <c r="CJ286" s="178">
        <f t="shared" si="372"/>
        <v>8008.22</v>
      </c>
      <c r="CK286" s="178">
        <f t="shared" si="372"/>
        <v>7588.32</v>
      </c>
      <c r="CL286" s="178">
        <f t="shared" si="372"/>
        <v>7940.51</v>
      </c>
      <c r="CM286" s="178">
        <f t="shared" si="372"/>
        <v>8687.19</v>
      </c>
      <c r="CN286" s="178">
        <f t="shared" si="372"/>
        <v>7278.1</v>
      </c>
      <c r="CO286" s="178">
        <f t="shared" si="372"/>
        <v>7278.1</v>
      </c>
      <c r="CP286" s="178">
        <f t="shared" si="372"/>
        <v>8063.62</v>
      </c>
      <c r="CQ286" s="178">
        <f t="shared" si="372"/>
        <v>8208.75</v>
      </c>
      <c r="CR286" s="178">
        <f t="shared" si="372"/>
        <v>12800.8</v>
      </c>
      <c r="CS286" s="178">
        <f t="shared" si="372"/>
        <v>9365.7900000000009</v>
      </c>
      <c r="CT286" s="178">
        <f t="shared" si="372"/>
        <v>14239.47</v>
      </c>
      <c r="CU286" s="178">
        <f t="shared" si="372"/>
        <v>8268.85</v>
      </c>
      <c r="CV286" s="178">
        <f t="shared" si="372"/>
        <v>14520.76</v>
      </c>
      <c r="CW286" s="178">
        <f t="shared" si="372"/>
        <v>12864.6</v>
      </c>
      <c r="CX286" s="178">
        <f t="shared" si="372"/>
        <v>8424.01</v>
      </c>
      <c r="CY286" s="178">
        <f t="shared" si="372"/>
        <v>15614.33</v>
      </c>
      <c r="CZ286" s="178">
        <f t="shared" si="372"/>
        <v>7393.77</v>
      </c>
      <c r="DA286" s="178">
        <f t="shared" si="372"/>
        <v>12466.27</v>
      </c>
      <c r="DB286" s="178">
        <f t="shared" si="372"/>
        <v>10131.540000000001</v>
      </c>
      <c r="DC286" s="178">
        <f t="shared" si="372"/>
        <v>13084.86</v>
      </c>
      <c r="DD286" s="178">
        <f t="shared" si="372"/>
        <v>13056.05</v>
      </c>
      <c r="DE286" s="178">
        <f t="shared" si="372"/>
        <v>8614.9</v>
      </c>
      <c r="DF286" s="178">
        <f>ROUND(((DF277-DF281)-((DF159+DF163)*DF287))/DF91,2)</f>
        <v>7278.1</v>
      </c>
      <c r="DG286" s="178">
        <f t="shared" si="372"/>
        <v>15375.74</v>
      </c>
      <c r="DH286" s="178">
        <f t="shared" si="372"/>
        <v>7278.1</v>
      </c>
      <c r="DI286" s="178">
        <f t="shared" si="372"/>
        <v>7415.27</v>
      </c>
      <c r="DJ286" s="178">
        <f t="shared" si="372"/>
        <v>8139.65</v>
      </c>
      <c r="DK286" s="178">
        <f t="shared" si="372"/>
        <v>8527.4599999999991</v>
      </c>
      <c r="DL286" s="178">
        <f t="shared" si="372"/>
        <v>7569</v>
      </c>
      <c r="DM286" s="178">
        <f t="shared" si="372"/>
        <v>12356.38</v>
      </c>
      <c r="DN286" s="178">
        <f t="shared" si="372"/>
        <v>7876.53</v>
      </c>
      <c r="DO286" s="178">
        <f t="shared" si="372"/>
        <v>7713.21</v>
      </c>
      <c r="DP286" s="178">
        <f t="shared" si="372"/>
        <v>12174.66</v>
      </c>
      <c r="DQ286" s="178">
        <f t="shared" si="372"/>
        <v>8329.68</v>
      </c>
      <c r="DR286" s="178">
        <f t="shared" si="372"/>
        <v>8009.65</v>
      </c>
      <c r="DS286" s="178">
        <f t="shared" si="372"/>
        <v>8443.5</v>
      </c>
      <c r="DT286" s="178">
        <f t="shared" si="372"/>
        <v>14383.96</v>
      </c>
      <c r="DU286" s="178">
        <f t="shared" si="372"/>
        <v>9129.27</v>
      </c>
      <c r="DV286" s="178">
        <f t="shared" si="372"/>
        <v>12248.85</v>
      </c>
      <c r="DW286" s="178">
        <f t="shared" si="372"/>
        <v>9401.42</v>
      </c>
      <c r="DX286" s="178">
        <f t="shared" si="372"/>
        <v>14514.27</v>
      </c>
      <c r="DY286" s="178">
        <f t="shared" si="372"/>
        <v>10789.99</v>
      </c>
      <c r="DZ286" s="178">
        <f t="shared" si="372"/>
        <v>8171.13</v>
      </c>
      <c r="EA286" s="178">
        <f t="shared" ref="EA286:FX286" si="373">ROUND(((EA277-EA281)-((EA159+EA163)*EA287))/EA91,2)</f>
        <v>8543.2199999999993</v>
      </c>
      <c r="EB286" s="178">
        <f t="shared" si="373"/>
        <v>8076.55</v>
      </c>
      <c r="EC286" s="178">
        <f t="shared" si="373"/>
        <v>9420.26</v>
      </c>
      <c r="ED286" s="178">
        <f t="shared" si="373"/>
        <v>9913.7800000000007</v>
      </c>
      <c r="EE286" s="178">
        <f t="shared" si="373"/>
        <v>12190.63</v>
      </c>
      <c r="EF286" s="178">
        <f t="shared" si="373"/>
        <v>7678.76</v>
      </c>
      <c r="EG286" s="178">
        <f t="shared" si="373"/>
        <v>9791.5</v>
      </c>
      <c r="EH286" s="178">
        <f t="shared" si="373"/>
        <v>10840.02</v>
      </c>
      <c r="EI286" s="178">
        <f t="shared" si="373"/>
        <v>7880.19</v>
      </c>
      <c r="EJ286" s="178">
        <f t="shared" si="373"/>
        <v>7278.1</v>
      </c>
      <c r="EK286" s="178">
        <f t="shared" si="373"/>
        <v>7942.82</v>
      </c>
      <c r="EL286" s="178">
        <f t="shared" si="373"/>
        <v>8076.5</v>
      </c>
      <c r="EM286" s="178">
        <f t="shared" si="373"/>
        <v>8635.27</v>
      </c>
      <c r="EN286" s="178">
        <f t="shared" si="373"/>
        <v>7822.01</v>
      </c>
      <c r="EO286" s="178">
        <f t="shared" si="373"/>
        <v>8723.82</v>
      </c>
      <c r="EP286" s="178">
        <f t="shared" si="373"/>
        <v>9635.26</v>
      </c>
      <c r="EQ286" s="178">
        <f t="shared" si="373"/>
        <v>7642.71</v>
      </c>
      <c r="ER286" s="178">
        <f t="shared" si="373"/>
        <v>10520.81</v>
      </c>
      <c r="ES286" s="178">
        <f t="shared" si="373"/>
        <v>14202.19</v>
      </c>
      <c r="ET286" s="178">
        <f t="shared" si="373"/>
        <v>13362.17</v>
      </c>
      <c r="EU286" s="178">
        <f t="shared" si="373"/>
        <v>8850.09</v>
      </c>
      <c r="EV286" s="178">
        <f t="shared" si="373"/>
        <v>16308.08</v>
      </c>
      <c r="EW286" s="178">
        <f t="shared" si="373"/>
        <v>10210.950000000001</v>
      </c>
      <c r="EX286" s="178">
        <f t="shared" si="373"/>
        <v>11926.27</v>
      </c>
      <c r="EY286" s="178">
        <f t="shared" si="373"/>
        <v>8494.6299999999992</v>
      </c>
      <c r="EZ286" s="178">
        <f t="shared" si="373"/>
        <v>13821.11</v>
      </c>
      <c r="FA286" s="178">
        <f t="shared" si="373"/>
        <v>7921.62</v>
      </c>
      <c r="FB286" s="178">
        <f t="shared" si="373"/>
        <v>10048.629999999999</v>
      </c>
      <c r="FC286" s="178">
        <f t="shared" si="373"/>
        <v>7353.23</v>
      </c>
      <c r="FD286" s="178">
        <f t="shared" si="373"/>
        <v>9717.26</v>
      </c>
      <c r="FE286" s="178">
        <f t="shared" si="373"/>
        <v>14745.09</v>
      </c>
      <c r="FF286" s="178">
        <f t="shared" si="373"/>
        <v>11590.35</v>
      </c>
      <c r="FG286" s="178">
        <f t="shared" si="373"/>
        <v>14329.68</v>
      </c>
      <c r="FH286" s="178">
        <f t="shared" si="373"/>
        <v>15034.78</v>
      </c>
      <c r="FI286" s="178">
        <f t="shared" si="373"/>
        <v>7554.2</v>
      </c>
      <c r="FJ286" s="178">
        <f t="shared" si="373"/>
        <v>7372.8</v>
      </c>
      <c r="FK286" s="178">
        <f t="shared" si="373"/>
        <v>7355.38</v>
      </c>
      <c r="FL286" s="178">
        <f t="shared" si="373"/>
        <v>7278.1</v>
      </c>
      <c r="FM286" s="178">
        <f t="shared" si="373"/>
        <v>7278.1</v>
      </c>
      <c r="FN286" s="178">
        <f t="shared" si="373"/>
        <v>7540.81</v>
      </c>
      <c r="FO286" s="178">
        <f t="shared" si="373"/>
        <v>7704.21</v>
      </c>
      <c r="FP286" s="178">
        <f t="shared" si="373"/>
        <v>7838.34</v>
      </c>
      <c r="FQ286" s="178">
        <f t="shared" si="373"/>
        <v>7906.53</v>
      </c>
      <c r="FR286" s="178">
        <f t="shared" si="373"/>
        <v>13265.26</v>
      </c>
      <c r="FS286" s="178">
        <f t="shared" si="373"/>
        <v>12189.76</v>
      </c>
      <c r="FT286" s="178">
        <f t="shared" si="373"/>
        <v>15473.18</v>
      </c>
      <c r="FU286" s="178">
        <f t="shared" si="373"/>
        <v>8531.73</v>
      </c>
      <c r="FV286" s="178">
        <f t="shared" si="373"/>
        <v>8211.35</v>
      </c>
      <c r="FW286" s="178">
        <f t="shared" si="373"/>
        <v>12375.85</v>
      </c>
      <c r="FX286" s="178">
        <f t="shared" si="373"/>
        <v>16055.71</v>
      </c>
    </row>
    <row r="287" spans="1:187" s="178" customFormat="1" x14ac:dyDescent="0.2">
      <c r="A287" s="192" t="s">
        <v>647</v>
      </c>
      <c r="B287" s="178" t="s">
        <v>638</v>
      </c>
      <c r="C287" s="178">
        <f t="shared" ref="C287:H287" si="374">(C160+(C160*$GD$269))</f>
        <v>7022.4177723625544</v>
      </c>
      <c r="D287" s="178">
        <f t="shared" si="374"/>
        <v>7022.4177723625544</v>
      </c>
      <c r="E287" s="178">
        <f t="shared" si="374"/>
        <v>7022.4177723625544</v>
      </c>
      <c r="F287" s="178">
        <f t="shared" si="374"/>
        <v>7022.4177723625544</v>
      </c>
      <c r="G287" s="178">
        <f t="shared" si="374"/>
        <v>7022.4177723625544</v>
      </c>
      <c r="H287" s="178">
        <f t="shared" si="374"/>
        <v>7022.4177723625544</v>
      </c>
      <c r="I287" s="178">
        <f>ROUND((I160+(I160*$GD$269)),2)</f>
        <v>7022.42</v>
      </c>
      <c r="J287" s="178">
        <f t="shared" ref="J287:BU287" si="375">(J160+(J160*$GD$269))</f>
        <v>7022.4177723625544</v>
      </c>
      <c r="K287" s="178">
        <f t="shared" si="375"/>
        <v>7022.4177723625544</v>
      </c>
      <c r="L287" s="178">
        <f t="shared" si="375"/>
        <v>7022.4177723625544</v>
      </c>
      <c r="M287" s="178">
        <f t="shared" si="375"/>
        <v>7022.4177723625544</v>
      </c>
      <c r="N287" s="178">
        <f t="shared" si="375"/>
        <v>7022.4177723625544</v>
      </c>
      <c r="O287" s="178">
        <f t="shared" si="375"/>
        <v>7022.4177723625544</v>
      </c>
      <c r="P287" s="178">
        <f t="shared" si="375"/>
        <v>7022.4177723625544</v>
      </c>
      <c r="Q287" s="178">
        <f t="shared" si="375"/>
        <v>7022.4177723625544</v>
      </c>
      <c r="R287" s="178">
        <f t="shared" si="375"/>
        <v>7022.4177723625544</v>
      </c>
      <c r="S287" s="178">
        <f t="shared" si="375"/>
        <v>7022.4177723625544</v>
      </c>
      <c r="T287" s="178">
        <f t="shared" si="375"/>
        <v>7022.4177723625544</v>
      </c>
      <c r="U287" s="178">
        <f t="shared" si="375"/>
        <v>7022.4177723625544</v>
      </c>
      <c r="V287" s="178">
        <f t="shared" si="375"/>
        <v>7022.4177723625544</v>
      </c>
      <c r="W287" s="178">
        <f t="shared" si="375"/>
        <v>7022.4177723625544</v>
      </c>
      <c r="X287" s="178">
        <f t="shared" si="375"/>
        <v>7022.4177723625544</v>
      </c>
      <c r="Y287" s="178">
        <f t="shared" si="375"/>
        <v>7022.4177723625544</v>
      </c>
      <c r="Z287" s="178">
        <f t="shared" si="375"/>
        <v>7022.4177723625544</v>
      </c>
      <c r="AA287" s="178">
        <f t="shared" si="375"/>
        <v>7022.4177723625544</v>
      </c>
      <c r="AB287" s="178">
        <f t="shared" si="375"/>
        <v>7022.4177723625544</v>
      </c>
      <c r="AC287" s="178">
        <f t="shared" si="375"/>
        <v>7022.4177723625544</v>
      </c>
      <c r="AD287" s="178">
        <f t="shared" si="375"/>
        <v>7022.4177723625544</v>
      </c>
      <c r="AE287" s="178">
        <f t="shared" si="375"/>
        <v>7022.4177723625544</v>
      </c>
      <c r="AF287" s="178">
        <f t="shared" si="375"/>
        <v>7022.4177723625544</v>
      </c>
      <c r="AG287" s="178">
        <f t="shared" si="375"/>
        <v>7022.4177723625544</v>
      </c>
      <c r="AH287" s="178">
        <f t="shared" si="375"/>
        <v>7022.4177723625544</v>
      </c>
      <c r="AI287" s="178">
        <f t="shared" si="375"/>
        <v>7022.4177723625544</v>
      </c>
      <c r="AJ287" s="178">
        <f t="shared" si="375"/>
        <v>7022.4177723625544</v>
      </c>
      <c r="AK287" s="178">
        <f t="shared" si="375"/>
        <v>7022.4177723625544</v>
      </c>
      <c r="AL287" s="178">
        <f t="shared" si="375"/>
        <v>7022.4177723625544</v>
      </c>
      <c r="AM287" s="178">
        <f t="shared" si="375"/>
        <v>7022.4177723625544</v>
      </c>
      <c r="AN287" s="178">
        <f t="shared" si="375"/>
        <v>7022.4177723625544</v>
      </c>
      <c r="AO287" s="178">
        <f t="shared" si="375"/>
        <v>7022.4177723625544</v>
      </c>
      <c r="AP287" s="178">
        <f t="shared" si="375"/>
        <v>7022.4177723625544</v>
      </c>
      <c r="AQ287" s="178">
        <f t="shared" si="375"/>
        <v>7022.4177723625544</v>
      </c>
      <c r="AR287" s="178">
        <f t="shared" si="375"/>
        <v>7022.4177723625544</v>
      </c>
      <c r="AS287" s="178">
        <f t="shared" si="375"/>
        <v>7022.4177723625544</v>
      </c>
      <c r="AT287" s="178">
        <f t="shared" si="375"/>
        <v>7022.4177723625544</v>
      </c>
      <c r="AU287" s="178">
        <f t="shared" si="375"/>
        <v>7022.4177723625544</v>
      </c>
      <c r="AV287" s="178">
        <f t="shared" si="375"/>
        <v>7022.4177723625544</v>
      </c>
      <c r="AW287" s="178">
        <f t="shared" si="375"/>
        <v>7022.4177723625544</v>
      </c>
      <c r="AX287" s="178">
        <f t="shared" si="375"/>
        <v>7022.4177723625544</v>
      </c>
      <c r="AY287" s="178">
        <f t="shared" si="375"/>
        <v>7022.4177723625544</v>
      </c>
      <c r="AZ287" s="178">
        <f t="shared" si="375"/>
        <v>7022.4177723625544</v>
      </c>
      <c r="BA287" s="178">
        <f t="shared" si="375"/>
        <v>7022.4177723625544</v>
      </c>
      <c r="BB287" s="178">
        <f t="shared" si="375"/>
        <v>7022.4177723625544</v>
      </c>
      <c r="BC287" s="178">
        <f t="shared" si="375"/>
        <v>7022.4177723625544</v>
      </c>
      <c r="BD287" s="178">
        <f t="shared" si="375"/>
        <v>7022.4177723625544</v>
      </c>
      <c r="BE287" s="178">
        <f t="shared" si="375"/>
        <v>7022.4177723625544</v>
      </c>
      <c r="BF287" s="178">
        <f t="shared" si="375"/>
        <v>7022.4177723625544</v>
      </c>
      <c r="BG287" s="178">
        <f t="shared" si="375"/>
        <v>7022.4177723625544</v>
      </c>
      <c r="BH287" s="178">
        <f t="shared" si="375"/>
        <v>7022.4177723625544</v>
      </c>
      <c r="BI287" s="178">
        <f t="shared" si="375"/>
        <v>7022.4177723625544</v>
      </c>
      <c r="BJ287" s="178">
        <f t="shared" si="375"/>
        <v>7022.4177723625544</v>
      </c>
      <c r="BK287" s="178">
        <f t="shared" si="375"/>
        <v>7022.4177723625544</v>
      </c>
      <c r="BL287" s="178">
        <f t="shared" si="375"/>
        <v>7022.4177723625544</v>
      </c>
      <c r="BM287" s="178">
        <f t="shared" si="375"/>
        <v>7022.4177723625544</v>
      </c>
      <c r="BN287" s="178">
        <f t="shared" si="375"/>
        <v>7022.4177723625544</v>
      </c>
      <c r="BO287" s="178">
        <f t="shared" si="375"/>
        <v>7022.4177723625544</v>
      </c>
      <c r="BP287" s="178">
        <f t="shared" si="375"/>
        <v>7022.4177723625544</v>
      </c>
      <c r="BQ287" s="178">
        <f t="shared" si="375"/>
        <v>7022.4177723625544</v>
      </c>
      <c r="BR287" s="178">
        <f t="shared" si="375"/>
        <v>7022.4177723625544</v>
      </c>
      <c r="BS287" s="178">
        <f t="shared" si="375"/>
        <v>7022.4177723625544</v>
      </c>
      <c r="BT287" s="178">
        <f t="shared" si="375"/>
        <v>7022.4177723625544</v>
      </c>
      <c r="BU287" s="178">
        <f t="shared" si="375"/>
        <v>7022.4177723625544</v>
      </c>
      <c r="BV287" s="178">
        <f t="shared" ref="BV287:CM287" si="376">(BV160+(BV160*$GD$269))</f>
        <v>7022.4177723625544</v>
      </c>
      <c r="BW287" s="178">
        <f t="shared" si="376"/>
        <v>7022.4177723625544</v>
      </c>
      <c r="BX287" s="178">
        <f t="shared" si="376"/>
        <v>7022.4177723625544</v>
      </c>
      <c r="BY287" s="178">
        <f t="shared" si="376"/>
        <v>7022.4177723625544</v>
      </c>
      <c r="BZ287" s="178">
        <f t="shared" si="376"/>
        <v>7022.4177723625544</v>
      </c>
      <c r="CA287" s="178">
        <f t="shared" si="376"/>
        <v>7022.4177723625544</v>
      </c>
      <c r="CB287" s="178">
        <f t="shared" si="376"/>
        <v>7022.4177723625544</v>
      </c>
      <c r="CC287" s="178">
        <f t="shared" si="376"/>
        <v>7022.4177723625544</v>
      </c>
      <c r="CD287" s="178">
        <f t="shared" si="376"/>
        <v>7022.4177723625544</v>
      </c>
      <c r="CE287" s="178">
        <f t="shared" si="376"/>
        <v>7022.4177723625544</v>
      </c>
      <c r="CF287" s="178">
        <f t="shared" si="376"/>
        <v>7022.4177723625544</v>
      </c>
      <c r="CG287" s="178">
        <f t="shared" si="376"/>
        <v>7022.4177723625544</v>
      </c>
      <c r="CH287" s="178">
        <f t="shared" si="376"/>
        <v>7022.4177723625544</v>
      </c>
      <c r="CI287" s="178">
        <f t="shared" si="376"/>
        <v>7022.4177723625544</v>
      </c>
      <c r="CJ287" s="178">
        <f t="shared" si="376"/>
        <v>7022.4177723625544</v>
      </c>
      <c r="CK287" s="178">
        <f t="shared" si="376"/>
        <v>7022.4177723625544</v>
      </c>
      <c r="CL287" s="178">
        <f t="shared" si="376"/>
        <v>7022.4177723625544</v>
      </c>
      <c r="CM287" s="178">
        <f t="shared" si="376"/>
        <v>7022.4177723625544</v>
      </c>
      <c r="CN287" s="178">
        <f>ROUND((CN160+(CN160*$GD$269)),2)</f>
        <v>7022.42</v>
      </c>
      <c r="CO287" s="178">
        <f t="shared" ref="CO287:EZ287" si="377">ROUND((CO160+(CO160*$GD$269)),2)</f>
        <v>7022.42</v>
      </c>
      <c r="CP287" s="178">
        <f t="shared" si="377"/>
        <v>7022.42</v>
      </c>
      <c r="CQ287" s="178">
        <f t="shared" si="377"/>
        <v>7022.42</v>
      </c>
      <c r="CR287" s="178">
        <f t="shared" si="377"/>
        <v>7022.42</v>
      </c>
      <c r="CS287" s="178">
        <f t="shared" si="377"/>
        <v>7022.42</v>
      </c>
      <c r="CT287" s="178">
        <f t="shared" si="377"/>
        <v>7022.42</v>
      </c>
      <c r="CU287" s="178">
        <f t="shared" si="377"/>
        <v>7022.42</v>
      </c>
      <c r="CV287" s="178">
        <f t="shared" si="377"/>
        <v>7022.42</v>
      </c>
      <c r="CW287" s="178">
        <f t="shared" si="377"/>
        <v>7022.42</v>
      </c>
      <c r="CX287" s="178">
        <f t="shared" si="377"/>
        <v>7022.42</v>
      </c>
      <c r="CY287" s="178">
        <f t="shared" si="377"/>
        <v>7022.42</v>
      </c>
      <c r="CZ287" s="178">
        <f t="shared" si="377"/>
        <v>7022.42</v>
      </c>
      <c r="DA287" s="178">
        <f t="shared" si="377"/>
        <v>7022.42</v>
      </c>
      <c r="DB287" s="178">
        <f t="shared" si="377"/>
        <v>7022.42</v>
      </c>
      <c r="DC287" s="178">
        <f t="shared" si="377"/>
        <v>7022.42</v>
      </c>
      <c r="DD287" s="178">
        <f t="shared" si="377"/>
        <v>7022.42</v>
      </c>
      <c r="DE287" s="178">
        <f t="shared" si="377"/>
        <v>7022.42</v>
      </c>
      <c r="DF287" s="178">
        <f t="shared" si="377"/>
        <v>7022.42</v>
      </c>
      <c r="DG287" s="178">
        <f t="shared" si="377"/>
        <v>7022.42</v>
      </c>
      <c r="DH287" s="178">
        <f t="shared" si="377"/>
        <v>7022.42</v>
      </c>
      <c r="DI287" s="178">
        <f t="shared" si="377"/>
        <v>7022.42</v>
      </c>
      <c r="DJ287" s="178">
        <f t="shared" si="377"/>
        <v>7022.42</v>
      </c>
      <c r="DK287" s="178">
        <f t="shared" si="377"/>
        <v>7022.42</v>
      </c>
      <c r="DL287" s="178">
        <f t="shared" si="377"/>
        <v>7022.42</v>
      </c>
      <c r="DM287" s="178">
        <f t="shared" si="377"/>
        <v>7022.42</v>
      </c>
      <c r="DN287" s="178">
        <f t="shared" si="377"/>
        <v>7022.42</v>
      </c>
      <c r="DO287" s="178">
        <f t="shared" si="377"/>
        <v>7022.42</v>
      </c>
      <c r="DP287" s="178">
        <f t="shared" si="377"/>
        <v>7022.42</v>
      </c>
      <c r="DQ287" s="178">
        <f t="shared" si="377"/>
        <v>7022.42</v>
      </c>
      <c r="DR287" s="178">
        <f t="shared" si="377"/>
        <v>7022.42</v>
      </c>
      <c r="DS287" s="178">
        <f t="shared" si="377"/>
        <v>7022.42</v>
      </c>
      <c r="DT287" s="178">
        <f t="shared" si="377"/>
        <v>7022.42</v>
      </c>
      <c r="DU287" s="178">
        <f t="shared" si="377"/>
        <v>7022.42</v>
      </c>
      <c r="DV287" s="178">
        <f t="shared" si="377"/>
        <v>7022.42</v>
      </c>
      <c r="DW287" s="178">
        <f t="shared" si="377"/>
        <v>7022.42</v>
      </c>
      <c r="DX287" s="178">
        <f t="shared" si="377"/>
        <v>7022.42</v>
      </c>
      <c r="DY287" s="178">
        <f t="shared" si="377"/>
        <v>7022.42</v>
      </c>
      <c r="DZ287" s="178">
        <f t="shared" si="377"/>
        <v>7022.42</v>
      </c>
      <c r="EA287" s="178">
        <f t="shared" si="377"/>
        <v>7022.42</v>
      </c>
      <c r="EB287" s="178">
        <f t="shared" si="377"/>
        <v>7022.42</v>
      </c>
      <c r="EC287" s="178">
        <f t="shared" si="377"/>
        <v>7022.42</v>
      </c>
      <c r="ED287" s="178">
        <f t="shared" si="377"/>
        <v>7022.42</v>
      </c>
      <c r="EE287" s="178">
        <f t="shared" si="377"/>
        <v>7022.42</v>
      </c>
      <c r="EF287" s="178">
        <f t="shared" si="377"/>
        <v>7022.42</v>
      </c>
      <c r="EG287" s="178">
        <f t="shared" si="377"/>
        <v>7022.42</v>
      </c>
      <c r="EH287" s="178">
        <f t="shared" si="377"/>
        <v>7022.42</v>
      </c>
      <c r="EI287" s="178">
        <f t="shared" si="377"/>
        <v>7022.42</v>
      </c>
      <c r="EJ287" s="178">
        <f t="shared" si="377"/>
        <v>7022.42</v>
      </c>
      <c r="EK287" s="178">
        <f t="shared" si="377"/>
        <v>7022.42</v>
      </c>
      <c r="EL287" s="178">
        <f t="shared" si="377"/>
        <v>7022.42</v>
      </c>
      <c r="EM287" s="178">
        <f t="shared" si="377"/>
        <v>7022.42</v>
      </c>
      <c r="EN287" s="178">
        <f t="shared" si="377"/>
        <v>7022.42</v>
      </c>
      <c r="EO287" s="178">
        <f t="shared" si="377"/>
        <v>7022.42</v>
      </c>
      <c r="EP287" s="178">
        <f t="shared" si="377"/>
        <v>7022.42</v>
      </c>
      <c r="EQ287" s="178">
        <f t="shared" si="377"/>
        <v>7022.42</v>
      </c>
      <c r="ER287" s="178">
        <f t="shared" si="377"/>
        <v>7022.42</v>
      </c>
      <c r="ES287" s="178">
        <f t="shared" si="377"/>
        <v>7022.42</v>
      </c>
      <c r="ET287" s="178">
        <f t="shared" si="377"/>
        <v>7022.42</v>
      </c>
      <c r="EU287" s="178">
        <f t="shared" si="377"/>
        <v>7022.42</v>
      </c>
      <c r="EV287" s="178">
        <f t="shared" si="377"/>
        <v>7022.42</v>
      </c>
      <c r="EW287" s="178">
        <f t="shared" si="377"/>
        <v>7022.42</v>
      </c>
      <c r="EX287" s="178">
        <f t="shared" si="377"/>
        <v>7022.42</v>
      </c>
      <c r="EY287" s="178">
        <f t="shared" si="377"/>
        <v>7022.42</v>
      </c>
      <c r="EZ287" s="178">
        <f t="shared" si="377"/>
        <v>7022.42</v>
      </c>
      <c r="FA287" s="178">
        <f t="shared" ref="FA287:FX287" si="378">ROUND((FA160+(FA160*$GD$269)),2)</f>
        <v>7022.42</v>
      </c>
      <c r="FB287" s="178">
        <f t="shared" si="378"/>
        <v>7022.42</v>
      </c>
      <c r="FC287" s="178">
        <f t="shared" si="378"/>
        <v>7022.42</v>
      </c>
      <c r="FD287" s="178">
        <f t="shared" si="378"/>
        <v>7022.42</v>
      </c>
      <c r="FE287" s="178">
        <f t="shared" si="378"/>
        <v>7022.42</v>
      </c>
      <c r="FF287" s="178">
        <f t="shared" si="378"/>
        <v>7022.42</v>
      </c>
      <c r="FG287" s="178">
        <f t="shared" si="378"/>
        <v>7022.42</v>
      </c>
      <c r="FH287" s="178">
        <f t="shared" si="378"/>
        <v>7022.42</v>
      </c>
      <c r="FI287" s="178">
        <f t="shared" si="378"/>
        <v>7022.42</v>
      </c>
      <c r="FJ287" s="178">
        <f t="shared" si="378"/>
        <v>7022.42</v>
      </c>
      <c r="FK287" s="178">
        <f t="shared" si="378"/>
        <v>7022.42</v>
      </c>
      <c r="FL287" s="178">
        <f t="shared" si="378"/>
        <v>7022.42</v>
      </c>
      <c r="FM287" s="178">
        <f t="shared" si="378"/>
        <v>7022.42</v>
      </c>
      <c r="FN287" s="178">
        <f t="shared" si="378"/>
        <v>7022.42</v>
      </c>
      <c r="FO287" s="178">
        <f t="shared" si="378"/>
        <v>7022.42</v>
      </c>
      <c r="FP287" s="178">
        <f t="shared" si="378"/>
        <v>7022.42</v>
      </c>
      <c r="FQ287" s="178">
        <f t="shared" si="378"/>
        <v>7022.42</v>
      </c>
      <c r="FR287" s="178">
        <f t="shared" si="378"/>
        <v>7022.42</v>
      </c>
      <c r="FS287" s="178">
        <f t="shared" si="378"/>
        <v>7022.42</v>
      </c>
      <c r="FT287" s="178">
        <f t="shared" si="378"/>
        <v>7022.42</v>
      </c>
      <c r="FU287" s="178">
        <f t="shared" si="378"/>
        <v>7022.42</v>
      </c>
      <c r="FV287" s="178">
        <f t="shared" si="378"/>
        <v>7022.42</v>
      </c>
      <c r="FW287" s="178">
        <f t="shared" si="378"/>
        <v>7022.42</v>
      </c>
      <c r="FX287" s="178">
        <f t="shared" si="378"/>
        <v>7022.42</v>
      </c>
    </row>
    <row r="288" spans="1:187" x14ac:dyDescent="0.2">
      <c r="A288" s="192"/>
      <c r="B288" s="184"/>
      <c r="C288" s="147"/>
      <c r="D288" s="147"/>
      <c r="E288" s="147"/>
      <c r="F288" s="147"/>
      <c r="G288" s="147"/>
      <c r="H288" s="147"/>
      <c r="I288" s="147"/>
      <c r="J288" s="147"/>
      <c r="K288" s="147"/>
      <c r="L288" s="147"/>
      <c r="M288" s="147"/>
      <c r="N288" s="147"/>
      <c r="O288" s="147"/>
      <c r="P288" s="147"/>
      <c r="Q288" s="147"/>
      <c r="R288" s="147"/>
      <c r="S288" s="147"/>
      <c r="T288" s="147"/>
      <c r="U288" s="147"/>
      <c r="V288" s="147"/>
      <c r="W288" s="181"/>
      <c r="X288" s="147"/>
      <c r="Y288" s="147"/>
      <c r="Z288" s="147"/>
      <c r="AA288" s="147"/>
      <c r="AB288" s="147"/>
      <c r="AC288" s="147"/>
      <c r="AD288" s="147"/>
      <c r="AE288" s="147"/>
      <c r="AF288" s="147"/>
      <c r="AG288" s="147"/>
      <c r="AH288" s="147"/>
      <c r="AI288" s="147"/>
      <c r="AJ288" s="147"/>
      <c r="AK288" s="147"/>
      <c r="AL288" s="147"/>
      <c r="AM288" s="147"/>
      <c r="AN288" s="147"/>
      <c r="AO288" s="147"/>
      <c r="AP288" s="147"/>
      <c r="AQ288" s="147"/>
      <c r="AR288" s="147"/>
      <c r="AS288" s="147"/>
      <c r="AT288" s="147"/>
      <c r="AU288" s="147"/>
      <c r="AV288" s="147"/>
      <c r="AW288" s="147"/>
      <c r="AX288" s="147"/>
      <c r="AY288" s="147"/>
      <c r="AZ288" s="147"/>
      <c r="BA288" s="147"/>
      <c r="BB288" s="147"/>
      <c r="BC288" s="147"/>
      <c r="BD288" s="147"/>
      <c r="BE288" s="147"/>
      <c r="BF288" s="147"/>
      <c r="BG288" s="147"/>
      <c r="BH288" s="147"/>
      <c r="BI288" s="147"/>
      <c r="BJ288" s="147"/>
      <c r="BK288" s="147"/>
      <c r="BL288" s="147"/>
      <c r="BM288" s="147"/>
      <c r="BN288" s="147"/>
      <c r="BO288" s="147"/>
      <c r="BP288" s="147"/>
      <c r="BQ288" s="147"/>
      <c r="BR288" s="147"/>
      <c r="BS288" s="147"/>
      <c r="BT288" s="147"/>
      <c r="BU288" s="147"/>
      <c r="BV288" s="147"/>
      <c r="BW288" s="147"/>
      <c r="BX288" s="147"/>
      <c r="BY288" s="147"/>
      <c r="BZ288" s="147"/>
      <c r="CA288" s="147"/>
      <c r="CB288" s="147"/>
      <c r="CC288" s="147"/>
      <c r="CD288" s="147"/>
      <c r="CE288" s="147"/>
      <c r="CF288" s="147"/>
      <c r="CG288" s="147"/>
      <c r="CH288" s="147"/>
      <c r="CI288" s="147"/>
      <c r="CJ288" s="147"/>
      <c r="CK288" s="147"/>
      <c r="CL288" s="147"/>
      <c r="CM288" s="147"/>
      <c r="CN288" s="147"/>
      <c r="CO288" s="147"/>
      <c r="CP288" s="147"/>
      <c r="CQ288" s="147"/>
      <c r="CR288" s="147"/>
      <c r="CS288" s="147"/>
      <c r="CT288" s="147"/>
      <c r="CU288" s="147"/>
      <c r="CV288" s="147"/>
      <c r="CW288" s="147"/>
      <c r="CX288" s="147"/>
      <c r="CY288" s="147"/>
      <c r="CZ288" s="147"/>
      <c r="DA288" s="147"/>
      <c r="DB288" s="147"/>
      <c r="DC288" s="147"/>
      <c r="DD288" s="147"/>
      <c r="DE288" s="147"/>
      <c r="DF288" s="147"/>
      <c r="DG288" s="147"/>
      <c r="DH288" s="147"/>
      <c r="DI288" s="147"/>
      <c r="DJ288" s="147"/>
      <c r="DK288" s="147"/>
      <c r="DL288" s="147"/>
      <c r="DM288" s="147"/>
      <c r="DN288" s="147"/>
      <c r="DO288" s="147"/>
      <c r="DP288" s="147"/>
      <c r="DQ288" s="147"/>
      <c r="DR288" s="147"/>
      <c r="DS288" s="147"/>
      <c r="DT288" s="147"/>
      <c r="DU288" s="147"/>
      <c r="DV288" s="147"/>
      <c r="DW288" s="147"/>
      <c r="DX288" s="147"/>
      <c r="DY288" s="147"/>
      <c r="DZ288" s="147"/>
      <c r="EA288" s="147"/>
      <c r="EB288" s="147"/>
      <c r="EC288" s="147"/>
      <c r="ED288" s="147"/>
      <c r="EE288" s="147"/>
      <c r="EF288" s="147"/>
      <c r="EG288" s="147"/>
      <c r="EH288" s="147"/>
      <c r="EI288" s="147"/>
      <c r="EJ288" s="147"/>
      <c r="EK288" s="147"/>
      <c r="EL288" s="147"/>
      <c r="EM288" s="147"/>
      <c r="EN288" s="147"/>
      <c r="EO288" s="147"/>
      <c r="EP288" s="147"/>
      <c r="EQ288" s="147"/>
      <c r="ER288" s="147"/>
      <c r="ES288" s="147"/>
      <c r="ET288" s="147"/>
      <c r="EU288" s="147"/>
      <c r="EV288" s="147"/>
      <c r="EW288" s="147"/>
      <c r="EX288" s="147"/>
      <c r="EY288" s="147"/>
      <c r="EZ288" s="147"/>
      <c r="FA288" s="147"/>
      <c r="FB288" s="147"/>
      <c r="FC288" s="147"/>
      <c r="FD288" s="147"/>
      <c r="FE288" s="147"/>
      <c r="FF288" s="147"/>
      <c r="FG288" s="147"/>
      <c r="FH288" s="147"/>
      <c r="FI288" s="147"/>
      <c r="FJ288" s="147"/>
      <c r="FK288" s="147"/>
      <c r="FL288" s="147"/>
      <c r="FM288" s="147"/>
      <c r="FN288" s="147"/>
      <c r="FO288" s="147"/>
      <c r="FP288" s="147"/>
      <c r="FQ288" s="147"/>
      <c r="FR288" s="147"/>
      <c r="FS288" s="147"/>
      <c r="FT288" s="181"/>
      <c r="FU288" s="147"/>
      <c r="FV288" s="147"/>
      <c r="FW288" s="147"/>
      <c r="FX288" s="147"/>
      <c r="FY288" s="147"/>
      <c r="FZ288" s="181"/>
      <c r="GB288" s="178"/>
      <c r="GC288" s="147"/>
      <c r="GD288" s="186"/>
      <c r="GE288" s="178"/>
    </row>
    <row r="289" spans="1:187" x14ac:dyDescent="0.2">
      <c r="A289" s="192" t="s">
        <v>648</v>
      </c>
      <c r="B289" s="184" t="s">
        <v>665</v>
      </c>
      <c r="C289" s="147">
        <f t="shared" ref="C289:BN289" si="379">((C286*(C88+C89+C90)+(C287*(C95+C93)))*-1)</f>
        <v>0</v>
      </c>
      <c r="D289" s="147">
        <f>((D286*(D88+D89+D90)+(D287*(D95+D93)))*-1)</f>
        <v>-37001625.700634174</v>
      </c>
      <c r="E289" s="147">
        <f t="shared" si="379"/>
        <v>-7364297.9410000006</v>
      </c>
      <c r="F289" s="147">
        <f t="shared" si="379"/>
        <v>-5172170.784</v>
      </c>
      <c r="G289" s="147">
        <f t="shared" si="379"/>
        <v>0</v>
      </c>
      <c r="H289" s="147">
        <f t="shared" si="379"/>
        <v>0</v>
      </c>
      <c r="I289" s="147">
        <f t="shared" si="379"/>
        <v>-8615716.5350000001</v>
      </c>
      <c r="J289" s="147">
        <f t="shared" si="379"/>
        <v>0</v>
      </c>
      <c r="K289" s="147">
        <f t="shared" si="379"/>
        <v>0</v>
      </c>
      <c r="L289" s="147">
        <f t="shared" si="379"/>
        <v>0</v>
      </c>
      <c r="M289" s="147">
        <f t="shared" si="379"/>
        <v>0</v>
      </c>
      <c r="N289" s="147">
        <f t="shared" si="379"/>
        <v>0</v>
      </c>
      <c r="O289" s="147">
        <f t="shared" si="379"/>
        <v>0</v>
      </c>
      <c r="P289" s="147">
        <f t="shared" si="379"/>
        <v>0</v>
      </c>
      <c r="Q289" s="147">
        <f t="shared" si="379"/>
        <v>-8362014.4249999998</v>
      </c>
      <c r="R289" s="147">
        <f t="shared" si="379"/>
        <v>0</v>
      </c>
      <c r="S289" s="147">
        <f t="shared" si="379"/>
        <v>0</v>
      </c>
      <c r="T289" s="147">
        <f t="shared" si="379"/>
        <v>0</v>
      </c>
      <c r="U289" s="147">
        <f t="shared" si="379"/>
        <v>0</v>
      </c>
      <c r="V289" s="147">
        <f t="shared" si="379"/>
        <v>0</v>
      </c>
      <c r="W289" s="147">
        <f t="shared" si="379"/>
        <v>0</v>
      </c>
      <c r="X289" s="147">
        <f t="shared" si="379"/>
        <v>0</v>
      </c>
      <c r="Y289" s="147">
        <f t="shared" si="379"/>
        <v>0</v>
      </c>
      <c r="Z289" s="147">
        <f t="shared" si="379"/>
        <v>0</v>
      </c>
      <c r="AA289" s="147">
        <f t="shared" si="379"/>
        <v>0</v>
      </c>
      <c r="AB289" s="147">
        <f t="shared" si="379"/>
        <v>0</v>
      </c>
      <c r="AC289" s="147">
        <f t="shared" si="379"/>
        <v>0</v>
      </c>
      <c r="AD289" s="147">
        <f t="shared" si="379"/>
        <v>-641462.81599999999</v>
      </c>
      <c r="AE289" s="147">
        <f t="shared" si="379"/>
        <v>0</v>
      </c>
      <c r="AF289" s="147">
        <f t="shared" si="379"/>
        <v>0</v>
      </c>
      <c r="AG289" s="147">
        <f t="shared" si="379"/>
        <v>0</v>
      </c>
      <c r="AH289" s="147">
        <f t="shared" si="379"/>
        <v>0</v>
      </c>
      <c r="AI289" s="147">
        <f t="shared" si="379"/>
        <v>0</v>
      </c>
      <c r="AJ289" s="147">
        <f t="shared" si="379"/>
        <v>0</v>
      </c>
      <c r="AK289" s="147">
        <f t="shared" si="379"/>
        <v>0</v>
      </c>
      <c r="AL289" s="147">
        <f t="shared" si="379"/>
        <v>0</v>
      </c>
      <c r="AM289" s="147">
        <f t="shared" si="379"/>
        <v>0</v>
      </c>
      <c r="AN289" s="147">
        <f t="shared" si="379"/>
        <v>0</v>
      </c>
      <c r="AO289" s="147">
        <f t="shared" si="379"/>
        <v>0</v>
      </c>
      <c r="AP289" s="147">
        <f t="shared" si="379"/>
        <v>0</v>
      </c>
      <c r="AQ289" s="147">
        <f t="shared" si="379"/>
        <v>0</v>
      </c>
      <c r="AR289" s="147">
        <f t="shared" si="379"/>
        <v>-3900891.1500000004</v>
      </c>
      <c r="AS289" s="147">
        <f t="shared" si="379"/>
        <v>-2376346.5090000001</v>
      </c>
      <c r="AT289" s="147">
        <f t="shared" si="379"/>
        <v>0</v>
      </c>
      <c r="AU289" s="147">
        <f t="shared" si="379"/>
        <v>0</v>
      </c>
      <c r="AV289" s="147">
        <f t="shared" si="379"/>
        <v>0</v>
      </c>
      <c r="AW289" s="147">
        <f t="shared" si="379"/>
        <v>0</v>
      </c>
      <c r="AX289" s="147">
        <f t="shared" si="379"/>
        <v>0</v>
      </c>
      <c r="AY289" s="147">
        <f t="shared" si="379"/>
        <v>-339010.67600000004</v>
      </c>
      <c r="AZ289" s="147">
        <f t="shared" si="379"/>
        <v>0</v>
      </c>
      <c r="BA289" s="147">
        <f t="shared" si="379"/>
        <v>0</v>
      </c>
      <c r="BB289" s="147">
        <f t="shared" si="379"/>
        <v>0</v>
      </c>
      <c r="BC289" s="147">
        <f t="shared" si="379"/>
        <v>-26516337.240000002</v>
      </c>
      <c r="BD289" s="147">
        <f t="shared" si="379"/>
        <v>0</v>
      </c>
      <c r="BE289" s="147">
        <f t="shared" si="379"/>
        <v>0</v>
      </c>
      <c r="BF289" s="147">
        <f t="shared" si="379"/>
        <v>0</v>
      </c>
      <c r="BG289" s="147">
        <f t="shared" si="379"/>
        <v>0</v>
      </c>
      <c r="BH289" s="147">
        <f t="shared" si="379"/>
        <v>0</v>
      </c>
      <c r="BI289" s="147">
        <f t="shared" si="379"/>
        <v>0</v>
      </c>
      <c r="BJ289" s="147">
        <f t="shared" si="379"/>
        <v>0</v>
      </c>
      <c r="BK289" s="147">
        <f t="shared" si="379"/>
        <v>0</v>
      </c>
      <c r="BL289" s="147">
        <f t="shared" si="379"/>
        <v>0</v>
      </c>
      <c r="BM289" s="147">
        <f t="shared" si="379"/>
        <v>0</v>
      </c>
      <c r="BN289" s="147">
        <f t="shared" si="379"/>
        <v>0</v>
      </c>
      <c r="BO289" s="147">
        <f t="shared" ref="BO289:DZ289" si="380">((BO286*(BO88+BO89+BO90)+(BO287*(BO95+BO93)))*-1)</f>
        <v>0</v>
      </c>
      <c r="BP289" s="147">
        <f t="shared" si="380"/>
        <v>0</v>
      </c>
      <c r="BQ289" s="147">
        <f t="shared" si="380"/>
        <v>-4514708.8</v>
      </c>
      <c r="BR289" s="147">
        <f t="shared" si="380"/>
        <v>0</v>
      </c>
      <c r="BS289" s="147">
        <f t="shared" si="380"/>
        <v>0</v>
      </c>
      <c r="BT289" s="147">
        <f t="shared" si="380"/>
        <v>0</v>
      </c>
      <c r="BU289" s="147">
        <f t="shared" si="380"/>
        <v>0</v>
      </c>
      <c r="BV289" s="147">
        <f t="shared" si="380"/>
        <v>-242784.06400000001</v>
      </c>
      <c r="BW289" s="147">
        <f t="shared" si="380"/>
        <v>0</v>
      </c>
      <c r="BX289" s="147">
        <f t="shared" si="380"/>
        <v>0</v>
      </c>
      <c r="BY289" s="147">
        <f t="shared" si="380"/>
        <v>0</v>
      </c>
      <c r="BZ289" s="147">
        <f t="shared" si="380"/>
        <v>0</v>
      </c>
      <c r="CA289" s="147">
        <f t="shared" si="380"/>
        <v>0</v>
      </c>
      <c r="CB289" s="147">
        <f t="shared" si="380"/>
        <v>0</v>
      </c>
      <c r="CC289" s="147">
        <f t="shared" si="380"/>
        <v>0</v>
      </c>
      <c r="CD289" s="147">
        <f t="shared" si="380"/>
        <v>0</v>
      </c>
      <c r="CE289" s="147">
        <f t="shared" si="380"/>
        <v>0</v>
      </c>
      <c r="CF289" s="147">
        <f t="shared" si="380"/>
        <v>0</v>
      </c>
      <c r="CG289" s="147">
        <f t="shared" si="380"/>
        <v>0</v>
      </c>
      <c r="CH289" s="147">
        <f t="shared" si="380"/>
        <v>0</v>
      </c>
      <c r="CI289" s="147">
        <f t="shared" si="380"/>
        <v>0</v>
      </c>
      <c r="CJ289" s="147">
        <f t="shared" si="380"/>
        <v>0</v>
      </c>
      <c r="CK289" s="147">
        <f t="shared" si="380"/>
        <v>-3824513.28</v>
      </c>
      <c r="CL289" s="147">
        <f t="shared" si="380"/>
        <v>0</v>
      </c>
      <c r="CM289" s="147">
        <f t="shared" si="380"/>
        <v>0</v>
      </c>
      <c r="CN289" s="147">
        <f t="shared" si="380"/>
        <v>-11130398.33</v>
      </c>
      <c r="CO289" s="147">
        <f t="shared" si="380"/>
        <v>0</v>
      </c>
      <c r="CP289" s="147">
        <f t="shared" si="380"/>
        <v>0</v>
      </c>
      <c r="CQ289" s="147">
        <f t="shared" si="380"/>
        <v>0</v>
      </c>
      <c r="CR289" s="147">
        <f t="shared" si="380"/>
        <v>0</v>
      </c>
      <c r="CS289" s="147">
        <f t="shared" si="380"/>
        <v>0</v>
      </c>
      <c r="CT289" s="147">
        <f t="shared" si="380"/>
        <v>0</v>
      </c>
      <c r="CU289" s="147">
        <f t="shared" si="380"/>
        <v>0</v>
      </c>
      <c r="CV289" s="147">
        <f t="shared" si="380"/>
        <v>0</v>
      </c>
      <c r="CW289" s="147">
        <f t="shared" si="380"/>
        <v>0</v>
      </c>
      <c r="CX289" s="147">
        <f t="shared" si="380"/>
        <v>0</v>
      </c>
      <c r="CY289" s="147">
        <f t="shared" si="380"/>
        <v>0</v>
      </c>
      <c r="CZ289" s="147">
        <f t="shared" si="380"/>
        <v>0</v>
      </c>
      <c r="DA289" s="147">
        <f t="shared" si="380"/>
        <v>0</v>
      </c>
      <c r="DB289" s="147">
        <f t="shared" si="380"/>
        <v>0</v>
      </c>
      <c r="DC289" s="147">
        <f t="shared" si="380"/>
        <v>0</v>
      </c>
      <c r="DD289" s="147">
        <f t="shared" si="380"/>
        <v>0</v>
      </c>
      <c r="DE289" s="147">
        <f t="shared" si="380"/>
        <v>0</v>
      </c>
      <c r="DF289" s="147">
        <f t="shared" si="380"/>
        <v>-6032817.0899999999</v>
      </c>
      <c r="DG289" s="147">
        <f t="shared" si="380"/>
        <v>0</v>
      </c>
      <c r="DH289" s="147">
        <f t="shared" si="380"/>
        <v>0</v>
      </c>
      <c r="DI289" s="147">
        <f t="shared" si="380"/>
        <v>0</v>
      </c>
      <c r="DJ289" s="147">
        <f t="shared" si="380"/>
        <v>0</v>
      </c>
      <c r="DK289" s="147">
        <f t="shared" si="380"/>
        <v>0</v>
      </c>
      <c r="DL289" s="147">
        <f t="shared" si="380"/>
        <v>0</v>
      </c>
      <c r="DM289" s="147">
        <f t="shared" si="380"/>
        <v>0</v>
      </c>
      <c r="DN289" s="147">
        <f t="shared" si="380"/>
        <v>0</v>
      </c>
      <c r="DO289" s="147">
        <f t="shared" si="380"/>
        <v>0</v>
      </c>
      <c r="DP289" s="147">
        <f t="shared" si="380"/>
        <v>0</v>
      </c>
      <c r="DQ289" s="147">
        <f t="shared" si="380"/>
        <v>0</v>
      </c>
      <c r="DR289" s="147">
        <f t="shared" si="380"/>
        <v>0</v>
      </c>
      <c r="DS289" s="147">
        <f t="shared" si="380"/>
        <v>0</v>
      </c>
      <c r="DT289" s="147">
        <f t="shared" si="380"/>
        <v>0</v>
      </c>
      <c r="DU289" s="147">
        <f t="shared" si="380"/>
        <v>0</v>
      </c>
      <c r="DV289" s="147">
        <f t="shared" si="380"/>
        <v>0</v>
      </c>
      <c r="DW289" s="147">
        <f t="shared" si="380"/>
        <v>0</v>
      </c>
      <c r="DX289" s="147">
        <f t="shared" si="380"/>
        <v>0</v>
      </c>
      <c r="DY289" s="147">
        <f t="shared" si="380"/>
        <v>0</v>
      </c>
      <c r="DZ289" s="147">
        <f t="shared" si="380"/>
        <v>0</v>
      </c>
      <c r="EA289" s="147">
        <f t="shared" ref="EA289:FX289" si="381">((EA286*(EA88+EA89+EA90)+(EA287*(EA95+EA93)))*-1)</f>
        <v>0</v>
      </c>
      <c r="EB289" s="147">
        <f t="shared" si="381"/>
        <v>0</v>
      </c>
      <c r="EC289" s="147">
        <f t="shared" si="381"/>
        <v>0</v>
      </c>
      <c r="ED289" s="147">
        <f t="shared" si="381"/>
        <v>0</v>
      </c>
      <c r="EE289" s="147">
        <f t="shared" si="381"/>
        <v>0</v>
      </c>
      <c r="EF289" s="147">
        <f t="shared" si="381"/>
        <v>0</v>
      </c>
      <c r="EG289" s="147">
        <f t="shared" si="381"/>
        <v>0</v>
      </c>
      <c r="EH289" s="147">
        <f t="shared" si="381"/>
        <v>0</v>
      </c>
      <c r="EI289" s="147">
        <f t="shared" si="381"/>
        <v>0</v>
      </c>
      <c r="EJ289" s="147">
        <f t="shared" si="381"/>
        <v>0</v>
      </c>
      <c r="EK289" s="147">
        <f t="shared" si="381"/>
        <v>0</v>
      </c>
      <c r="EL289" s="147">
        <f t="shared" si="381"/>
        <v>0</v>
      </c>
      <c r="EM289" s="147">
        <f t="shared" si="381"/>
        <v>0</v>
      </c>
      <c r="EN289" s="147">
        <f t="shared" si="381"/>
        <v>0</v>
      </c>
      <c r="EO289" s="147">
        <f t="shared" si="381"/>
        <v>0</v>
      </c>
      <c r="EP289" s="147">
        <f t="shared" si="381"/>
        <v>0</v>
      </c>
      <c r="EQ289" s="147">
        <f t="shared" si="381"/>
        <v>-1040937.102</v>
      </c>
      <c r="ER289" s="147">
        <f t="shared" si="381"/>
        <v>0</v>
      </c>
      <c r="ES289" s="147">
        <f t="shared" si="381"/>
        <v>0</v>
      </c>
      <c r="ET289" s="147">
        <f t="shared" si="381"/>
        <v>0</v>
      </c>
      <c r="EU289" s="147">
        <f t="shared" si="381"/>
        <v>0</v>
      </c>
      <c r="EV289" s="147">
        <f t="shared" si="381"/>
        <v>0</v>
      </c>
      <c r="EW289" s="147">
        <f t="shared" si="381"/>
        <v>0</v>
      </c>
      <c r="EX289" s="147">
        <f t="shared" si="381"/>
        <v>0</v>
      </c>
      <c r="EY289" s="147">
        <f t="shared" si="381"/>
        <v>0</v>
      </c>
      <c r="EZ289" s="147">
        <f t="shared" si="381"/>
        <v>0</v>
      </c>
      <c r="FA289" s="147">
        <f t="shared" si="381"/>
        <v>0</v>
      </c>
      <c r="FB289" s="147">
        <f t="shared" si="381"/>
        <v>0</v>
      </c>
      <c r="FC289" s="147">
        <f t="shared" si="381"/>
        <v>0</v>
      </c>
      <c r="FD289" s="147">
        <f t="shared" si="381"/>
        <v>0</v>
      </c>
      <c r="FE289" s="147">
        <f t="shared" si="381"/>
        <v>0</v>
      </c>
      <c r="FF289" s="147">
        <f t="shared" si="381"/>
        <v>0</v>
      </c>
      <c r="FG289" s="147">
        <f t="shared" si="381"/>
        <v>0</v>
      </c>
      <c r="FH289" s="147">
        <f t="shared" si="381"/>
        <v>0</v>
      </c>
      <c r="FI289" s="147">
        <f t="shared" si="381"/>
        <v>0</v>
      </c>
      <c r="FJ289" s="147">
        <f t="shared" si="381"/>
        <v>0</v>
      </c>
      <c r="FK289" s="147">
        <f t="shared" si="381"/>
        <v>0</v>
      </c>
      <c r="FL289" s="147">
        <f t="shared" si="381"/>
        <v>0</v>
      </c>
      <c r="FM289" s="147">
        <f t="shared" si="381"/>
        <v>0</v>
      </c>
      <c r="FN289" s="147">
        <f t="shared" si="381"/>
        <v>0</v>
      </c>
      <c r="FO289" s="147">
        <f t="shared" si="381"/>
        <v>0</v>
      </c>
      <c r="FP289" s="147">
        <f t="shared" si="381"/>
        <v>0</v>
      </c>
      <c r="FQ289" s="147">
        <f t="shared" si="381"/>
        <v>0</v>
      </c>
      <c r="FR289" s="147">
        <f t="shared" si="381"/>
        <v>0</v>
      </c>
      <c r="FS289" s="147">
        <f t="shared" si="381"/>
        <v>0</v>
      </c>
      <c r="FT289" s="181">
        <f t="shared" si="381"/>
        <v>0</v>
      </c>
      <c r="FU289" s="147">
        <f t="shared" si="381"/>
        <v>0</v>
      </c>
      <c r="FV289" s="147">
        <f t="shared" si="381"/>
        <v>0</v>
      </c>
      <c r="FW289" s="147">
        <f t="shared" si="381"/>
        <v>0</v>
      </c>
      <c r="FX289" s="147">
        <f t="shared" si="381"/>
        <v>0</v>
      </c>
      <c r="FY289" s="147">
        <f>SUM(C289:FX289)</f>
        <v>-127076032.44263418</v>
      </c>
      <c r="FZ289" s="181"/>
      <c r="GA289" s="178"/>
      <c r="GB289" s="178"/>
      <c r="GC289" s="147"/>
      <c r="GD289" s="186"/>
      <c r="GE289" s="178"/>
    </row>
    <row r="290" spans="1:187" x14ac:dyDescent="0.2">
      <c r="A290" s="192"/>
      <c r="B290" s="184"/>
      <c r="C290" s="147"/>
      <c r="D290" s="147"/>
      <c r="E290" s="147"/>
      <c r="F290" s="147"/>
      <c r="G290" s="147"/>
      <c r="H290" s="147"/>
      <c r="I290" s="147"/>
      <c r="J290" s="147"/>
      <c r="K290" s="147"/>
      <c r="L290" s="147"/>
      <c r="M290" s="147"/>
      <c r="N290" s="147"/>
      <c r="O290" s="147"/>
      <c r="P290" s="147"/>
      <c r="Q290" s="147"/>
      <c r="R290" s="147"/>
      <c r="S290" s="147"/>
      <c r="T290" s="147"/>
      <c r="U290" s="147"/>
      <c r="V290" s="147"/>
      <c r="W290" s="181"/>
      <c r="X290" s="147"/>
      <c r="Y290" s="147"/>
      <c r="Z290" s="147"/>
      <c r="AA290" s="147"/>
      <c r="AB290" s="147"/>
      <c r="AC290" s="147"/>
      <c r="AD290" s="147"/>
      <c r="AE290" s="147"/>
      <c r="AF290" s="147"/>
      <c r="AG290" s="147"/>
      <c r="AH290" s="147"/>
      <c r="AI290" s="147"/>
      <c r="AJ290" s="147"/>
      <c r="AK290" s="147"/>
      <c r="AL290" s="147"/>
      <c r="AM290" s="147"/>
      <c r="AN290" s="147"/>
      <c r="AO290" s="147"/>
      <c r="AP290" s="147"/>
      <c r="AQ290" s="147"/>
      <c r="AR290" s="147"/>
      <c r="AS290" s="147"/>
      <c r="AT290" s="147"/>
      <c r="AU290" s="147"/>
      <c r="AV290" s="147"/>
      <c r="AW290" s="147"/>
      <c r="AX290" s="147"/>
      <c r="AY290" s="147"/>
      <c r="AZ290" s="147"/>
      <c r="BA290" s="147"/>
      <c r="BB290" s="147"/>
      <c r="BC290" s="147"/>
      <c r="BD290" s="147"/>
      <c r="BE290" s="147"/>
      <c r="BF290" s="147"/>
      <c r="BG290" s="147"/>
      <c r="BH290" s="147"/>
      <c r="BI290" s="147"/>
      <c r="BJ290" s="147"/>
      <c r="BK290" s="147"/>
      <c r="BL290" s="147"/>
      <c r="BM290" s="147"/>
      <c r="BN290" s="147"/>
      <c r="BO290" s="147"/>
      <c r="BP290" s="147"/>
      <c r="BQ290" s="147"/>
      <c r="BR290" s="147"/>
      <c r="BS290" s="147"/>
      <c r="BT290" s="147"/>
      <c r="BU290" s="147"/>
      <c r="BV290" s="147"/>
      <c r="BW290" s="147"/>
      <c r="BX290" s="147"/>
      <c r="BY290" s="147"/>
      <c r="BZ290" s="147"/>
      <c r="CA290" s="147"/>
      <c r="CB290" s="147"/>
      <c r="CC290" s="147"/>
      <c r="CD290" s="147"/>
      <c r="CE290" s="147"/>
      <c r="CF290" s="147"/>
      <c r="CG290" s="147"/>
      <c r="CH290" s="147"/>
      <c r="CI290" s="147"/>
      <c r="CJ290" s="147"/>
      <c r="CK290" s="147"/>
      <c r="CL290" s="147"/>
      <c r="CM290" s="147"/>
      <c r="CN290" s="147"/>
      <c r="CO290" s="147"/>
      <c r="CP290" s="147"/>
      <c r="CQ290" s="147"/>
      <c r="CR290" s="147"/>
      <c r="CS290" s="147"/>
      <c r="CT290" s="147"/>
      <c r="CU290" s="147"/>
      <c r="CV290" s="147"/>
      <c r="CW290" s="147"/>
      <c r="CX290" s="147"/>
      <c r="CY290" s="147"/>
      <c r="CZ290" s="147"/>
      <c r="DA290" s="147"/>
      <c r="DB290" s="147"/>
      <c r="DC290" s="147"/>
      <c r="DD290" s="147"/>
      <c r="DE290" s="147"/>
      <c r="DF290" s="147"/>
      <c r="DG290" s="147"/>
      <c r="DH290" s="147"/>
      <c r="DI290" s="147"/>
      <c r="DJ290" s="147"/>
      <c r="DK290" s="147"/>
      <c r="DL290" s="147"/>
      <c r="DM290" s="147"/>
      <c r="DN290" s="147"/>
      <c r="DO290" s="147"/>
      <c r="DP290" s="147"/>
      <c r="DQ290" s="147"/>
      <c r="DR290" s="147"/>
      <c r="DS290" s="147"/>
      <c r="DT290" s="147"/>
      <c r="DU290" s="147"/>
      <c r="DV290" s="147"/>
      <c r="DW290" s="147"/>
      <c r="DX290" s="147"/>
      <c r="DY290" s="147"/>
      <c r="DZ290" s="147"/>
      <c r="EA290" s="147"/>
      <c r="EB290" s="147"/>
      <c r="EC290" s="147"/>
      <c r="ED290" s="147"/>
      <c r="EE290" s="147"/>
      <c r="EF290" s="147"/>
      <c r="EG290" s="147"/>
      <c r="EH290" s="147"/>
      <c r="EI290" s="147"/>
      <c r="EJ290" s="147"/>
      <c r="EK290" s="147"/>
      <c r="EL290" s="147"/>
      <c r="EM290" s="147"/>
      <c r="EN290" s="147"/>
      <c r="EO290" s="147"/>
      <c r="EP290" s="147"/>
      <c r="EQ290" s="147"/>
      <c r="ER290" s="147"/>
      <c r="ES290" s="147"/>
      <c r="ET290" s="147"/>
      <c r="EU290" s="147"/>
      <c r="EV290" s="147"/>
      <c r="EW290" s="147"/>
      <c r="EX290" s="147"/>
      <c r="EY290" s="147"/>
      <c r="EZ290" s="147"/>
      <c r="FA290" s="147"/>
      <c r="FB290" s="147"/>
      <c r="FC290" s="147"/>
      <c r="FD290" s="147"/>
      <c r="FE290" s="147"/>
      <c r="FF290" s="147"/>
      <c r="FG290" s="147"/>
      <c r="FH290" s="147"/>
      <c r="FI290" s="147"/>
      <c r="FJ290" s="147"/>
      <c r="FK290" s="147"/>
      <c r="FL290" s="147"/>
      <c r="FM290" s="147"/>
      <c r="FN290" s="147"/>
      <c r="FO290" s="147"/>
      <c r="FP290" s="147"/>
      <c r="FQ290" s="147"/>
      <c r="FR290" s="147"/>
      <c r="FS290" s="147"/>
      <c r="FT290" s="181"/>
      <c r="FU290" s="147"/>
      <c r="FV290" s="147"/>
      <c r="FW290" s="147"/>
      <c r="FX290" s="147"/>
      <c r="FY290" s="147"/>
      <c r="FZ290" s="181"/>
      <c r="GA290" s="147"/>
      <c r="GB290" s="178"/>
      <c r="GC290" s="147"/>
      <c r="GD290" s="186"/>
      <c r="GE290" s="178"/>
    </row>
    <row r="291" spans="1:187" x14ac:dyDescent="0.2">
      <c r="A291" s="192" t="s">
        <v>649</v>
      </c>
      <c r="B291" s="184" t="s">
        <v>657</v>
      </c>
      <c r="C291" s="147">
        <f t="shared" ref="C291:BN291" si="382">C277+C289</f>
        <v>64477506.513089813</v>
      </c>
      <c r="D291" s="147">
        <f t="shared" si="382"/>
        <v>277398391.4482221</v>
      </c>
      <c r="E291" s="147">
        <f t="shared" si="382"/>
        <v>57112996.173753433</v>
      </c>
      <c r="F291" s="147">
        <f t="shared" si="382"/>
        <v>126466845.2667394</v>
      </c>
      <c r="G291" s="147">
        <f t="shared" si="382"/>
        <v>8326050.3782927524</v>
      </c>
      <c r="H291" s="147">
        <f t="shared" si="382"/>
        <v>7570220.0720075294</v>
      </c>
      <c r="I291" s="147">
        <f t="shared" si="382"/>
        <v>75145900.913164422</v>
      </c>
      <c r="J291" s="147">
        <f t="shared" si="382"/>
        <v>17059146.847737987</v>
      </c>
      <c r="K291" s="147">
        <f t="shared" si="382"/>
        <v>3004945.9757342781</v>
      </c>
      <c r="L291" s="147">
        <f t="shared" si="382"/>
        <v>21030261.268097378</v>
      </c>
      <c r="M291" s="147">
        <f t="shared" si="382"/>
        <v>12081836.74943801</v>
      </c>
      <c r="N291" s="147">
        <f t="shared" si="382"/>
        <v>402285024.17585057</v>
      </c>
      <c r="O291" s="147">
        <f t="shared" si="382"/>
        <v>108405504.99316409</v>
      </c>
      <c r="P291" s="147">
        <f t="shared" si="382"/>
        <v>2490229.1382381329</v>
      </c>
      <c r="Q291" s="147">
        <f t="shared" si="382"/>
        <v>310157943.56965506</v>
      </c>
      <c r="R291" s="147">
        <f t="shared" si="382"/>
        <v>20182062.496134862</v>
      </c>
      <c r="S291" s="147">
        <f t="shared" si="382"/>
        <v>12504791.349663163</v>
      </c>
      <c r="T291" s="147">
        <f t="shared" si="382"/>
        <v>1908137.7265655943</v>
      </c>
      <c r="U291" s="147">
        <f t="shared" si="382"/>
        <v>784710.52867968462</v>
      </c>
      <c r="V291" s="147">
        <f t="shared" si="382"/>
        <v>2986916.6342231072</v>
      </c>
      <c r="W291" s="147">
        <f t="shared" si="382"/>
        <v>793392.77771330706</v>
      </c>
      <c r="X291" s="147">
        <f t="shared" si="382"/>
        <v>762517.23325260752</v>
      </c>
      <c r="Y291" s="147">
        <f t="shared" si="382"/>
        <v>13525667.166890781</v>
      </c>
      <c r="Z291" s="147">
        <f t="shared" si="382"/>
        <v>2598859.3760076989</v>
      </c>
      <c r="AA291" s="147">
        <f t="shared" si="382"/>
        <v>224992630.510019</v>
      </c>
      <c r="AB291" s="147">
        <f t="shared" si="382"/>
        <v>226097014.3858453</v>
      </c>
      <c r="AC291" s="147">
        <f t="shared" si="382"/>
        <v>7538778.5975348921</v>
      </c>
      <c r="AD291" s="147">
        <f t="shared" si="382"/>
        <v>9042510.4675668348</v>
      </c>
      <c r="AE291" s="147">
        <f t="shared" si="382"/>
        <v>1542292.4629439183</v>
      </c>
      <c r="AF291" s="147">
        <f t="shared" si="382"/>
        <v>2205747.9607802825</v>
      </c>
      <c r="AG291" s="147">
        <f t="shared" si="382"/>
        <v>6581692.8078572815</v>
      </c>
      <c r="AH291" s="147">
        <f t="shared" si="382"/>
        <v>7861031.0775041906</v>
      </c>
      <c r="AI291" s="147">
        <f t="shared" si="382"/>
        <v>3379069.4992100783</v>
      </c>
      <c r="AJ291" s="147">
        <f t="shared" si="382"/>
        <v>2496056.054769563</v>
      </c>
      <c r="AK291" s="147">
        <f t="shared" si="382"/>
        <v>2602698.5764612313</v>
      </c>
      <c r="AL291" s="147">
        <f t="shared" si="382"/>
        <v>2965369.2962595522</v>
      </c>
      <c r="AM291" s="147">
        <f t="shared" si="382"/>
        <v>3802967.1797181033</v>
      </c>
      <c r="AN291" s="147">
        <f t="shared" si="382"/>
        <v>3462322.8772939178</v>
      </c>
      <c r="AO291" s="147">
        <f t="shared" si="382"/>
        <v>35015760.825356536</v>
      </c>
      <c r="AP291" s="147">
        <f t="shared" si="382"/>
        <v>690382604.24757719</v>
      </c>
      <c r="AQ291" s="147">
        <f t="shared" si="382"/>
        <v>2883029.6953877211</v>
      </c>
      <c r="AR291" s="147">
        <f t="shared" si="382"/>
        <v>473183149.09586596</v>
      </c>
      <c r="AS291" s="147">
        <f t="shared" si="382"/>
        <v>52400411.904501431</v>
      </c>
      <c r="AT291" s="147">
        <f t="shared" si="382"/>
        <v>17659114.993659977</v>
      </c>
      <c r="AU291" s="147">
        <f t="shared" si="382"/>
        <v>2967757.6388694723</v>
      </c>
      <c r="AV291" s="147">
        <f t="shared" si="382"/>
        <v>3210587.6680281628</v>
      </c>
      <c r="AW291" s="147">
        <f t="shared" si="382"/>
        <v>2626280.0759589663</v>
      </c>
      <c r="AX291" s="147">
        <f t="shared" si="382"/>
        <v>812333.39669061068</v>
      </c>
      <c r="AY291" s="147">
        <f t="shared" si="382"/>
        <v>3826604.4411349772</v>
      </c>
      <c r="AZ291" s="147">
        <f t="shared" si="382"/>
        <v>89329690.818546966</v>
      </c>
      <c r="BA291" s="147">
        <f t="shared" si="382"/>
        <v>65853736.297496848</v>
      </c>
      <c r="BB291" s="147">
        <f t="shared" si="382"/>
        <v>56962077.223354816</v>
      </c>
      <c r="BC291" s="147">
        <f t="shared" si="382"/>
        <v>201350237.42996913</v>
      </c>
      <c r="BD291" s="147">
        <f t="shared" si="382"/>
        <v>35996772.214781903</v>
      </c>
      <c r="BE291" s="147">
        <f t="shared" si="382"/>
        <v>10907860.615632789</v>
      </c>
      <c r="BF291" s="147">
        <f t="shared" si="382"/>
        <v>176899472.22417396</v>
      </c>
      <c r="BG291" s="147">
        <f t="shared" si="382"/>
        <v>7953016.4326623753</v>
      </c>
      <c r="BH291" s="147">
        <f t="shared" si="382"/>
        <v>5300473.5906378012</v>
      </c>
      <c r="BI291" s="147">
        <f t="shared" si="382"/>
        <v>2945650.8115203627</v>
      </c>
      <c r="BJ291" s="147">
        <f t="shared" si="382"/>
        <v>45860058.109254591</v>
      </c>
      <c r="BK291" s="147">
        <f t="shared" si="382"/>
        <v>164096900.92267421</v>
      </c>
      <c r="BL291" s="147">
        <f t="shared" si="382"/>
        <v>2480630.9680823386</v>
      </c>
      <c r="BM291" s="147">
        <f t="shared" si="382"/>
        <v>3003321.8081072331</v>
      </c>
      <c r="BN291" s="147">
        <f t="shared" si="382"/>
        <v>26712095.550393771</v>
      </c>
      <c r="BO291" s="147">
        <f t="shared" ref="BO291:DZ291" si="383">BO277+BO289</f>
        <v>10318495.059109468</v>
      </c>
      <c r="BP291" s="147">
        <f t="shared" si="383"/>
        <v>2473847.4317192002</v>
      </c>
      <c r="BQ291" s="147">
        <f t="shared" si="383"/>
        <v>43410851.383328453</v>
      </c>
      <c r="BR291" s="147">
        <f t="shared" si="383"/>
        <v>34861225.823668428</v>
      </c>
      <c r="BS291" s="147">
        <f t="shared" si="383"/>
        <v>9019763.4762927033</v>
      </c>
      <c r="BT291" s="147">
        <f t="shared" si="383"/>
        <v>4016859.0742202369</v>
      </c>
      <c r="BU291" s="147">
        <f t="shared" si="383"/>
        <v>3989920.1224473882</v>
      </c>
      <c r="BV291" s="147">
        <f t="shared" si="383"/>
        <v>9417865.5764176566</v>
      </c>
      <c r="BW291" s="147">
        <f t="shared" si="383"/>
        <v>14858831.379173569</v>
      </c>
      <c r="BX291" s="147">
        <f t="shared" si="383"/>
        <v>1441003.8186843062</v>
      </c>
      <c r="BY291" s="147">
        <f t="shared" si="383"/>
        <v>4468842.9030441651</v>
      </c>
      <c r="BZ291" s="147">
        <f t="shared" si="383"/>
        <v>2474333.9125125869</v>
      </c>
      <c r="CA291" s="147">
        <f t="shared" si="383"/>
        <v>2301158.6082920362</v>
      </c>
      <c r="CB291" s="147">
        <f t="shared" si="383"/>
        <v>605716206.42189515</v>
      </c>
      <c r="CC291" s="147">
        <f t="shared" si="383"/>
        <v>2108742.9290905623</v>
      </c>
      <c r="CD291" s="147">
        <f t="shared" si="383"/>
        <v>882904.16729342169</v>
      </c>
      <c r="CE291" s="147">
        <f t="shared" si="383"/>
        <v>2103251.8591998219</v>
      </c>
      <c r="CF291" s="147">
        <f t="shared" si="383"/>
        <v>1384745.6944788133</v>
      </c>
      <c r="CG291" s="147">
        <f t="shared" si="383"/>
        <v>2377119.9607805759</v>
      </c>
      <c r="CH291" s="147">
        <f t="shared" si="383"/>
        <v>1581817.7508459671</v>
      </c>
      <c r="CI291" s="147">
        <f t="shared" si="383"/>
        <v>5675365.6036044816</v>
      </c>
      <c r="CJ291" s="147">
        <f t="shared" si="383"/>
        <v>7788667.5087305112</v>
      </c>
      <c r="CK291" s="147">
        <f t="shared" si="383"/>
        <v>37633334.634523891</v>
      </c>
      <c r="CL291" s="147">
        <f t="shared" si="383"/>
        <v>10506267.08227196</v>
      </c>
      <c r="CM291" s="147">
        <f t="shared" si="383"/>
        <v>7147237.7877640016</v>
      </c>
      <c r="CN291" s="147">
        <f t="shared" si="383"/>
        <v>206306699.24480778</v>
      </c>
      <c r="CO291" s="147">
        <f t="shared" si="383"/>
        <v>110839370.09625548</v>
      </c>
      <c r="CP291" s="147">
        <f t="shared" si="383"/>
        <v>8643391.0889101177</v>
      </c>
      <c r="CQ291" s="147">
        <f t="shared" si="383"/>
        <v>8574864.1496769544</v>
      </c>
      <c r="CR291" s="147">
        <f t="shared" si="383"/>
        <v>2323344.7603171985</v>
      </c>
      <c r="CS291" s="147">
        <f t="shared" si="383"/>
        <v>3308934.7874802914</v>
      </c>
      <c r="CT291" s="147">
        <f t="shared" si="383"/>
        <v>1597668.7195048584</v>
      </c>
      <c r="CU291" s="147">
        <f t="shared" si="383"/>
        <v>3244703.8705874695</v>
      </c>
      <c r="CV291" s="147">
        <f t="shared" si="383"/>
        <v>750723.21871108434</v>
      </c>
      <c r="CW291" s="147">
        <f t="shared" si="383"/>
        <v>2135522.7867166642</v>
      </c>
      <c r="CX291" s="147">
        <f t="shared" si="383"/>
        <v>4085644.2256376659</v>
      </c>
      <c r="CY291" s="147">
        <f t="shared" si="383"/>
        <v>780716.37066955632</v>
      </c>
      <c r="CZ291" s="147">
        <f t="shared" si="383"/>
        <v>15719896.120759407</v>
      </c>
      <c r="DA291" s="147">
        <f t="shared" si="383"/>
        <v>2288806.821272267</v>
      </c>
      <c r="DB291" s="147">
        <f t="shared" si="383"/>
        <v>3102278.091610285</v>
      </c>
      <c r="DC291" s="147">
        <f t="shared" si="383"/>
        <v>2105353.8341247775</v>
      </c>
      <c r="DD291" s="147">
        <f t="shared" si="383"/>
        <v>2115080.2830546754</v>
      </c>
      <c r="DE291" s="147">
        <f t="shared" si="383"/>
        <v>3818121.742305432</v>
      </c>
      <c r="DF291" s="147">
        <f t="shared" si="383"/>
        <v>153556746.02452359</v>
      </c>
      <c r="DG291" s="147">
        <f t="shared" si="383"/>
        <v>1239285.028299262</v>
      </c>
      <c r="DH291" s="147">
        <f t="shared" si="383"/>
        <v>15062035.241005916</v>
      </c>
      <c r="DI291" s="147">
        <f t="shared" si="383"/>
        <v>20060446.229772814</v>
      </c>
      <c r="DJ291" s="147">
        <f t="shared" si="383"/>
        <v>5660471.8419062244</v>
      </c>
      <c r="DK291" s="147">
        <f t="shared" si="383"/>
        <v>3943099.0281956019</v>
      </c>
      <c r="DL291" s="147">
        <f t="shared" si="383"/>
        <v>44432310.138707943</v>
      </c>
      <c r="DM291" s="147">
        <f t="shared" si="383"/>
        <v>3461022.5557481814</v>
      </c>
      <c r="DN291" s="147">
        <f t="shared" si="383"/>
        <v>11590307.012032533</v>
      </c>
      <c r="DO291" s="147">
        <f t="shared" si="383"/>
        <v>24004284.835807711</v>
      </c>
      <c r="DP291" s="147">
        <f t="shared" si="383"/>
        <v>2605376.2935678791</v>
      </c>
      <c r="DQ291" s="147">
        <f t="shared" si="383"/>
        <v>4782903.2265057005</v>
      </c>
      <c r="DR291" s="147">
        <f t="shared" si="383"/>
        <v>11448192.375801746</v>
      </c>
      <c r="DS291" s="147">
        <f t="shared" si="383"/>
        <v>6751424.0938699301</v>
      </c>
      <c r="DT291" s="147">
        <f t="shared" si="383"/>
        <v>1915943.2319889138</v>
      </c>
      <c r="DU291" s="147">
        <f t="shared" si="383"/>
        <v>3596933.160760174</v>
      </c>
      <c r="DV291" s="147">
        <f t="shared" si="383"/>
        <v>2435071.5071385219</v>
      </c>
      <c r="DW291" s="147">
        <f t="shared" si="383"/>
        <v>3398612.2633788888</v>
      </c>
      <c r="DX291" s="147">
        <f t="shared" si="383"/>
        <v>2481940.4168140823</v>
      </c>
      <c r="DY291" s="147">
        <f t="shared" si="383"/>
        <v>3506747.418026736</v>
      </c>
      <c r="DZ291" s="147">
        <f t="shared" si="383"/>
        <v>7547672.3908991776</v>
      </c>
      <c r="EA291" s="147">
        <f t="shared" ref="EA291:FX291" si="384">EA277+EA289</f>
        <v>5674407.6138052819</v>
      </c>
      <c r="EB291" s="147">
        <f t="shared" si="384"/>
        <v>4744167.6359029561</v>
      </c>
      <c r="EC291" s="147">
        <f t="shared" si="384"/>
        <v>2929701.7745392988</v>
      </c>
      <c r="ED291" s="147">
        <f t="shared" si="384"/>
        <v>16441012.731845746</v>
      </c>
      <c r="EE291" s="147">
        <f t="shared" si="384"/>
        <v>2336994.1289477227</v>
      </c>
      <c r="EF291" s="147">
        <f t="shared" si="384"/>
        <v>11390675.002387552</v>
      </c>
      <c r="EG291" s="147">
        <f t="shared" si="384"/>
        <v>2817995.1324356929</v>
      </c>
      <c r="EH291" s="147">
        <f t="shared" si="384"/>
        <v>2575588.3787520807</v>
      </c>
      <c r="EI291" s="147">
        <f t="shared" si="384"/>
        <v>131959144.59182443</v>
      </c>
      <c r="EJ291" s="147">
        <f t="shared" si="384"/>
        <v>68633992.047663614</v>
      </c>
      <c r="EK291" s="147">
        <f t="shared" si="384"/>
        <v>5490079.3953492641</v>
      </c>
      <c r="EL291" s="147">
        <f t="shared" si="384"/>
        <v>3940525.7933498304</v>
      </c>
      <c r="EM291" s="147">
        <f t="shared" si="384"/>
        <v>3789212.4214456375</v>
      </c>
      <c r="EN291" s="147">
        <f t="shared" si="384"/>
        <v>8615768.1675238349</v>
      </c>
      <c r="EO291" s="147">
        <f t="shared" si="384"/>
        <v>3548850.3531373814</v>
      </c>
      <c r="EP291" s="147">
        <f t="shared" si="384"/>
        <v>3871447.3443469498</v>
      </c>
      <c r="EQ291" s="147">
        <f t="shared" si="384"/>
        <v>19691433.889177509</v>
      </c>
      <c r="ER291" s="147">
        <f t="shared" si="384"/>
        <v>3597065.549436749</v>
      </c>
      <c r="ES291" s="147">
        <f t="shared" si="384"/>
        <v>1748289.8841988889</v>
      </c>
      <c r="ET291" s="147">
        <f t="shared" si="384"/>
        <v>2938341.0030353651</v>
      </c>
      <c r="EU291" s="147">
        <f t="shared" si="384"/>
        <v>5717753.5631202795</v>
      </c>
      <c r="EV291" s="147">
        <f t="shared" si="384"/>
        <v>1089878.9269144207</v>
      </c>
      <c r="EW291" s="147">
        <f t="shared" si="384"/>
        <v>9191893.1483782399</v>
      </c>
      <c r="EX291" s="147">
        <f t="shared" si="384"/>
        <v>2917165.1931384997</v>
      </c>
      <c r="EY291" s="147">
        <f t="shared" si="384"/>
        <v>3865671.2589469505</v>
      </c>
      <c r="EZ291" s="147">
        <f t="shared" si="384"/>
        <v>1764955.5565117304</v>
      </c>
      <c r="FA291" s="147">
        <f t="shared" si="384"/>
        <v>26891401.962641519</v>
      </c>
      <c r="FB291" s="147">
        <f t="shared" si="384"/>
        <v>3619381.48</v>
      </c>
      <c r="FC291" s="147">
        <f t="shared" si="384"/>
        <v>17263589.250919789</v>
      </c>
      <c r="FD291" s="147">
        <f t="shared" si="384"/>
        <v>3448656.8911356525</v>
      </c>
      <c r="FE291" s="147">
        <f t="shared" si="384"/>
        <v>1484830.4219829086</v>
      </c>
      <c r="FF291" s="147">
        <f t="shared" si="384"/>
        <v>2685485.0447158334</v>
      </c>
      <c r="FG291" s="147">
        <f t="shared" si="384"/>
        <v>1678005.6769906825</v>
      </c>
      <c r="FH291" s="147">
        <f t="shared" si="384"/>
        <v>1417779.5604494326</v>
      </c>
      <c r="FI291" s="147">
        <f t="shared" si="384"/>
        <v>14078233.306086401</v>
      </c>
      <c r="FJ291" s="147">
        <f t="shared" si="384"/>
        <v>14024543.968780279</v>
      </c>
      <c r="FK291" s="147">
        <f t="shared" si="384"/>
        <v>16793793.789769057</v>
      </c>
      <c r="FL291" s="147">
        <f t="shared" si="384"/>
        <v>43414615.323721848</v>
      </c>
      <c r="FM291" s="147">
        <f t="shared" si="384"/>
        <v>26953728.587359898</v>
      </c>
      <c r="FN291" s="147">
        <f t="shared" si="384"/>
        <v>163339606.35243493</v>
      </c>
      <c r="FO291" s="147">
        <f t="shared" si="384"/>
        <v>8642579.8546543568</v>
      </c>
      <c r="FP291" s="147">
        <f t="shared" si="384"/>
        <v>17713869.338355619</v>
      </c>
      <c r="FQ291" s="147">
        <f t="shared" si="384"/>
        <v>7138013.9300893424</v>
      </c>
      <c r="FR291" s="147">
        <f t="shared" si="384"/>
        <v>2202033.0804285603</v>
      </c>
      <c r="FS291" s="147">
        <f t="shared" si="384"/>
        <v>2408697.4267663709</v>
      </c>
      <c r="FT291" s="181">
        <f t="shared" si="384"/>
        <v>1247138.1000613566</v>
      </c>
      <c r="FU291" s="147">
        <f t="shared" si="384"/>
        <v>6573699.0564465262</v>
      </c>
      <c r="FV291" s="147">
        <f t="shared" si="384"/>
        <v>5499140.6627913108</v>
      </c>
      <c r="FW291" s="147">
        <f t="shared" si="384"/>
        <v>2522197.6320876246</v>
      </c>
      <c r="FX291" s="147">
        <f t="shared" si="384"/>
        <v>1038804.4839200308</v>
      </c>
      <c r="FY291" s="147">
        <f>-(FY281+FY289)</f>
        <v>127076032.44263418</v>
      </c>
      <c r="FZ291" s="181">
        <f>SUM(C291:FY291)</f>
        <v>6627868142.1342773</v>
      </c>
      <c r="GA291" s="178"/>
      <c r="GB291" s="184"/>
      <c r="GC291" s="184"/>
      <c r="GD291" s="187"/>
      <c r="GE291" s="178"/>
    </row>
    <row r="292" spans="1:187" x14ac:dyDescent="0.2">
      <c r="A292" s="192" t="s">
        <v>650</v>
      </c>
      <c r="B292" s="184" t="s">
        <v>654</v>
      </c>
      <c r="C292" s="147">
        <f>C278</f>
        <v>17413885.93</v>
      </c>
      <c r="D292" s="147">
        <f t="shared" ref="D292:BO292" si="385">D278</f>
        <v>67132126.189999998</v>
      </c>
      <c r="E292" s="147">
        <f t="shared" si="385"/>
        <v>17916076.420000002</v>
      </c>
      <c r="F292" s="147">
        <f t="shared" si="385"/>
        <v>30850450.079999998</v>
      </c>
      <c r="G292" s="147">
        <f t="shared" si="385"/>
        <v>3385894.74</v>
      </c>
      <c r="H292" s="147">
        <f t="shared" si="385"/>
        <v>2671536.2200000002</v>
      </c>
      <c r="I292" s="147">
        <f t="shared" si="385"/>
        <v>18622849.59</v>
      </c>
      <c r="J292" s="147">
        <f t="shared" si="385"/>
        <v>3550253.52</v>
      </c>
      <c r="K292" s="147">
        <f t="shared" si="385"/>
        <v>1085169.1499999999</v>
      </c>
      <c r="L292" s="147">
        <f t="shared" si="385"/>
        <v>12050042.890000001</v>
      </c>
      <c r="M292" s="147">
        <f t="shared" si="385"/>
        <v>4219439</v>
      </c>
      <c r="N292" s="147">
        <f t="shared" si="385"/>
        <v>123524574.34999999</v>
      </c>
      <c r="O292" s="147">
        <f t="shared" si="385"/>
        <v>43036999.630000003</v>
      </c>
      <c r="P292" s="147">
        <f t="shared" si="385"/>
        <v>952117.5</v>
      </c>
      <c r="Q292" s="147">
        <f t="shared" si="385"/>
        <v>66535183.670000002</v>
      </c>
      <c r="R292" s="147">
        <f t="shared" si="385"/>
        <v>1567018.02</v>
      </c>
      <c r="S292" s="147">
        <f t="shared" si="385"/>
        <v>5984509.9199999999</v>
      </c>
      <c r="T292" s="147">
        <f t="shared" si="385"/>
        <v>535036.79</v>
      </c>
      <c r="U292" s="147">
        <f t="shared" si="385"/>
        <v>316764.7</v>
      </c>
      <c r="V292" s="147">
        <f t="shared" si="385"/>
        <v>745532.96</v>
      </c>
      <c r="W292" s="147">
        <f t="shared" si="385"/>
        <v>181736.89</v>
      </c>
      <c r="X292" s="147">
        <f t="shared" si="385"/>
        <v>148203.57999999999</v>
      </c>
      <c r="Y292" s="147">
        <f t="shared" si="385"/>
        <v>1193185.3700000001</v>
      </c>
      <c r="Z292" s="147">
        <f t="shared" si="385"/>
        <v>426886.39</v>
      </c>
      <c r="AA292" s="147">
        <f t="shared" si="385"/>
        <v>80732968.930000007</v>
      </c>
      <c r="AB292" s="147">
        <f t="shared" si="385"/>
        <v>166580824.49000001</v>
      </c>
      <c r="AC292" s="147">
        <f t="shared" si="385"/>
        <v>3082935.95</v>
      </c>
      <c r="AD292" s="147">
        <f t="shared" si="385"/>
        <v>3376462.79</v>
      </c>
      <c r="AE292" s="147">
        <f t="shared" si="385"/>
        <v>314465.98</v>
      </c>
      <c r="AF292" s="147">
        <f t="shared" si="385"/>
        <v>510138.94</v>
      </c>
      <c r="AG292" s="147">
        <f t="shared" si="385"/>
        <v>5786992.5099999998</v>
      </c>
      <c r="AH292" s="147">
        <f t="shared" si="385"/>
        <v>532059.78</v>
      </c>
      <c r="AI292" s="147">
        <f t="shared" si="385"/>
        <v>216151.5</v>
      </c>
      <c r="AJ292" s="147">
        <f t="shared" si="385"/>
        <v>529322.01</v>
      </c>
      <c r="AK292" s="147">
        <f t="shared" si="385"/>
        <v>1033386.72</v>
      </c>
      <c r="AL292" s="147">
        <f t="shared" si="385"/>
        <v>1725801.42</v>
      </c>
      <c r="AM292" s="147">
        <f t="shared" si="385"/>
        <v>736588.54</v>
      </c>
      <c r="AN292" s="147">
        <f t="shared" si="385"/>
        <v>2207520.31</v>
      </c>
      <c r="AO292" s="147">
        <f t="shared" si="385"/>
        <v>7852081.1399999997</v>
      </c>
      <c r="AP292" s="147">
        <f t="shared" si="385"/>
        <v>423384220.31</v>
      </c>
      <c r="AQ292" s="147">
        <f t="shared" si="385"/>
        <v>2160230.9300000002</v>
      </c>
      <c r="AR292" s="147">
        <f t="shared" si="385"/>
        <v>162307453.69</v>
      </c>
      <c r="AS292" s="147">
        <f t="shared" si="385"/>
        <v>33700794.18</v>
      </c>
      <c r="AT292" s="147">
        <f t="shared" si="385"/>
        <v>5588123.1500000004</v>
      </c>
      <c r="AU292" s="147">
        <f t="shared" si="385"/>
        <v>733361.19</v>
      </c>
      <c r="AV292" s="147">
        <f t="shared" si="385"/>
        <v>444890.66</v>
      </c>
      <c r="AW292" s="147">
        <f t="shared" si="385"/>
        <v>437509.13</v>
      </c>
      <c r="AX292" s="147">
        <f t="shared" si="385"/>
        <v>278101.24</v>
      </c>
      <c r="AY292" s="147">
        <f t="shared" si="385"/>
        <v>1061058.23</v>
      </c>
      <c r="AZ292" s="147">
        <f t="shared" si="385"/>
        <v>10598084.880000001</v>
      </c>
      <c r="BA292" s="147">
        <f t="shared" si="385"/>
        <v>7984188.3200000003</v>
      </c>
      <c r="BB292" s="147">
        <f t="shared" si="385"/>
        <v>2928779.41</v>
      </c>
      <c r="BC292" s="147">
        <f t="shared" si="385"/>
        <v>59649010.840000004</v>
      </c>
      <c r="BD292" s="147">
        <f t="shared" si="385"/>
        <v>10373437.26</v>
      </c>
      <c r="BE292" s="147">
        <f t="shared" si="385"/>
        <v>2742192.3</v>
      </c>
      <c r="BF292" s="147">
        <f t="shared" si="385"/>
        <v>41645230.210000001</v>
      </c>
      <c r="BG292" s="147">
        <f t="shared" si="385"/>
        <v>840429.81</v>
      </c>
      <c r="BH292" s="147">
        <f t="shared" si="385"/>
        <v>905428.04</v>
      </c>
      <c r="BI292" s="147">
        <f t="shared" si="385"/>
        <v>295165.63</v>
      </c>
      <c r="BJ292" s="147">
        <f t="shared" si="385"/>
        <v>11539352.060000001</v>
      </c>
      <c r="BK292" s="147">
        <f t="shared" si="385"/>
        <v>20559617.809999999</v>
      </c>
      <c r="BL292" s="147">
        <f t="shared" si="385"/>
        <v>139436.85999999999</v>
      </c>
      <c r="BM292" s="147">
        <f t="shared" si="385"/>
        <v>451752.61</v>
      </c>
      <c r="BN292" s="147">
        <f t="shared" si="385"/>
        <v>6380329.7699999996</v>
      </c>
      <c r="BO292" s="147">
        <f t="shared" si="385"/>
        <v>2148920.41</v>
      </c>
      <c r="BP292" s="147">
        <f t="shared" ref="BP292:EA292" si="386">BP278</f>
        <v>1289444.56</v>
      </c>
      <c r="BQ292" s="147">
        <f t="shared" si="386"/>
        <v>23275653.649999999</v>
      </c>
      <c r="BR292" s="147">
        <f t="shared" si="386"/>
        <v>3362113.98</v>
      </c>
      <c r="BS292" s="147">
        <f t="shared" si="386"/>
        <v>1356687.88</v>
      </c>
      <c r="BT292" s="147">
        <f t="shared" si="386"/>
        <v>1289897.95</v>
      </c>
      <c r="BU292" s="147">
        <f t="shared" si="386"/>
        <v>1686649.73</v>
      </c>
      <c r="BV292" s="147">
        <f t="shared" si="386"/>
        <v>6432115.2999999998</v>
      </c>
      <c r="BW292" s="147">
        <f t="shared" si="386"/>
        <v>8361803.8799999999</v>
      </c>
      <c r="BX292" s="147">
        <f t="shared" si="386"/>
        <v>979051.35</v>
      </c>
      <c r="BY292" s="147">
        <f t="shared" si="386"/>
        <v>2043724.99</v>
      </c>
      <c r="BZ292" s="147">
        <f t="shared" si="386"/>
        <v>859892.26</v>
      </c>
      <c r="CA292" s="147">
        <f t="shared" si="386"/>
        <v>1283333.72</v>
      </c>
      <c r="CB292" s="147">
        <f t="shared" si="386"/>
        <v>247171456.00999999</v>
      </c>
      <c r="CC292" s="147">
        <f t="shared" si="386"/>
        <v>480558.62</v>
      </c>
      <c r="CD292" s="147">
        <f t="shared" si="386"/>
        <v>312349.28000000003</v>
      </c>
      <c r="CE292" s="147">
        <f t="shared" si="386"/>
        <v>843310.36</v>
      </c>
      <c r="CF292" s="147">
        <f t="shared" si="386"/>
        <v>669289.04</v>
      </c>
      <c r="CG292" s="147">
        <f t="shared" si="386"/>
        <v>641055.65</v>
      </c>
      <c r="CH292" s="147">
        <f t="shared" si="386"/>
        <v>434949.54</v>
      </c>
      <c r="CI292" s="147">
        <f t="shared" si="386"/>
        <v>2508685.2000000002</v>
      </c>
      <c r="CJ292" s="147">
        <f t="shared" si="386"/>
        <v>4605943.8899999997</v>
      </c>
      <c r="CK292" s="147">
        <f t="shared" si="386"/>
        <v>8726204.6199999992</v>
      </c>
      <c r="CL292" s="147">
        <f t="shared" si="386"/>
        <v>1785216.66</v>
      </c>
      <c r="CM292" s="147">
        <f t="shared" si="386"/>
        <v>556367.78</v>
      </c>
      <c r="CN292" s="147">
        <f t="shared" si="386"/>
        <v>88060125.670000002</v>
      </c>
      <c r="CO292" s="147">
        <f t="shared" si="386"/>
        <v>40478432.700000003</v>
      </c>
      <c r="CP292" s="147">
        <f t="shared" si="386"/>
        <v>7942550.7199999997</v>
      </c>
      <c r="CQ292" s="147">
        <f t="shared" si="386"/>
        <v>1432216.72</v>
      </c>
      <c r="CR292" s="147">
        <f t="shared" si="386"/>
        <v>192052.56</v>
      </c>
      <c r="CS292" s="147">
        <f t="shared" si="386"/>
        <v>1052717.19</v>
      </c>
      <c r="CT292" s="147">
        <f t="shared" si="386"/>
        <v>289544.7</v>
      </c>
      <c r="CU292" s="147">
        <f t="shared" si="386"/>
        <v>299278.57</v>
      </c>
      <c r="CV292" s="147">
        <f t="shared" si="386"/>
        <v>187600.7</v>
      </c>
      <c r="CW292" s="147">
        <f t="shared" si="386"/>
        <v>1140837.3600000001</v>
      </c>
      <c r="CX292" s="147">
        <f t="shared" si="386"/>
        <v>1579832.42</v>
      </c>
      <c r="CY292" s="147">
        <f t="shared" si="386"/>
        <v>177057.33</v>
      </c>
      <c r="CZ292" s="147">
        <f t="shared" si="386"/>
        <v>5357063.1399999997</v>
      </c>
      <c r="DA292" s="147">
        <f t="shared" si="386"/>
        <v>1050334.29</v>
      </c>
      <c r="DB292" s="147">
        <f t="shared" si="386"/>
        <v>622243.30000000005</v>
      </c>
      <c r="DC292" s="147">
        <f t="shared" si="386"/>
        <v>1075665.83</v>
      </c>
      <c r="DD292" s="147">
        <f t="shared" si="386"/>
        <v>852486.85</v>
      </c>
      <c r="DE292" s="147">
        <f t="shared" si="386"/>
        <v>1338864.99</v>
      </c>
      <c r="DF292" s="147">
        <f t="shared" si="386"/>
        <v>40554346.43</v>
      </c>
      <c r="DG292" s="147">
        <f t="shared" si="386"/>
        <v>834924.29</v>
      </c>
      <c r="DH292" s="147">
        <f t="shared" si="386"/>
        <v>7933034.7999999998</v>
      </c>
      <c r="DI292" s="147">
        <f t="shared" si="386"/>
        <v>8861540.3200000003</v>
      </c>
      <c r="DJ292" s="147">
        <f t="shared" si="386"/>
        <v>1203677.33</v>
      </c>
      <c r="DK292" s="147">
        <f t="shared" si="386"/>
        <v>711537.26</v>
      </c>
      <c r="DL292" s="147">
        <f t="shared" si="386"/>
        <v>10858341.880000001</v>
      </c>
      <c r="DM292" s="147">
        <f t="shared" si="386"/>
        <v>731774.28</v>
      </c>
      <c r="DN292" s="147">
        <f t="shared" si="386"/>
        <v>6598612.0800000001</v>
      </c>
      <c r="DO292" s="147">
        <f t="shared" si="386"/>
        <v>6720666.3899999997</v>
      </c>
      <c r="DP292" s="147">
        <f t="shared" si="386"/>
        <v>430088.4</v>
      </c>
      <c r="DQ292" s="147">
        <f t="shared" si="386"/>
        <v>3996775.99</v>
      </c>
      <c r="DR292" s="147">
        <f t="shared" si="386"/>
        <v>1676797.02</v>
      </c>
      <c r="DS292" s="147">
        <f t="shared" si="386"/>
        <v>938917.12</v>
      </c>
      <c r="DT292" s="147">
        <f t="shared" si="386"/>
        <v>219262.23</v>
      </c>
      <c r="DU292" s="147">
        <f t="shared" si="386"/>
        <v>655615.07999999996</v>
      </c>
      <c r="DV292" s="147">
        <f t="shared" si="386"/>
        <v>193550.31</v>
      </c>
      <c r="DW292" s="147">
        <f t="shared" si="386"/>
        <v>395242.84</v>
      </c>
      <c r="DX292" s="147">
        <f t="shared" si="386"/>
        <v>1085796.02</v>
      </c>
      <c r="DY292" s="147">
        <f t="shared" si="386"/>
        <v>1220309.6000000001</v>
      </c>
      <c r="DZ292" s="147">
        <f t="shared" si="386"/>
        <v>2409338.65</v>
      </c>
      <c r="EA292" s="147">
        <f t="shared" si="386"/>
        <v>3628954.3</v>
      </c>
      <c r="EB292" s="147">
        <f t="shared" ref="EB292:FX292" si="387">EB278</f>
        <v>2047454.28</v>
      </c>
      <c r="EC292" s="147">
        <f t="shared" si="387"/>
        <v>842125.6</v>
      </c>
      <c r="ED292" s="147">
        <f t="shared" si="387"/>
        <v>12815009.34</v>
      </c>
      <c r="EE292" s="147">
        <f t="shared" si="387"/>
        <v>419137.23</v>
      </c>
      <c r="EF292" s="147">
        <f t="shared" si="387"/>
        <v>1606933</v>
      </c>
      <c r="EG292" s="147">
        <f t="shared" si="387"/>
        <v>622262.91</v>
      </c>
      <c r="EH292" s="147">
        <f t="shared" si="387"/>
        <v>332980.15000000002</v>
      </c>
      <c r="EI292" s="147">
        <f t="shared" si="387"/>
        <v>27321248.890000001</v>
      </c>
      <c r="EJ292" s="147">
        <f t="shared" si="387"/>
        <v>18714238.73</v>
      </c>
      <c r="EK292" s="147">
        <f t="shared" si="387"/>
        <v>3376059.7</v>
      </c>
      <c r="EL292" s="147">
        <f t="shared" si="387"/>
        <v>502761.83</v>
      </c>
      <c r="EM292" s="147">
        <f t="shared" si="387"/>
        <v>1434629.06</v>
      </c>
      <c r="EN292" s="147">
        <f t="shared" si="387"/>
        <v>1527399.56</v>
      </c>
      <c r="EO292" s="147">
        <f t="shared" si="387"/>
        <v>1107676.3799999999</v>
      </c>
      <c r="EP292" s="147">
        <f t="shared" si="387"/>
        <v>2365375.25</v>
      </c>
      <c r="EQ292" s="147">
        <f t="shared" si="387"/>
        <v>8712336.5299999993</v>
      </c>
      <c r="ER292" s="147">
        <f t="shared" si="387"/>
        <v>1826967.2</v>
      </c>
      <c r="ES292" s="147">
        <f t="shared" si="387"/>
        <v>458782.44</v>
      </c>
      <c r="ET292" s="147">
        <f t="shared" si="387"/>
        <v>532304.6</v>
      </c>
      <c r="EU292" s="147">
        <f t="shared" si="387"/>
        <v>873975.04</v>
      </c>
      <c r="EV292" s="147">
        <f t="shared" si="387"/>
        <v>494438.13</v>
      </c>
      <c r="EW292" s="147">
        <f t="shared" si="387"/>
        <v>4747537.32</v>
      </c>
      <c r="EX292" s="147">
        <f t="shared" si="387"/>
        <v>170560.71</v>
      </c>
      <c r="EY292" s="147">
        <f t="shared" si="387"/>
        <v>905460.63</v>
      </c>
      <c r="EZ292" s="147">
        <f t="shared" si="387"/>
        <v>615045.15</v>
      </c>
      <c r="FA292" s="147">
        <f t="shared" si="387"/>
        <v>19830394.23</v>
      </c>
      <c r="FB292" s="147">
        <f t="shared" si="387"/>
        <v>3251018.59</v>
      </c>
      <c r="FC292" s="147">
        <f t="shared" si="387"/>
        <v>5766237.4100000001</v>
      </c>
      <c r="FD292" s="147">
        <f t="shared" si="387"/>
        <v>933208.7</v>
      </c>
      <c r="FE292" s="147">
        <f t="shared" si="387"/>
        <v>482455.71</v>
      </c>
      <c r="FF292" s="147">
        <f t="shared" si="387"/>
        <v>474108.77</v>
      </c>
      <c r="FG292" s="147">
        <f t="shared" si="387"/>
        <v>304157.7</v>
      </c>
      <c r="FH292" s="147">
        <f t="shared" si="387"/>
        <v>774424.73</v>
      </c>
      <c r="FI292" s="147">
        <f t="shared" si="387"/>
        <v>6590871.96</v>
      </c>
      <c r="FJ292" s="147">
        <f t="shared" si="387"/>
        <v>7571251.0599999996</v>
      </c>
      <c r="FK292" s="147">
        <f t="shared" si="387"/>
        <v>11177375.17</v>
      </c>
      <c r="FL292" s="147">
        <f t="shared" si="387"/>
        <v>18891001.440000001</v>
      </c>
      <c r="FM292" s="147">
        <f t="shared" si="387"/>
        <v>7458801.0599999996</v>
      </c>
      <c r="FN292" s="147">
        <f t="shared" si="387"/>
        <v>39180178.170000002</v>
      </c>
      <c r="FO292" s="147">
        <f t="shared" si="387"/>
        <v>6507637.3099999996</v>
      </c>
      <c r="FP292" s="147">
        <f t="shared" si="387"/>
        <v>10022316</v>
      </c>
      <c r="FQ292" s="147">
        <f t="shared" si="387"/>
        <v>3158050.84</v>
      </c>
      <c r="FR292" s="147">
        <f t="shared" si="387"/>
        <v>1198172.1599999999</v>
      </c>
      <c r="FS292" s="147">
        <f t="shared" si="387"/>
        <v>1286742.74</v>
      </c>
      <c r="FT292" s="181">
        <f t="shared" si="387"/>
        <v>1049795.8400000001</v>
      </c>
      <c r="FU292" s="147">
        <f t="shared" si="387"/>
        <v>1985201.61</v>
      </c>
      <c r="FV292" s="147">
        <f t="shared" si="387"/>
        <v>1401922.5</v>
      </c>
      <c r="FW292" s="147">
        <f t="shared" si="387"/>
        <v>375560.51</v>
      </c>
      <c r="FX292" s="147">
        <f t="shared" si="387"/>
        <v>371026.25</v>
      </c>
      <c r="FY292" s="147">
        <f>FY282</f>
        <v>0</v>
      </c>
      <c r="FZ292" s="181"/>
      <c r="GA292" s="178"/>
      <c r="GB292" s="184"/>
      <c r="GC292" s="184"/>
      <c r="GD292" s="187"/>
      <c r="GE292" s="186"/>
    </row>
    <row r="293" spans="1:187" x14ac:dyDescent="0.2">
      <c r="A293" s="192" t="s">
        <v>651</v>
      </c>
      <c r="B293" s="184" t="s">
        <v>655</v>
      </c>
      <c r="C293" s="147">
        <v>1090385.53</v>
      </c>
      <c r="D293" s="147">
        <v>5021864.82</v>
      </c>
      <c r="E293" s="147">
        <v>1476755.35</v>
      </c>
      <c r="F293" s="147">
        <v>2572538.9500000002</v>
      </c>
      <c r="G293" s="147">
        <v>306777.69</v>
      </c>
      <c r="H293" s="147">
        <v>222137.58</v>
      </c>
      <c r="I293" s="147">
        <v>1414237.48</v>
      </c>
      <c r="J293" s="147">
        <v>202856.26</v>
      </c>
      <c r="K293" s="147">
        <v>85487.19</v>
      </c>
      <c r="L293" s="147">
        <v>730458.57</v>
      </c>
      <c r="M293" s="147">
        <v>319537.69</v>
      </c>
      <c r="N293" s="147">
        <v>9629918.5199999996</v>
      </c>
      <c r="O293" s="147">
        <v>3293479.58</v>
      </c>
      <c r="P293" s="147">
        <v>72736.73</v>
      </c>
      <c r="Q293" s="147">
        <v>4744123.5599999996</v>
      </c>
      <c r="R293" s="147">
        <v>105445.85</v>
      </c>
      <c r="S293" s="147">
        <v>598004.75</v>
      </c>
      <c r="T293" s="147">
        <v>60712.6</v>
      </c>
      <c r="U293" s="147">
        <v>31032.26</v>
      </c>
      <c r="V293" s="147">
        <v>78811.759999999995</v>
      </c>
      <c r="W293" s="147">
        <v>20410.900000000001</v>
      </c>
      <c r="X293" s="147">
        <v>15985.99</v>
      </c>
      <c r="Y293" s="147">
        <v>99913.22</v>
      </c>
      <c r="Z293" s="147">
        <v>45089.25</v>
      </c>
      <c r="AA293" s="147">
        <v>4488356.7699999996</v>
      </c>
      <c r="AB293" s="147">
        <v>8611340.7400000002</v>
      </c>
      <c r="AC293" s="147">
        <v>382592.79</v>
      </c>
      <c r="AD293" s="147">
        <v>390326.71</v>
      </c>
      <c r="AE293" s="147">
        <v>36371.1</v>
      </c>
      <c r="AF293" s="147">
        <v>54448.21</v>
      </c>
      <c r="AG293" s="147">
        <v>301636.59999999998</v>
      </c>
      <c r="AH293" s="147">
        <v>155776.17000000001</v>
      </c>
      <c r="AI293" s="147">
        <v>36229.360000000001</v>
      </c>
      <c r="AJ293" s="147">
        <v>67100.160000000003</v>
      </c>
      <c r="AK293" s="147">
        <v>18334.34</v>
      </c>
      <c r="AL293" s="147">
        <v>115865.67</v>
      </c>
      <c r="AM293" s="147">
        <v>83015.98</v>
      </c>
      <c r="AN293" s="147">
        <v>306698.53999999998</v>
      </c>
      <c r="AO293" s="147">
        <v>1208186.42</v>
      </c>
      <c r="AP293" s="147">
        <v>23173416.98</v>
      </c>
      <c r="AQ293" s="147">
        <v>85882.44</v>
      </c>
      <c r="AR293" s="147">
        <v>14889161.34</v>
      </c>
      <c r="AS293" s="147">
        <v>1594763.94</v>
      </c>
      <c r="AT293" s="147">
        <v>852455.28</v>
      </c>
      <c r="AU293" s="147">
        <v>106291.01</v>
      </c>
      <c r="AV293" s="147">
        <v>69394.3</v>
      </c>
      <c r="AW293" s="147">
        <v>72674.53</v>
      </c>
      <c r="AX293" s="147">
        <v>45903.81</v>
      </c>
      <c r="AY293" s="147">
        <v>92196.66</v>
      </c>
      <c r="AZ293" s="147">
        <v>1294054.04</v>
      </c>
      <c r="BA293" s="147">
        <v>804806.61</v>
      </c>
      <c r="BB293" s="147">
        <v>354929.4</v>
      </c>
      <c r="BC293" s="147">
        <v>7300888.5700000003</v>
      </c>
      <c r="BD293" s="147">
        <v>1297465.48</v>
      </c>
      <c r="BE293" s="147">
        <v>334875.34000000003</v>
      </c>
      <c r="BF293" s="147">
        <v>4953188.57</v>
      </c>
      <c r="BG293" s="147">
        <v>172436.45</v>
      </c>
      <c r="BH293" s="147">
        <v>108726.14</v>
      </c>
      <c r="BI293" s="147">
        <v>44112.160000000003</v>
      </c>
      <c r="BJ293" s="147">
        <v>1323659.43</v>
      </c>
      <c r="BK293" s="147">
        <v>2357006.73</v>
      </c>
      <c r="BL293" s="147">
        <v>8553.7199999999993</v>
      </c>
      <c r="BM293" s="147">
        <v>102830.06</v>
      </c>
      <c r="BN293" s="147">
        <v>969487.31</v>
      </c>
      <c r="BO293" s="147">
        <v>352247.96</v>
      </c>
      <c r="BP293" s="147">
        <v>192072.8</v>
      </c>
      <c r="BQ293" s="147">
        <v>1192260.3600000001</v>
      </c>
      <c r="BR293" s="147">
        <v>234768.74</v>
      </c>
      <c r="BS293" s="147">
        <v>91642.1</v>
      </c>
      <c r="BT293" s="147">
        <v>92041.64</v>
      </c>
      <c r="BU293" s="147">
        <v>145594.76999999999</v>
      </c>
      <c r="BV293" s="147">
        <v>465645.68</v>
      </c>
      <c r="BW293" s="147">
        <v>509669.69</v>
      </c>
      <c r="BX293" s="147">
        <v>68297.03</v>
      </c>
      <c r="BY293" s="147">
        <v>10899.4</v>
      </c>
      <c r="BZ293" s="147">
        <v>99747.04</v>
      </c>
      <c r="CA293" s="147">
        <v>267504.12</v>
      </c>
      <c r="CB293" s="147">
        <v>19127654.59</v>
      </c>
      <c r="CC293" s="147">
        <v>71163.3</v>
      </c>
      <c r="CD293" s="147">
        <v>60841.21</v>
      </c>
      <c r="CE293" s="147">
        <v>73939.23</v>
      </c>
      <c r="CF293" s="147">
        <v>68135.38</v>
      </c>
      <c r="CG293" s="147">
        <v>57553.37</v>
      </c>
      <c r="CH293" s="147">
        <v>42357.75</v>
      </c>
      <c r="CI293" s="147">
        <v>245241.93</v>
      </c>
      <c r="CJ293" s="147">
        <v>263139.84999999998</v>
      </c>
      <c r="CK293" s="147">
        <v>1031380.62</v>
      </c>
      <c r="CL293" s="147">
        <v>101629.99</v>
      </c>
      <c r="CM293" s="147">
        <v>73850.64</v>
      </c>
      <c r="CN293" s="147">
        <v>7211615.2300000004</v>
      </c>
      <c r="CO293" s="147">
        <v>3270273.45</v>
      </c>
      <c r="CP293" s="147">
        <v>632298.37</v>
      </c>
      <c r="CQ293" s="147">
        <v>220703.85</v>
      </c>
      <c r="CR293" s="147">
        <v>48421.16</v>
      </c>
      <c r="CS293" s="147">
        <v>167531.53</v>
      </c>
      <c r="CT293" s="147">
        <v>37264.21</v>
      </c>
      <c r="CU293" s="147">
        <v>27519.74</v>
      </c>
      <c r="CV293" s="147">
        <v>21388.9</v>
      </c>
      <c r="CW293" s="147">
        <v>131105.04999999999</v>
      </c>
      <c r="CX293" s="147">
        <v>206598.06</v>
      </c>
      <c r="CY293" s="147">
        <v>14167.51</v>
      </c>
      <c r="CZ293" s="147">
        <v>550640.41</v>
      </c>
      <c r="DA293" s="147">
        <v>87021.49</v>
      </c>
      <c r="DB293" s="147">
        <v>63290.03</v>
      </c>
      <c r="DC293" s="147">
        <v>113962.01</v>
      </c>
      <c r="DD293" s="147">
        <v>75041.399999999994</v>
      </c>
      <c r="DE293" s="147">
        <v>199423.67</v>
      </c>
      <c r="DF293" s="147">
        <v>5558992.8600000003</v>
      </c>
      <c r="DG293" s="147">
        <v>79231.199999999997</v>
      </c>
      <c r="DH293" s="147">
        <v>737007.84</v>
      </c>
      <c r="DI293" s="147">
        <v>929775.91</v>
      </c>
      <c r="DJ293" s="147">
        <v>95048.19</v>
      </c>
      <c r="DK293" s="147">
        <v>68452.160000000003</v>
      </c>
      <c r="DL293" s="147">
        <v>1273854.27</v>
      </c>
      <c r="DM293" s="147">
        <v>115173.66</v>
      </c>
      <c r="DN293" s="147">
        <v>568326.72</v>
      </c>
      <c r="DO293" s="147">
        <v>607928.65</v>
      </c>
      <c r="DP293" s="147">
        <v>43811.71</v>
      </c>
      <c r="DQ293" s="147">
        <v>286298.28999999998</v>
      </c>
      <c r="DR293" s="147">
        <v>315314.05</v>
      </c>
      <c r="DS293" s="147">
        <v>181425.07</v>
      </c>
      <c r="DT293" s="147">
        <v>39373.31</v>
      </c>
      <c r="DU293" s="147">
        <v>102916.77</v>
      </c>
      <c r="DV293" s="147">
        <v>33001.14</v>
      </c>
      <c r="DW293" s="147">
        <v>77599.679999999993</v>
      </c>
      <c r="DX293" s="147">
        <v>92944.12</v>
      </c>
      <c r="DY293" s="147">
        <v>118100.46</v>
      </c>
      <c r="DZ293" s="147">
        <v>269792.62</v>
      </c>
      <c r="EA293" s="147">
        <v>540881.99</v>
      </c>
      <c r="EB293" s="147">
        <v>218742.19</v>
      </c>
      <c r="EC293" s="147">
        <v>85810.72</v>
      </c>
      <c r="ED293" s="147">
        <v>452030.46</v>
      </c>
      <c r="EE293" s="147">
        <v>56232</v>
      </c>
      <c r="EF293" s="147">
        <v>228844.47</v>
      </c>
      <c r="EG293" s="147">
        <v>85014.42</v>
      </c>
      <c r="EH293" s="147">
        <v>41234.080000000002</v>
      </c>
      <c r="EI293" s="147">
        <v>2420186.67</v>
      </c>
      <c r="EJ293" s="147">
        <v>631163.15</v>
      </c>
      <c r="EK293" s="147">
        <v>117162.87</v>
      </c>
      <c r="EL293" s="147">
        <v>42179.21</v>
      </c>
      <c r="EM293" s="147">
        <v>185314.87</v>
      </c>
      <c r="EN293" s="147">
        <v>185023.2</v>
      </c>
      <c r="EO293" s="147">
        <v>117918.6</v>
      </c>
      <c r="EP293" s="147">
        <v>169389.68</v>
      </c>
      <c r="EQ293" s="147">
        <v>774241.59</v>
      </c>
      <c r="ER293" s="147">
        <v>149519.19</v>
      </c>
      <c r="ES293" s="147">
        <v>59016.68</v>
      </c>
      <c r="ET293" s="147">
        <v>87510.5</v>
      </c>
      <c r="EU293" s="147">
        <v>125566.99</v>
      </c>
      <c r="EV293" s="147">
        <v>34543.33</v>
      </c>
      <c r="EW293" s="147">
        <v>192516.95</v>
      </c>
      <c r="EX293" s="147">
        <v>9943.16</v>
      </c>
      <c r="EY293" s="147">
        <v>96188.23</v>
      </c>
      <c r="EZ293" s="147">
        <v>73008.179999999993</v>
      </c>
      <c r="FA293" s="147">
        <v>1222422.31</v>
      </c>
      <c r="FB293" s="147">
        <v>368362.89</v>
      </c>
      <c r="FC293" s="147">
        <v>722920.52</v>
      </c>
      <c r="FD293" s="147">
        <v>123007.82</v>
      </c>
      <c r="FE293" s="147">
        <v>53499.24</v>
      </c>
      <c r="FF293" s="147">
        <v>57347.85</v>
      </c>
      <c r="FG293" s="147">
        <v>25796.01</v>
      </c>
      <c r="FH293" s="147">
        <v>76443.600000000006</v>
      </c>
      <c r="FI293" s="147">
        <v>384377.48</v>
      </c>
      <c r="FJ293" s="147">
        <v>688617.57</v>
      </c>
      <c r="FK293" s="147">
        <v>738291.09</v>
      </c>
      <c r="FL293" s="147">
        <v>1117863.9099999999</v>
      </c>
      <c r="FM293" s="147">
        <v>408291.96</v>
      </c>
      <c r="FN293" s="147">
        <v>2433036.91</v>
      </c>
      <c r="FO293" s="147">
        <v>425799.17</v>
      </c>
      <c r="FP293" s="147">
        <v>898783.89</v>
      </c>
      <c r="FQ293" s="147">
        <v>215339.79</v>
      </c>
      <c r="FR293" s="147">
        <v>114736.68</v>
      </c>
      <c r="FS293" s="147">
        <v>157648.07</v>
      </c>
      <c r="FT293" s="181">
        <v>74732.91</v>
      </c>
      <c r="FU293" s="147">
        <v>228017.99</v>
      </c>
      <c r="FV293" s="147">
        <v>136632.35</v>
      </c>
      <c r="FW293" s="147">
        <v>40869.07</v>
      </c>
      <c r="FX293" s="147">
        <v>41595</v>
      </c>
      <c r="FY293" s="147">
        <v>0</v>
      </c>
      <c r="FZ293" s="181"/>
      <c r="GB293" s="184"/>
      <c r="GC293" s="184"/>
      <c r="GD293" s="187"/>
      <c r="GE293" s="186"/>
    </row>
    <row r="294" spans="1:187" x14ac:dyDescent="0.2">
      <c r="A294" s="192" t="s">
        <v>652</v>
      </c>
      <c r="B294" s="184" t="s">
        <v>645</v>
      </c>
      <c r="C294" s="147">
        <f t="shared" ref="C294:BN294" si="388">C280+C289</f>
        <v>45973235.053089812</v>
      </c>
      <c r="D294" s="147">
        <f t="shared" si="388"/>
        <v>205244400.43822211</v>
      </c>
      <c r="E294" s="147">
        <f t="shared" si="388"/>
        <v>37720164.40375343</v>
      </c>
      <c r="F294" s="147">
        <f t="shared" si="388"/>
        <v>93043856.236739397</v>
      </c>
      <c r="G294" s="147">
        <f t="shared" si="388"/>
        <v>4633377.9482927518</v>
      </c>
      <c r="H294" s="147">
        <f t="shared" si="388"/>
        <v>4676546.2720075287</v>
      </c>
      <c r="I294" s="147">
        <f t="shared" si="388"/>
        <v>55108813.843164414</v>
      </c>
      <c r="J294" s="147">
        <f t="shared" si="388"/>
        <v>13306037.067737987</v>
      </c>
      <c r="K294" s="147">
        <f t="shared" si="388"/>
        <v>1834289.6357342782</v>
      </c>
      <c r="L294" s="147">
        <f t="shared" si="388"/>
        <v>8249759.8080973774</v>
      </c>
      <c r="M294" s="147">
        <f t="shared" si="388"/>
        <v>7542860.0594380097</v>
      </c>
      <c r="N294" s="147">
        <f t="shared" si="388"/>
        <v>269130531.30585063</v>
      </c>
      <c r="O294" s="147">
        <f t="shared" si="388"/>
        <v>62075025.783164091</v>
      </c>
      <c r="P294" s="147">
        <f t="shared" si="388"/>
        <v>1465374.9082381329</v>
      </c>
      <c r="Q294" s="147">
        <f t="shared" si="388"/>
        <v>238878636.33965504</v>
      </c>
      <c r="R294" s="147">
        <f t="shared" si="388"/>
        <v>18509598.626134861</v>
      </c>
      <c r="S294" s="147">
        <f t="shared" si="388"/>
        <v>5922276.6796631627</v>
      </c>
      <c r="T294" s="147">
        <f t="shared" si="388"/>
        <v>1312388.3365655942</v>
      </c>
      <c r="U294" s="147">
        <f t="shared" si="388"/>
        <v>436913.5686796846</v>
      </c>
      <c r="V294" s="147">
        <f t="shared" si="388"/>
        <v>2162571.9142231075</v>
      </c>
      <c r="W294" s="147">
        <f t="shared" si="388"/>
        <v>591244.98771330703</v>
      </c>
      <c r="X294" s="147">
        <f t="shared" si="388"/>
        <v>598327.66325260757</v>
      </c>
      <c r="Y294" s="147">
        <f t="shared" si="388"/>
        <v>12232568.57689078</v>
      </c>
      <c r="Z294" s="147">
        <f t="shared" si="388"/>
        <v>2126883.7360076988</v>
      </c>
      <c r="AA294" s="147">
        <f t="shared" si="388"/>
        <v>139771304.81001899</v>
      </c>
      <c r="AB294" s="147">
        <f t="shared" si="388"/>
        <v>50904849.155845292</v>
      </c>
      <c r="AC294" s="147">
        <f t="shared" si="388"/>
        <v>4073249.8575348919</v>
      </c>
      <c r="AD294" s="147">
        <f t="shared" si="388"/>
        <v>5275720.9675668348</v>
      </c>
      <c r="AE294" s="147">
        <f t="shared" si="388"/>
        <v>1191455.3829439182</v>
      </c>
      <c r="AF294" s="147">
        <f t="shared" si="388"/>
        <v>1641160.8107802826</v>
      </c>
      <c r="AG294" s="147">
        <f t="shared" si="388"/>
        <v>493063.69785728178</v>
      </c>
      <c r="AH294" s="147">
        <f t="shared" si="388"/>
        <v>7173195.1275041904</v>
      </c>
      <c r="AI294" s="147">
        <f t="shared" si="388"/>
        <v>3126688.6392100784</v>
      </c>
      <c r="AJ294" s="147">
        <f t="shared" si="388"/>
        <v>1899633.8847695631</v>
      </c>
      <c r="AK294" s="147">
        <f t="shared" si="388"/>
        <v>1550977.5164612313</v>
      </c>
      <c r="AL294" s="147">
        <f t="shared" si="388"/>
        <v>1123702.2062595524</v>
      </c>
      <c r="AM294" s="147">
        <f t="shared" si="388"/>
        <v>2983362.6597181032</v>
      </c>
      <c r="AN294" s="147">
        <f t="shared" si="388"/>
        <v>948104.02729391772</v>
      </c>
      <c r="AO294" s="147">
        <f t="shared" si="388"/>
        <v>25955493.265356533</v>
      </c>
      <c r="AP294" s="147">
        <f t="shared" si="388"/>
        <v>243824966.9575772</v>
      </c>
      <c r="AQ294" s="147">
        <f t="shared" si="388"/>
        <v>636916.32538772095</v>
      </c>
      <c r="AR294" s="147">
        <f t="shared" si="388"/>
        <v>295986534.06586599</v>
      </c>
      <c r="AS294" s="147">
        <f t="shared" si="388"/>
        <v>17104853.784501433</v>
      </c>
      <c r="AT294" s="147">
        <f t="shared" si="388"/>
        <v>11218536.563659977</v>
      </c>
      <c r="AU294" s="147">
        <f t="shared" si="388"/>
        <v>2128105.4388694726</v>
      </c>
      <c r="AV294" s="147">
        <f t="shared" si="388"/>
        <v>2696302.7080281628</v>
      </c>
      <c r="AW294" s="147">
        <f t="shared" si="388"/>
        <v>2116096.4159589666</v>
      </c>
      <c r="AX294" s="147">
        <f t="shared" si="388"/>
        <v>488328.34669061069</v>
      </c>
      <c r="AY294" s="147">
        <f t="shared" si="388"/>
        <v>2673349.551134977</v>
      </c>
      <c r="AZ294" s="147">
        <f t="shared" si="388"/>
        <v>77437551.898546964</v>
      </c>
      <c r="BA294" s="147">
        <f t="shared" si="388"/>
        <v>57064741.367496848</v>
      </c>
      <c r="BB294" s="147">
        <f t="shared" si="388"/>
        <v>53678368.413354822</v>
      </c>
      <c r="BC294" s="147">
        <f t="shared" si="388"/>
        <v>134400338.01996914</v>
      </c>
      <c r="BD294" s="147">
        <f t="shared" si="388"/>
        <v>24325869.474781904</v>
      </c>
      <c r="BE294" s="147">
        <f t="shared" si="388"/>
        <v>7830792.9756327895</v>
      </c>
      <c r="BF294" s="147">
        <f t="shared" si="388"/>
        <v>130301053.44417396</v>
      </c>
      <c r="BG294" s="147">
        <f t="shared" si="388"/>
        <v>6940150.1726623746</v>
      </c>
      <c r="BH294" s="147">
        <f t="shared" si="388"/>
        <v>4286319.4106378015</v>
      </c>
      <c r="BI294" s="147">
        <f t="shared" si="388"/>
        <v>2606373.0215203627</v>
      </c>
      <c r="BJ294" s="147">
        <f t="shared" si="388"/>
        <v>32997046.619254589</v>
      </c>
      <c r="BK294" s="147">
        <f t="shared" si="388"/>
        <v>141180276.38267422</v>
      </c>
      <c r="BL294" s="147">
        <f t="shared" si="388"/>
        <v>2332640.3880823385</v>
      </c>
      <c r="BM294" s="147">
        <f t="shared" si="388"/>
        <v>2448739.1381072332</v>
      </c>
      <c r="BN294" s="147">
        <f t="shared" si="388"/>
        <v>19362278.470393773</v>
      </c>
      <c r="BO294" s="147">
        <f t="shared" ref="BO294:DZ294" si="389">BO280+BO289</f>
        <v>7817326.6891094679</v>
      </c>
      <c r="BP294" s="147">
        <f t="shared" si="389"/>
        <v>992330.07171920012</v>
      </c>
      <c r="BQ294" s="147">
        <f t="shared" si="389"/>
        <v>18942937.373328451</v>
      </c>
      <c r="BR294" s="147">
        <f t="shared" si="389"/>
        <v>31264343.103668429</v>
      </c>
      <c r="BS294" s="147">
        <f t="shared" si="389"/>
        <v>7571433.4962927038</v>
      </c>
      <c r="BT294" s="147">
        <f t="shared" si="389"/>
        <v>2634919.484220237</v>
      </c>
      <c r="BU294" s="147">
        <f t="shared" si="389"/>
        <v>2157675.6224473882</v>
      </c>
      <c r="BV294" s="147">
        <f t="shared" si="389"/>
        <v>2520104.5964176562</v>
      </c>
      <c r="BW294" s="147">
        <f t="shared" si="389"/>
        <v>5987357.8091735691</v>
      </c>
      <c r="BX294" s="147">
        <f t="shared" si="389"/>
        <v>393655.43868430622</v>
      </c>
      <c r="BY294" s="147">
        <f t="shared" si="389"/>
        <v>2414218.513044165</v>
      </c>
      <c r="BZ294" s="147">
        <f t="shared" si="389"/>
        <v>1514694.6125125869</v>
      </c>
      <c r="CA294" s="147">
        <f t="shared" si="389"/>
        <v>750320.76829203626</v>
      </c>
      <c r="CB294" s="147">
        <f t="shared" si="389"/>
        <v>339417095.82189518</v>
      </c>
      <c r="CC294" s="147">
        <f t="shared" si="389"/>
        <v>1557021.0090905621</v>
      </c>
      <c r="CD294" s="147">
        <f t="shared" si="389"/>
        <v>509713.67729342164</v>
      </c>
      <c r="CE294" s="147">
        <f t="shared" si="389"/>
        <v>1186002.2691998221</v>
      </c>
      <c r="CF294" s="147">
        <f t="shared" si="389"/>
        <v>647321.27447881328</v>
      </c>
      <c r="CG294" s="147">
        <f t="shared" si="389"/>
        <v>1678510.9407805759</v>
      </c>
      <c r="CH294" s="147">
        <f t="shared" si="389"/>
        <v>1104510.4608459671</v>
      </c>
      <c r="CI294" s="147">
        <f t="shared" si="389"/>
        <v>2921438.4736044812</v>
      </c>
      <c r="CJ294" s="147">
        <f t="shared" si="389"/>
        <v>2919583.7687305114</v>
      </c>
      <c r="CK294" s="147">
        <f t="shared" si="389"/>
        <v>27875749.394523893</v>
      </c>
      <c r="CL294" s="147">
        <f t="shared" si="389"/>
        <v>8619420.4322719593</v>
      </c>
      <c r="CM294" s="147">
        <f t="shared" si="389"/>
        <v>6517019.3677640017</v>
      </c>
      <c r="CN294" s="147">
        <f t="shared" si="389"/>
        <v>111034958.34480779</v>
      </c>
      <c r="CO294" s="147">
        <f t="shared" si="389"/>
        <v>67090663.946255475</v>
      </c>
      <c r="CP294" s="147">
        <f t="shared" si="389"/>
        <v>68541.998910118011</v>
      </c>
      <c r="CQ294" s="147">
        <f t="shared" si="389"/>
        <v>6921943.579676955</v>
      </c>
      <c r="CR294" s="147">
        <f t="shared" si="389"/>
        <v>2082871.0403171985</v>
      </c>
      <c r="CS294" s="147">
        <f t="shared" si="389"/>
        <v>2088686.0674802915</v>
      </c>
      <c r="CT294" s="147">
        <f t="shared" si="389"/>
        <v>1270859.8095048585</v>
      </c>
      <c r="CU294" s="147">
        <f t="shared" si="389"/>
        <v>2917905.5605874695</v>
      </c>
      <c r="CV294" s="147">
        <f t="shared" si="389"/>
        <v>541733.61871108424</v>
      </c>
      <c r="CW294" s="147">
        <f t="shared" si="389"/>
        <v>863580.37671666406</v>
      </c>
      <c r="CX294" s="147">
        <f t="shared" si="389"/>
        <v>2299213.745637666</v>
      </c>
      <c r="CY294" s="147">
        <f t="shared" si="389"/>
        <v>589491.53066955635</v>
      </c>
      <c r="CZ294" s="147">
        <f t="shared" si="389"/>
        <v>9812192.5707594082</v>
      </c>
      <c r="DA294" s="147">
        <f t="shared" si="389"/>
        <v>1151451.041272267</v>
      </c>
      <c r="DB294" s="147">
        <f t="shared" si="389"/>
        <v>2416744.7616102849</v>
      </c>
      <c r="DC294" s="147">
        <f t="shared" si="389"/>
        <v>915725.99412477738</v>
      </c>
      <c r="DD294" s="147">
        <f t="shared" si="389"/>
        <v>1187552.0330546754</v>
      </c>
      <c r="DE294" s="147">
        <f t="shared" si="389"/>
        <v>2279833.0823054323</v>
      </c>
      <c r="DF294" s="147">
        <f t="shared" si="389"/>
        <v>107443406.73452358</v>
      </c>
      <c r="DG294" s="147">
        <f t="shared" si="389"/>
        <v>325129.538299262</v>
      </c>
      <c r="DH294" s="147">
        <f t="shared" si="389"/>
        <v>6391992.6010059165</v>
      </c>
      <c r="DI294" s="147">
        <f t="shared" si="389"/>
        <v>10269129.999772813</v>
      </c>
      <c r="DJ294" s="147">
        <f t="shared" si="389"/>
        <v>4361746.3219062239</v>
      </c>
      <c r="DK294" s="147">
        <f t="shared" si="389"/>
        <v>3163109.608195602</v>
      </c>
      <c r="DL294" s="147">
        <f t="shared" si="389"/>
        <v>32300113.988707941</v>
      </c>
      <c r="DM294" s="147">
        <f t="shared" si="389"/>
        <v>2614074.615748181</v>
      </c>
      <c r="DN294" s="147">
        <f t="shared" si="389"/>
        <v>4423368.2120325333</v>
      </c>
      <c r="DO294" s="147">
        <f t="shared" si="389"/>
        <v>16675689.79580771</v>
      </c>
      <c r="DP294" s="147">
        <f t="shared" si="389"/>
        <v>2131476.1835678793</v>
      </c>
      <c r="DQ294" s="147">
        <f t="shared" si="389"/>
        <v>499828.9465057003</v>
      </c>
      <c r="DR294" s="147">
        <f t="shared" si="389"/>
        <v>9456081.3058017455</v>
      </c>
      <c r="DS294" s="147">
        <f t="shared" si="389"/>
        <v>5631081.9038699297</v>
      </c>
      <c r="DT294" s="147">
        <f t="shared" si="389"/>
        <v>1657307.6919889138</v>
      </c>
      <c r="DU294" s="147">
        <f t="shared" si="389"/>
        <v>2838401.3107601739</v>
      </c>
      <c r="DV294" s="147">
        <f t="shared" si="389"/>
        <v>2208520.0571385217</v>
      </c>
      <c r="DW294" s="147">
        <f t="shared" si="389"/>
        <v>2925769.7433788888</v>
      </c>
      <c r="DX294" s="147">
        <f t="shared" si="389"/>
        <v>1303200.2768140822</v>
      </c>
      <c r="DY294" s="147">
        <f t="shared" si="389"/>
        <v>2168337.358026736</v>
      </c>
      <c r="DZ294" s="147">
        <f t="shared" si="389"/>
        <v>4868541.1208991772</v>
      </c>
      <c r="EA294" s="147">
        <f t="shared" ref="EA294:FX294" si="390">EA280+EA289</f>
        <v>1504571.3238052821</v>
      </c>
      <c r="EB294" s="147">
        <f t="shared" si="390"/>
        <v>2477971.1659029559</v>
      </c>
      <c r="EC294" s="147">
        <f t="shared" si="390"/>
        <v>2001765.4545392988</v>
      </c>
      <c r="ED294" s="147">
        <f t="shared" si="390"/>
        <v>3173972.931845746</v>
      </c>
      <c r="EE294" s="147">
        <f t="shared" si="390"/>
        <v>1861624.8989477227</v>
      </c>
      <c r="EF294" s="147">
        <f t="shared" si="390"/>
        <v>9554897.5323875509</v>
      </c>
      <c r="EG294" s="147">
        <f t="shared" si="390"/>
        <v>2110717.8024356929</v>
      </c>
      <c r="EH294" s="147">
        <f t="shared" si="390"/>
        <v>2201374.1487520807</v>
      </c>
      <c r="EI294" s="147">
        <f t="shared" si="390"/>
        <v>102217709.03182442</v>
      </c>
      <c r="EJ294" s="147">
        <f t="shared" si="390"/>
        <v>49288590.167663611</v>
      </c>
      <c r="EK294" s="147">
        <f t="shared" si="390"/>
        <v>1996856.8253492638</v>
      </c>
      <c r="EL294" s="147">
        <f t="shared" si="390"/>
        <v>3395584.7533498304</v>
      </c>
      <c r="EM294" s="147">
        <f t="shared" si="390"/>
        <v>2169268.4914456373</v>
      </c>
      <c r="EN294" s="147">
        <f t="shared" si="390"/>
        <v>6903345.4075238341</v>
      </c>
      <c r="EO294" s="147">
        <f t="shared" si="390"/>
        <v>2323255.3731373814</v>
      </c>
      <c r="EP294" s="147">
        <f t="shared" si="390"/>
        <v>1336682.4143469499</v>
      </c>
      <c r="EQ294" s="147">
        <f t="shared" si="390"/>
        <v>10204855.769177508</v>
      </c>
      <c r="ER294" s="147">
        <f t="shared" si="390"/>
        <v>1620579.1594367491</v>
      </c>
      <c r="ES294" s="147">
        <f t="shared" si="390"/>
        <v>1230490.764198889</v>
      </c>
      <c r="ET294" s="147">
        <f t="shared" si="390"/>
        <v>2318525.903035365</v>
      </c>
      <c r="EU294" s="147">
        <f t="shared" si="390"/>
        <v>4718211.5331202792</v>
      </c>
      <c r="EV294" s="147">
        <f t="shared" si="390"/>
        <v>560897.46691442071</v>
      </c>
      <c r="EW294" s="147">
        <f t="shared" si="390"/>
        <v>4251838.8783782395</v>
      </c>
      <c r="EX294" s="147">
        <f t="shared" si="390"/>
        <v>2736661.3231384996</v>
      </c>
      <c r="EY294" s="147">
        <f t="shared" si="390"/>
        <v>2864022.3989469507</v>
      </c>
      <c r="EZ294" s="147">
        <f t="shared" si="390"/>
        <v>1076902.2265117306</v>
      </c>
      <c r="FA294" s="147">
        <f t="shared" si="390"/>
        <v>5838585.4226415176</v>
      </c>
      <c r="FB294" s="147">
        <f t="shared" si="390"/>
        <v>0</v>
      </c>
      <c r="FC294" s="147">
        <f t="shared" si="390"/>
        <v>10774431.320919789</v>
      </c>
      <c r="FD294" s="147">
        <f t="shared" si="390"/>
        <v>2392440.3711356525</v>
      </c>
      <c r="FE294" s="147">
        <f t="shared" si="390"/>
        <v>948875.47198290867</v>
      </c>
      <c r="FF294" s="147">
        <f t="shared" si="390"/>
        <v>2154028.4247158333</v>
      </c>
      <c r="FG294" s="147">
        <f t="shared" si="390"/>
        <v>1348051.9669906825</v>
      </c>
      <c r="FH294" s="147">
        <f t="shared" si="390"/>
        <v>566911.23044943262</v>
      </c>
      <c r="FI294" s="147">
        <f t="shared" si="390"/>
        <v>7102983.866086401</v>
      </c>
      <c r="FJ294" s="147">
        <f t="shared" si="390"/>
        <v>5764675.3387802793</v>
      </c>
      <c r="FK294" s="147">
        <f t="shared" si="390"/>
        <v>4878127.5297690574</v>
      </c>
      <c r="FL294" s="147">
        <f t="shared" si="390"/>
        <v>23405749.973721847</v>
      </c>
      <c r="FM294" s="147">
        <f t="shared" si="390"/>
        <v>19086635.567359898</v>
      </c>
      <c r="FN294" s="147">
        <f t="shared" si="390"/>
        <v>121726391.27243493</v>
      </c>
      <c r="FO294" s="147">
        <f t="shared" si="390"/>
        <v>1709143.3746543573</v>
      </c>
      <c r="FP294" s="147">
        <f t="shared" si="390"/>
        <v>6792769.4483556198</v>
      </c>
      <c r="FQ294" s="147">
        <f t="shared" si="390"/>
        <v>3764623.3000893425</v>
      </c>
      <c r="FR294" s="147">
        <f t="shared" si="390"/>
        <v>889124.24042856041</v>
      </c>
      <c r="FS294" s="147">
        <f t="shared" si="390"/>
        <v>964306.61676637083</v>
      </c>
      <c r="FT294" s="181">
        <f t="shared" si="390"/>
        <v>122609.35006135647</v>
      </c>
      <c r="FU294" s="147">
        <f t="shared" si="390"/>
        <v>4360479.4564465256</v>
      </c>
      <c r="FV294" s="147">
        <f t="shared" si="390"/>
        <v>3960585.8127913107</v>
      </c>
      <c r="FW294" s="147">
        <f t="shared" si="390"/>
        <v>2105768.052087625</v>
      </c>
      <c r="FX294" s="147">
        <f t="shared" si="390"/>
        <v>626183.23392003076</v>
      </c>
      <c r="FY294" s="147">
        <f>FY284-FY289</f>
        <v>127076032.44263418</v>
      </c>
      <c r="FZ294" s="181"/>
      <c r="GB294" s="184"/>
      <c r="GC294" s="184"/>
      <c r="GD294" s="187"/>
      <c r="GE294" s="186"/>
    </row>
    <row r="295" spans="1:187" x14ac:dyDescent="0.2">
      <c r="A295" s="178"/>
      <c r="B295" s="184" t="s">
        <v>656</v>
      </c>
      <c r="C295" s="147"/>
      <c r="D295" s="147"/>
      <c r="E295" s="147"/>
      <c r="F295" s="147"/>
      <c r="G295" s="147"/>
      <c r="H295" s="147"/>
      <c r="I295" s="147"/>
      <c r="J295" s="147"/>
      <c r="K295" s="147"/>
      <c r="L295" s="147"/>
      <c r="M295" s="147"/>
      <c r="N295" s="147"/>
      <c r="O295" s="147"/>
      <c r="P295" s="147"/>
      <c r="Q295" s="147"/>
      <c r="R295" s="147"/>
      <c r="S295" s="147"/>
      <c r="T295" s="147"/>
      <c r="U295" s="147"/>
      <c r="V295" s="147"/>
      <c r="W295" s="181"/>
      <c r="X295" s="147"/>
      <c r="Y295" s="147"/>
      <c r="Z295" s="147"/>
      <c r="AA295" s="147"/>
      <c r="AB295" s="147"/>
      <c r="AC295" s="147"/>
      <c r="AD295" s="147"/>
      <c r="AE295" s="147"/>
      <c r="AF295" s="147"/>
      <c r="AG295" s="147"/>
      <c r="AH295" s="147"/>
      <c r="AI295" s="147"/>
      <c r="AJ295" s="147"/>
      <c r="AK295" s="147"/>
      <c r="AL295" s="147"/>
      <c r="AM295" s="147"/>
      <c r="AN295" s="147"/>
      <c r="AO295" s="147"/>
      <c r="AP295" s="147"/>
      <c r="AQ295" s="147"/>
      <c r="AR295" s="147"/>
      <c r="AS295" s="147"/>
      <c r="AT295" s="147"/>
      <c r="AU295" s="147"/>
      <c r="AV295" s="147"/>
      <c r="AW295" s="147"/>
      <c r="AX295" s="147"/>
      <c r="AY295" s="147"/>
      <c r="AZ295" s="147"/>
      <c r="BA295" s="147"/>
      <c r="BB295" s="147"/>
      <c r="BC295" s="147"/>
      <c r="BD295" s="147"/>
      <c r="BE295" s="147"/>
      <c r="BF295" s="147"/>
      <c r="BG295" s="147"/>
      <c r="BH295" s="147"/>
      <c r="BI295" s="147"/>
      <c r="BJ295" s="147"/>
      <c r="BK295" s="147"/>
      <c r="BL295" s="147"/>
      <c r="BM295" s="147"/>
      <c r="BN295" s="147"/>
      <c r="BO295" s="147"/>
      <c r="BP295" s="147"/>
      <c r="BQ295" s="147"/>
      <c r="BR295" s="147"/>
      <c r="BS295" s="147"/>
      <c r="BT295" s="147"/>
      <c r="BU295" s="147"/>
      <c r="BV295" s="147"/>
      <c r="BW295" s="147"/>
      <c r="BX295" s="147"/>
      <c r="BY295" s="147"/>
      <c r="BZ295" s="147"/>
      <c r="CA295" s="147"/>
      <c r="CB295" s="147"/>
      <c r="CC295" s="147"/>
      <c r="CD295" s="147"/>
      <c r="CE295" s="147"/>
      <c r="CF295" s="147"/>
      <c r="CG295" s="147"/>
      <c r="CH295" s="147"/>
      <c r="CI295" s="147"/>
      <c r="CJ295" s="147"/>
      <c r="CK295" s="147"/>
      <c r="CL295" s="147"/>
      <c r="CM295" s="147"/>
      <c r="CN295" s="147"/>
      <c r="CO295" s="147"/>
      <c r="CP295" s="147"/>
      <c r="CQ295" s="147"/>
      <c r="CR295" s="147"/>
      <c r="CS295" s="147"/>
      <c r="CT295" s="147"/>
      <c r="CU295" s="147"/>
      <c r="CV295" s="147"/>
      <c r="CW295" s="147"/>
      <c r="CX295" s="147"/>
      <c r="CY295" s="147"/>
      <c r="CZ295" s="147"/>
      <c r="DA295" s="147"/>
      <c r="DB295" s="147"/>
      <c r="DC295" s="147"/>
      <c r="DD295" s="147"/>
      <c r="DE295" s="147"/>
      <c r="DF295" s="147"/>
      <c r="DG295" s="147"/>
      <c r="DH295" s="147"/>
      <c r="DI295" s="147"/>
      <c r="DJ295" s="147"/>
      <c r="DK295" s="147"/>
      <c r="DL295" s="147"/>
      <c r="DM295" s="147"/>
      <c r="DN295" s="147"/>
      <c r="DO295" s="147"/>
      <c r="DP295" s="147"/>
      <c r="DQ295" s="147"/>
      <c r="DR295" s="147"/>
      <c r="DS295" s="147"/>
      <c r="DT295" s="147"/>
      <c r="DU295" s="147"/>
      <c r="DV295" s="147"/>
      <c r="DW295" s="147"/>
      <c r="DX295" s="147"/>
      <c r="DY295" s="147"/>
      <c r="DZ295" s="147"/>
      <c r="EA295" s="147"/>
      <c r="EB295" s="147"/>
      <c r="EC295" s="147"/>
      <c r="ED295" s="147"/>
      <c r="EE295" s="147"/>
      <c r="EF295" s="147"/>
      <c r="EG295" s="147"/>
      <c r="EH295" s="147"/>
      <c r="EI295" s="147"/>
      <c r="EJ295" s="147"/>
      <c r="EK295" s="147"/>
      <c r="EL295" s="147"/>
      <c r="EM295" s="147"/>
      <c r="EN295" s="147"/>
      <c r="EO295" s="147"/>
      <c r="EP295" s="147"/>
      <c r="EQ295" s="147"/>
      <c r="ER295" s="147"/>
      <c r="ES295" s="147"/>
      <c r="ET295" s="147"/>
      <c r="EU295" s="147"/>
      <c r="EV295" s="147"/>
      <c r="EW295" s="147"/>
      <c r="EX295" s="147"/>
      <c r="EY295" s="147"/>
      <c r="EZ295" s="147"/>
      <c r="FA295" s="147"/>
      <c r="FB295" s="147"/>
      <c r="FC295" s="147"/>
      <c r="FD295" s="147"/>
      <c r="FE295" s="147"/>
      <c r="FF295" s="147"/>
      <c r="FG295" s="147"/>
      <c r="FH295" s="147"/>
      <c r="FI295" s="147"/>
      <c r="FJ295" s="147"/>
      <c r="FK295" s="147"/>
      <c r="FL295" s="147"/>
      <c r="FM295" s="147"/>
      <c r="FN295" s="147"/>
      <c r="FO295" s="147"/>
      <c r="FP295" s="147"/>
      <c r="FQ295" s="147"/>
      <c r="FR295" s="147"/>
      <c r="FS295" s="147"/>
      <c r="FT295" s="181"/>
      <c r="FU295" s="147"/>
      <c r="FV295" s="147"/>
      <c r="FW295" s="147"/>
      <c r="FX295" s="147"/>
      <c r="FY295" s="147"/>
      <c r="FZ295" s="181"/>
      <c r="GB295" s="181"/>
      <c r="GC295" s="181"/>
      <c r="GD295" s="187"/>
      <c r="GE295" s="186"/>
    </row>
    <row r="296" spans="1:187" x14ac:dyDescent="0.2">
      <c r="A296" s="178"/>
      <c r="B296" s="184" t="s">
        <v>721</v>
      </c>
      <c r="C296" s="147">
        <f>-C281</f>
        <v>0</v>
      </c>
      <c r="D296" s="147">
        <f t="shared" ref="D296:BO296" si="391">-D281</f>
        <v>0</v>
      </c>
      <c r="E296" s="147">
        <f t="shared" si="391"/>
        <v>0</v>
      </c>
      <c r="F296" s="147">
        <f t="shared" si="391"/>
        <v>0</v>
      </c>
      <c r="G296" s="147">
        <f t="shared" si="391"/>
        <v>0</v>
      </c>
      <c r="H296" s="147">
        <f t="shared" si="391"/>
        <v>0</v>
      </c>
      <c r="I296" s="147">
        <f t="shared" si="391"/>
        <v>0</v>
      </c>
      <c r="J296" s="147">
        <f t="shared" si="391"/>
        <v>0</v>
      </c>
      <c r="K296" s="147">
        <f t="shared" si="391"/>
        <v>0</v>
      </c>
      <c r="L296" s="147">
        <f t="shared" si="391"/>
        <v>0</v>
      </c>
      <c r="M296" s="147">
        <f t="shared" si="391"/>
        <v>0</v>
      </c>
      <c r="N296" s="147">
        <f t="shared" si="391"/>
        <v>0</v>
      </c>
      <c r="O296" s="147">
        <f t="shared" si="391"/>
        <v>0</v>
      </c>
      <c r="P296" s="147">
        <f t="shared" si="391"/>
        <v>0</v>
      </c>
      <c r="Q296" s="147">
        <f t="shared" si="391"/>
        <v>0</v>
      </c>
      <c r="R296" s="147">
        <f t="shared" si="391"/>
        <v>0</v>
      </c>
      <c r="S296" s="147">
        <f t="shared" si="391"/>
        <v>0</v>
      </c>
      <c r="T296" s="147">
        <f t="shared" si="391"/>
        <v>0</v>
      </c>
      <c r="U296" s="147">
        <f t="shared" si="391"/>
        <v>0</v>
      </c>
      <c r="V296" s="147">
        <f t="shared" si="391"/>
        <v>0</v>
      </c>
      <c r="W296" s="147">
        <f t="shared" si="391"/>
        <v>0</v>
      </c>
      <c r="X296" s="147">
        <f t="shared" si="391"/>
        <v>0</v>
      </c>
      <c r="Y296" s="147">
        <f t="shared" si="391"/>
        <v>0</v>
      </c>
      <c r="Z296" s="147">
        <f t="shared" si="391"/>
        <v>0</v>
      </c>
      <c r="AA296" s="147">
        <f t="shared" si="391"/>
        <v>0</v>
      </c>
      <c r="AB296" s="147">
        <f t="shared" si="391"/>
        <v>0</v>
      </c>
      <c r="AC296" s="147">
        <f t="shared" si="391"/>
        <v>0</v>
      </c>
      <c r="AD296" s="147">
        <f t="shared" si="391"/>
        <v>0</v>
      </c>
      <c r="AE296" s="147">
        <f t="shared" si="391"/>
        <v>0</v>
      </c>
      <c r="AF296" s="147">
        <f t="shared" si="391"/>
        <v>0</v>
      </c>
      <c r="AG296" s="147">
        <f t="shared" si="391"/>
        <v>0</v>
      </c>
      <c r="AH296" s="147">
        <f t="shared" si="391"/>
        <v>0</v>
      </c>
      <c r="AI296" s="147">
        <f t="shared" si="391"/>
        <v>0</v>
      </c>
      <c r="AJ296" s="147">
        <f t="shared" si="391"/>
        <v>0</v>
      </c>
      <c r="AK296" s="147">
        <f t="shared" si="391"/>
        <v>0</v>
      </c>
      <c r="AL296" s="147">
        <f t="shared" si="391"/>
        <v>0</v>
      </c>
      <c r="AM296" s="147">
        <f t="shared" si="391"/>
        <v>0</v>
      </c>
      <c r="AN296" s="147">
        <f t="shared" si="391"/>
        <v>0</v>
      </c>
      <c r="AO296" s="147">
        <f t="shared" si="391"/>
        <v>0</v>
      </c>
      <c r="AP296" s="147">
        <f t="shared" si="391"/>
        <v>0</v>
      </c>
      <c r="AQ296" s="147">
        <f t="shared" si="391"/>
        <v>0</v>
      </c>
      <c r="AR296" s="147">
        <f t="shared" si="391"/>
        <v>0</v>
      </c>
      <c r="AS296" s="147">
        <f t="shared" si="391"/>
        <v>0</v>
      </c>
      <c r="AT296" s="147">
        <f t="shared" si="391"/>
        <v>0</v>
      </c>
      <c r="AU296" s="147">
        <f t="shared" si="391"/>
        <v>0</v>
      </c>
      <c r="AV296" s="147">
        <f t="shared" si="391"/>
        <v>0</v>
      </c>
      <c r="AW296" s="147">
        <f t="shared" si="391"/>
        <v>0</v>
      </c>
      <c r="AX296" s="147">
        <f t="shared" si="391"/>
        <v>0</v>
      </c>
      <c r="AY296" s="147">
        <f t="shared" si="391"/>
        <v>0</v>
      </c>
      <c r="AZ296" s="147">
        <f t="shared" si="391"/>
        <v>0</v>
      </c>
      <c r="BA296" s="147">
        <f t="shared" si="391"/>
        <v>0</v>
      </c>
      <c r="BB296" s="147">
        <f t="shared" si="391"/>
        <v>0</v>
      </c>
      <c r="BC296" s="147">
        <f t="shared" si="391"/>
        <v>0</v>
      </c>
      <c r="BD296" s="147">
        <f t="shared" si="391"/>
        <v>0</v>
      </c>
      <c r="BE296" s="147">
        <f t="shared" si="391"/>
        <v>0</v>
      </c>
      <c r="BF296" s="147">
        <f t="shared" si="391"/>
        <v>0</v>
      </c>
      <c r="BG296" s="147">
        <f t="shared" si="391"/>
        <v>0</v>
      </c>
      <c r="BH296" s="147">
        <f t="shared" si="391"/>
        <v>0</v>
      </c>
      <c r="BI296" s="147">
        <f t="shared" si="391"/>
        <v>0</v>
      </c>
      <c r="BJ296" s="147">
        <f t="shared" si="391"/>
        <v>0</v>
      </c>
      <c r="BK296" s="147">
        <f t="shared" si="391"/>
        <v>0</v>
      </c>
      <c r="BL296" s="147">
        <f t="shared" si="391"/>
        <v>0</v>
      </c>
      <c r="BM296" s="147">
        <f t="shared" si="391"/>
        <v>0</v>
      </c>
      <c r="BN296" s="147">
        <f t="shared" si="391"/>
        <v>0</v>
      </c>
      <c r="BO296" s="147">
        <f t="shared" si="391"/>
        <v>0</v>
      </c>
      <c r="BP296" s="147">
        <f t="shared" ref="BP296:EA296" si="392">-BP281</f>
        <v>0</v>
      </c>
      <c r="BQ296" s="147">
        <f t="shared" si="392"/>
        <v>0</v>
      </c>
      <c r="BR296" s="147">
        <f t="shared" si="392"/>
        <v>0</v>
      </c>
      <c r="BS296" s="147">
        <f t="shared" si="392"/>
        <v>0</v>
      </c>
      <c r="BT296" s="147">
        <f t="shared" si="392"/>
        <v>0</v>
      </c>
      <c r="BU296" s="147">
        <f t="shared" si="392"/>
        <v>0</v>
      </c>
      <c r="BV296" s="147">
        <f t="shared" si="392"/>
        <v>0</v>
      </c>
      <c r="BW296" s="147">
        <f t="shared" si="392"/>
        <v>0</v>
      </c>
      <c r="BX296" s="147">
        <f t="shared" si="392"/>
        <v>0</v>
      </c>
      <c r="BY296" s="147">
        <f t="shared" si="392"/>
        <v>0</v>
      </c>
      <c r="BZ296" s="147">
        <f t="shared" si="392"/>
        <v>0</v>
      </c>
      <c r="CA296" s="147">
        <f t="shared" si="392"/>
        <v>0</v>
      </c>
      <c r="CB296" s="147">
        <f t="shared" si="392"/>
        <v>0</v>
      </c>
      <c r="CC296" s="147">
        <f t="shared" si="392"/>
        <v>0</v>
      </c>
      <c r="CD296" s="147">
        <f t="shared" si="392"/>
        <v>0</v>
      </c>
      <c r="CE296" s="147">
        <f t="shared" si="392"/>
        <v>0</v>
      </c>
      <c r="CF296" s="147">
        <f t="shared" si="392"/>
        <v>0</v>
      </c>
      <c r="CG296" s="147">
        <f t="shared" si="392"/>
        <v>0</v>
      </c>
      <c r="CH296" s="147">
        <f t="shared" si="392"/>
        <v>0</v>
      </c>
      <c r="CI296" s="147">
        <f t="shared" si="392"/>
        <v>0</v>
      </c>
      <c r="CJ296" s="147">
        <f t="shared" si="392"/>
        <v>0</v>
      </c>
      <c r="CK296" s="147">
        <f t="shared" si="392"/>
        <v>0</v>
      </c>
      <c r="CL296" s="147">
        <f t="shared" si="392"/>
        <v>0</v>
      </c>
      <c r="CM296" s="147">
        <f t="shared" si="392"/>
        <v>0</v>
      </c>
      <c r="CN296" s="147">
        <f t="shared" si="392"/>
        <v>0</v>
      </c>
      <c r="CO296" s="147">
        <f t="shared" si="392"/>
        <v>0</v>
      </c>
      <c r="CP296" s="147">
        <f t="shared" si="392"/>
        <v>0</v>
      </c>
      <c r="CQ296" s="147">
        <f t="shared" si="392"/>
        <v>0</v>
      </c>
      <c r="CR296" s="147">
        <f t="shared" si="392"/>
        <v>0</v>
      </c>
      <c r="CS296" s="147">
        <f t="shared" si="392"/>
        <v>0</v>
      </c>
      <c r="CT296" s="147">
        <f t="shared" si="392"/>
        <v>0</v>
      </c>
      <c r="CU296" s="147">
        <f t="shared" si="392"/>
        <v>0</v>
      </c>
      <c r="CV296" s="147">
        <f t="shared" si="392"/>
        <v>0</v>
      </c>
      <c r="CW296" s="147">
        <f t="shared" si="392"/>
        <v>0</v>
      </c>
      <c r="CX296" s="147">
        <f t="shared" si="392"/>
        <v>0</v>
      </c>
      <c r="CY296" s="147">
        <f t="shared" si="392"/>
        <v>0</v>
      </c>
      <c r="CZ296" s="147">
        <f t="shared" si="392"/>
        <v>0</v>
      </c>
      <c r="DA296" s="147">
        <f t="shared" si="392"/>
        <v>0</v>
      </c>
      <c r="DB296" s="147">
        <f t="shared" si="392"/>
        <v>0</v>
      </c>
      <c r="DC296" s="147">
        <f t="shared" si="392"/>
        <v>0</v>
      </c>
      <c r="DD296" s="147">
        <f t="shared" si="392"/>
        <v>0</v>
      </c>
      <c r="DE296" s="147">
        <f t="shared" si="392"/>
        <v>0</v>
      </c>
      <c r="DF296" s="147">
        <f t="shared" si="392"/>
        <v>0</v>
      </c>
      <c r="DG296" s="147">
        <f t="shared" si="392"/>
        <v>0</v>
      </c>
      <c r="DH296" s="147">
        <f t="shared" si="392"/>
        <v>0</v>
      </c>
      <c r="DI296" s="147">
        <f t="shared" si="392"/>
        <v>0</v>
      </c>
      <c r="DJ296" s="147">
        <f t="shared" si="392"/>
        <v>0</v>
      </c>
      <c r="DK296" s="147">
        <f t="shared" si="392"/>
        <v>0</v>
      </c>
      <c r="DL296" s="147">
        <f t="shared" si="392"/>
        <v>0</v>
      </c>
      <c r="DM296" s="147">
        <f t="shared" si="392"/>
        <v>0</v>
      </c>
      <c r="DN296" s="147">
        <f t="shared" si="392"/>
        <v>0</v>
      </c>
      <c r="DO296" s="147">
        <f t="shared" si="392"/>
        <v>0</v>
      </c>
      <c r="DP296" s="147">
        <f t="shared" si="392"/>
        <v>0</v>
      </c>
      <c r="DQ296" s="147">
        <f t="shared" si="392"/>
        <v>0</v>
      </c>
      <c r="DR296" s="147">
        <f t="shared" si="392"/>
        <v>0</v>
      </c>
      <c r="DS296" s="147">
        <f t="shared" si="392"/>
        <v>0</v>
      </c>
      <c r="DT296" s="147">
        <f t="shared" si="392"/>
        <v>0</v>
      </c>
      <c r="DU296" s="147">
        <f t="shared" si="392"/>
        <v>0</v>
      </c>
      <c r="DV296" s="147">
        <f t="shared" si="392"/>
        <v>0</v>
      </c>
      <c r="DW296" s="147">
        <f t="shared" si="392"/>
        <v>0</v>
      </c>
      <c r="DX296" s="147">
        <f t="shared" si="392"/>
        <v>0</v>
      </c>
      <c r="DY296" s="147">
        <f t="shared" si="392"/>
        <v>0</v>
      </c>
      <c r="DZ296" s="147">
        <f t="shared" si="392"/>
        <v>0</v>
      </c>
      <c r="EA296" s="147">
        <f t="shared" si="392"/>
        <v>0</v>
      </c>
      <c r="EB296" s="147">
        <f t="shared" ref="EB296:FX296" si="393">-EB281</f>
        <v>0</v>
      </c>
      <c r="EC296" s="147">
        <f t="shared" si="393"/>
        <v>0</v>
      </c>
      <c r="ED296" s="147">
        <f t="shared" si="393"/>
        <v>0</v>
      </c>
      <c r="EE296" s="147">
        <f t="shared" si="393"/>
        <v>0</v>
      </c>
      <c r="EF296" s="147">
        <f t="shared" si="393"/>
        <v>0</v>
      </c>
      <c r="EG296" s="147">
        <f t="shared" si="393"/>
        <v>0</v>
      </c>
      <c r="EH296" s="147">
        <f t="shared" si="393"/>
        <v>0</v>
      </c>
      <c r="EI296" s="147">
        <f t="shared" si="393"/>
        <v>0</v>
      </c>
      <c r="EJ296" s="147">
        <f t="shared" si="393"/>
        <v>0</v>
      </c>
      <c r="EK296" s="147">
        <f t="shared" si="393"/>
        <v>0</v>
      </c>
      <c r="EL296" s="147">
        <f t="shared" si="393"/>
        <v>0</v>
      </c>
      <c r="EM296" s="147">
        <f t="shared" si="393"/>
        <v>0</v>
      </c>
      <c r="EN296" s="147">
        <f t="shared" si="393"/>
        <v>0</v>
      </c>
      <c r="EO296" s="147">
        <f t="shared" si="393"/>
        <v>0</v>
      </c>
      <c r="EP296" s="147">
        <f t="shared" si="393"/>
        <v>0</v>
      </c>
      <c r="EQ296" s="147">
        <f t="shared" si="393"/>
        <v>0</v>
      </c>
      <c r="ER296" s="147">
        <f t="shared" si="393"/>
        <v>0</v>
      </c>
      <c r="ES296" s="147">
        <f t="shared" si="393"/>
        <v>0</v>
      </c>
      <c r="ET296" s="147">
        <f t="shared" si="393"/>
        <v>0</v>
      </c>
      <c r="EU296" s="147">
        <f t="shared" si="393"/>
        <v>0</v>
      </c>
      <c r="EV296" s="147">
        <f t="shared" si="393"/>
        <v>0</v>
      </c>
      <c r="EW296" s="147">
        <f t="shared" si="393"/>
        <v>0</v>
      </c>
      <c r="EX296" s="147">
        <f t="shared" si="393"/>
        <v>0</v>
      </c>
      <c r="EY296" s="147">
        <f t="shared" si="393"/>
        <v>0</v>
      </c>
      <c r="EZ296" s="147">
        <f t="shared" si="393"/>
        <v>0</v>
      </c>
      <c r="FA296" s="147">
        <f t="shared" si="393"/>
        <v>0</v>
      </c>
      <c r="FB296" s="147">
        <f t="shared" si="393"/>
        <v>-136527.44</v>
      </c>
      <c r="FC296" s="147">
        <f t="shared" si="393"/>
        <v>0</v>
      </c>
      <c r="FD296" s="147">
        <f t="shared" si="393"/>
        <v>0</v>
      </c>
      <c r="FE296" s="147">
        <f t="shared" si="393"/>
        <v>0</v>
      </c>
      <c r="FF296" s="147">
        <f t="shared" si="393"/>
        <v>0</v>
      </c>
      <c r="FG296" s="147">
        <f t="shared" si="393"/>
        <v>0</v>
      </c>
      <c r="FH296" s="147">
        <f t="shared" si="393"/>
        <v>0</v>
      </c>
      <c r="FI296" s="147">
        <f t="shared" si="393"/>
        <v>0</v>
      </c>
      <c r="FJ296" s="147">
        <f t="shared" si="393"/>
        <v>0</v>
      </c>
      <c r="FK296" s="147">
        <f t="shared" si="393"/>
        <v>0</v>
      </c>
      <c r="FL296" s="147">
        <f t="shared" si="393"/>
        <v>0</v>
      </c>
      <c r="FM296" s="147">
        <f t="shared" si="393"/>
        <v>0</v>
      </c>
      <c r="FN296" s="147">
        <f t="shared" si="393"/>
        <v>0</v>
      </c>
      <c r="FO296" s="147">
        <f t="shared" si="393"/>
        <v>0</v>
      </c>
      <c r="FP296" s="147">
        <f t="shared" si="393"/>
        <v>0</v>
      </c>
      <c r="FQ296" s="147">
        <f t="shared" si="393"/>
        <v>0</v>
      </c>
      <c r="FR296" s="147">
        <f t="shared" si="393"/>
        <v>0</v>
      </c>
      <c r="FS296" s="147">
        <f t="shared" si="393"/>
        <v>0</v>
      </c>
      <c r="FT296" s="181">
        <f t="shared" si="393"/>
        <v>0</v>
      </c>
      <c r="FU296" s="147">
        <f t="shared" si="393"/>
        <v>0</v>
      </c>
      <c r="FV296" s="147">
        <f t="shared" si="393"/>
        <v>0</v>
      </c>
      <c r="FW296" s="147">
        <f t="shared" si="393"/>
        <v>0</v>
      </c>
      <c r="FX296" s="147">
        <f t="shared" si="393"/>
        <v>0</v>
      </c>
      <c r="FY296" s="147">
        <f>-FY285</f>
        <v>0</v>
      </c>
      <c r="FZ296" s="181">
        <f>SUM(C296:FX296)</f>
        <v>-136527.44</v>
      </c>
      <c r="GA296" s="181"/>
      <c r="GB296" s="181"/>
      <c r="GC296" s="181"/>
      <c r="GD296" s="187"/>
      <c r="GE296" s="186"/>
    </row>
    <row r="297" spans="1:187" x14ac:dyDescent="0.2">
      <c r="A297" s="178"/>
      <c r="B297" s="184"/>
      <c r="C297" s="147">
        <f>C294/12</f>
        <v>3831102.9210908175</v>
      </c>
      <c r="D297" s="147">
        <f t="shared" ref="D297:BO297" si="394">D294/12</f>
        <v>17103700.03651851</v>
      </c>
      <c r="E297" s="147">
        <f t="shared" si="394"/>
        <v>3143347.0336461193</v>
      </c>
      <c r="F297" s="147">
        <f t="shared" si="394"/>
        <v>7753654.6863949494</v>
      </c>
      <c r="G297" s="147">
        <f t="shared" si="394"/>
        <v>386114.82902439596</v>
      </c>
      <c r="H297" s="147">
        <f t="shared" si="394"/>
        <v>389712.1893339607</v>
      </c>
      <c r="I297" s="147">
        <f t="shared" si="394"/>
        <v>4592401.1535970345</v>
      </c>
      <c r="J297" s="147">
        <f t="shared" si="394"/>
        <v>1108836.422311499</v>
      </c>
      <c r="K297" s="147">
        <f t="shared" si="394"/>
        <v>152857.4696445232</v>
      </c>
      <c r="L297" s="147">
        <f t="shared" si="394"/>
        <v>687479.98400811478</v>
      </c>
      <c r="M297" s="147">
        <f t="shared" si="394"/>
        <v>628571.67161983415</v>
      </c>
      <c r="N297" s="147">
        <f t="shared" si="394"/>
        <v>22427544.275487553</v>
      </c>
      <c r="O297" s="147">
        <f t="shared" si="394"/>
        <v>5172918.8152636746</v>
      </c>
      <c r="P297" s="147">
        <f t="shared" si="394"/>
        <v>122114.57568651107</v>
      </c>
      <c r="Q297" s="147">
        <f t="shared" si="394"/>
        <v>19906553.028304588</v>
      </c>
      <c r="R297" s="147">
        <f t="shared" si="394"/>
        <v>1542466.5521779051</v>
      </c>
      <c r="S297" s="147">
        <f t="shared" si="394"/>
        <v>493523.05663859687</v>
      </c>
      <c r="T297" s="147">
        <f t="shared" si="394"/>
        <v>109365.69471379952</v>
      </c>
      <c r="U297" s="147">
        <f t="shared" si="394"/>
        <v>36409.464056640383</v>
      </c>
      <c r="V297" s="147">
        <f t="shared" si="394"/>
        <v>180214.32618525895</v>
      </c>
      <c r="W297" s="147">
        <f t="shared" si="394"/>
        <v>49270.415642775588</v>
      </c>
      <c r="X297" s="147">
        <f t="shared" si="394"/>
        <v>49860.638604383967</v>
      </c>
      <c r="Y297" s="147">
        <f t="shared" si="394"/>
        <v>1019380.7147408983</v>
      </c>
      <c r="Z297" s="147">
        <f t="shared" si="394"/>
        <v>177240.31133397491</v>
      </c>
      <c r="AA297" s="147">
        <f t="shared" si="394"/>
        <v>11647608.734168248</v>
      </c>
      <c r="AB297" s="147">
        <f t="shared" si="394"/>
        <v>4242070.762987108</v>
      </c>
      <c r="AC297" s="147">
        <f t="shared" si="394"/>
        <v>339437.48812790768</v>
      </c>
      <c r="AD297" s="147">
        <f t="shared" si="394"/>
        <v>439643.41396390292</v>
      </c>
      <c r="AE297" s="147">
        <f t="shared" si="394"/>
        <v>99287.948578659853</v>
      </c>
      <c r="AF297" s="147">
        <f t="shared" si="394"/>
        <v>136763.40089835689</v>
      </c>
      <c r="AG297" s="147">
        <f t="shared" si="394"/>
        <v>41088.641488106812</v>
      </c>
      <c r="AH297" s="147">
        <f t="shared" si="394"/>
        <v>597766.26062534924</v>
      </c>
      <c r="AI297" s="147">
        <f t="shared" si="394"/>
        <v>260557.38660083988</v>
      </c>
      <c r="AJ297" s="147">
        <f t="shared" si="394"/>
        <v>158302.82373079692</v>
      </c>
      <c r="AK297" s="147">
        <f t="shared" si="394"/>
        <v>129248.12637176928</v>
      </c>
      <c r="AL297" s="147">
        <f t="shared" si="394"/>
        <v>93641.850521629371</v>
      </c>
      <c r="AM297" s="147">
        <f t="shared" si="394"/>
        <v>248613.5549765086</v>
      </c>
      <c r="AN297" s="147">
        <f t="shared" si="394"/>
        <v>79008.668941159805</v>
      </c>
      <c r="AO297" s="147">
        <f t="shared" si="394"/>
        <v>2162957.7721130443</v>
      </c>
      <c r="AP297" s="147">
        <f t="shared" si="394"/>
        <v>20318747.246464767</v>
      </c>
      <c r="AQ297" s="147">
        <f t="shared" si="394"/>
        <v>53076.360448976746</v>
      </c>
      <c r="AR297" s="147">
        <f t="shared" si="394"/>
        <v>24665544.505488832</v>
      </c>
      <c r="AS297" s="147">
        <f t="shared" si="394"/>
        <v>1425404.4820417862</v>
      </c>
      <c r="AT297" s="147">
        <f t="shared" si="394"/>
        <v>934878.04697166476</v>
      </c>
      <c r="AU297" s="147">
        <f t="shared" si="394"/>
        <v>177342.11990578938</v>
      </c>
      <c r="AV297" s="147">
        <f t="shared" si="394"/>
        <v>224691.89233568023</v>
      </c>
      <c r="AW297" s="147">
        <f t="shared" si="394"/>
        <v>176341.36799658055</v>
      </c>
      <c r="AX297" s="147">
        <f t="shared" si="394"/>
        <v>40694.028890884227</v>
      </c>
      <c r="AY297" s="147">
        <f t="shared" si="394"/>
        <v>222779.12926124808</v>
      </c>
      <c r="AZ297" s="147">
        <f t="shared" si="394"/>
        <v>6453129.3248789134</v>
      </c>
      <c r="BA297" s="147">
        <f t="shared" si="394"/>
        <v>4755395.113958071</v>
      </c>
      <c r="BB297" s="147">
        <f t="shared" si="394"/>
        <v>4473197.3677795688</v>
      </c>
      <c r="BC297" s="147">
        <f t="shared" si="394"/>
        <v>11200028.168330761</v>
      </c>
      <c r="BD297" s="147">
        <f t="shared" si="394"/>
        <v>2027155.7895651588</v>
      </c>
      <c r="BE297" s="147">
        <f t="shared" si="394"/>
        <v>652566.08130273246</v>
      </c>
      <c r="BF297" s="147">
        <f t="shared" si="394"/>
        <v>10858421.12034783</v>
      </c>
      <c r="BG297" s="147">
        <f t="shared" si="394"/>
        <v>578345.84772186459</v>
      </c>
      <c r="BH297" s="147">
        <f t="shared" si="394"/>
        <v>357193.28421981679</v>
      </c>
      <c r="BI297" s="147">
        <f t="shared" si="394"/>
        <v>217197.75179336357</v>
      </c>
      <c r="BJ297" s="147">
        <f t="shared" si="394"/>
        <v>2749753.8849378824</v>
      </c>
      <c r="BK297" s="147">
        <f t="shared" si="394"/>
        <v>11765023.031889519</v>
      </c>
      <c r="BL297" s="147">
        <f t="shared" si="394"/>
        <v>194386.69900686154</v>
      </c>
      <c r="BM297" s="147">
        <f t="shared" si="394"/>
        <v>204061.59484226943</v>
      </c>
      <c r="BN297" s="147">
        <f t="shared" si="394"/>
        <v>1613523.2058661478</v>
      </c>
      <c r="BO297" s="147">
        <f t="shared" si="394"/>
        <v>651443.89075912233</v>
      </c>
      <c r="BP297" s="147">
        <f t="shared" ref="BP297:EA297" si="395">BP294/12</f>
        <v>82694.172643266676</v>
      </c>
      <c r="BQ297" s="147">
        <f t="shared" si="395"/>
        <v>1578578.1144440377</v>
      </c>
      <c r="BR297" s="147">
        <f t="shared" si="395"/>
        <v>2605361.9253057023</v>
      </c>
      <c r="BS297" s="147">
        <f t="shared" si="395"/>
        <v>630952.79135772528</v>
      </c>
      <c r="BT297" s="147">
        <f t="shared" si="395"/>
        <v>219576.62368501976</v>
      </c>
      <c r="BU297" s="147">
        <f t="shared" si="395"/>
        <v>179806.30187061569</v>
      </c>
      <c r="BV297" s="147">
        <f t="shared" si="395"/>
        <v>210008.716368138</v>
      </c>
      <c r="BW297" s="147">
        <f t="shared" si="395"/>
        <v>498946.48409779742</v>
      </c>
      <c r="BX297" s="147">
        <f t="shared" si="395"/>
        <v>32804.619890358852</v>
      </c>
      <c r="BY297" s="147">
        <f t="shared" si="395"/>
        <v>201184.87608701375</v>
      </c>
      <c r="BZ297" s="147">
        <f t="shared" si="395"/>
        <v>126224.55104271557</v>
      </c>
      <c r="CA297" s="147">
        <f t="shared" si="395"/>
        <v>62526.730691003024</v>
      </c>
      <c r="CB297" s="147">
        <f t="shared" si="395"/>
        <v>28284757.985157933</v>
      </c>
      <c r="CC297" s="147">
        <f t="shared" si="395"/>
        <v>129751.75075754685</v>
      </c>
      <c r="CD297" s="147">
        <f t="shared" si="395"/>
        <v>42476.139774451804</v>
      </c>
      <c r="CE297" s="147">
        <f t="shared" si="395"/>
        <v>98833.522433318503</v>
      </c>
      <c r="CF297" s="147">
        <f t="shared" si="395"/>
        <v>53943.439539901105</v>
      </c>
      <c r="CG297" s="147">
        <f t="shared" si="395"/>
        <v>139875.91173171464</v>
      </c>
      <c r="CH297" s="147">
        <f t="shared" si="395"/>
        <v>92042.538403830593</v>
      </c>
      <c r="CI297" s="147">
        <f t="shared" si="395"/>
        <v>243453.20613370676</v>
      </c>
      <c r="CJ297" s="147">
        <f t="shared" si="395"/>
        <v>243298.64739420929</v>
      </c>
      <c r="CK297" s="147">
        <f t="shared" si="395"/>
        <v>2322979.1162103242</v>
      </c>
      <c r="CL297" s="147">
        <f t="shared" si="395"/>
        <v>718285.03602266323</v>
      </c>
      <c r="CM297" s="147">
        <f t="shared" si="395"/>
        <v>543084.94731366681</v>
      </c>
      <c r="CN297" s="147">
        <f t="shared" si="395"/>
        <v>9252913.1954006497</v>
      </c>
      <c r="CO297" s="147">
        <f t="shared" si="395"/>
        <v>5590888.6621879563</v>
      </c>
      <c r="CP297" s="147">
        <f t="shared" si="395"/>
        <v>5711.8332425098342</v>
      </c>
      <c r="CQ297" s="147">
        <f t="shared" si="395"/>
        <v>576828.63163974625</v>
      </c>
      <c r="CR297" s="147">
        <f t="shared" si="395"/>
        <v>173572.58669309987</v>
      </c>
      <c r="CS297" s="147">
        <f t="shared" si="395"/>
        <v>174057.17229002429</v>
      </c>
      <c r="CT297" s="147">
        <f t="shared" si="395"/>
        <v>105904.98412540487</v>
      </c>
      <c r="CU297" s="147">
        <f t="shared" si="395"/>
        <v>243158.79671562245</v>
      </c>
      <c r="CV297" s="147">
        <f t="shared" si="395"/>
        <v>45144.468225923687</v>
      </c>
      <c r="CW297" s="147">
        <f t="shared" si="395"/>
        <v>71965.031393055338</v>
      </c>
      <c r="CX297" s="147">
        <f t="shared" si="395"/>
        <v>191601.14546980549</v>
      </c>
      <c r="CY297" s="147">
        <f t="shared" si="395"/>
        <v>49124.294222463031</v>
      </c>
      <c r="CZ297" s="147">
        <f t="shared" si="395"/>
        <v>817682.71422995068</v>
      </c>
      <c r="DA297" s="147">
        <f t="shared" si="395"/>
        <v>95954.253439355583</v>
      </c>
      <c r="DB297" s="147">
        <f t="shared" si="395"/>
        <v>201395.39680085707</v>
      </c>
      <c r="DC297" s="147">
        <f t="shared" si="395"/>
        <v>76310.49951039812</v>
      </c>
      <c r="DD297" s="147">
        <f t="shared" si="395"/>
        <v>98962.669421222949</v>
      </c>
      <c r="DE297" s="147">
        <f t="shared" si="395"/>
        <v>189986.09019211936</v>
      </c>
      <c r="DF297" s="147">
        <f t="shared" si="395"/>
        <v>8953617.227876965</v>
      </c>
      <c r="DG297" s="147">
        <f t="shared" si="395"/>
        <v>27094.128191605167</v>
      </c>
      <c r="DH297" s="147">
        <f t="shared" si="395"/>
        <v>532666.05008382641</v>
      </c>
      <c r="DI297" s="147">
        <f t="shared" si="395"/>
        <v>855760.8333144011</v>
      </c>
      <c r="DJ297" s="147">
        <f t="shared" si="395"/>
        <v>363478.86015885201</v>
      </c>
      <c r="DK297" s="147">
        <f t="shared" si="395"/>
        <v>263592.46734963352</v>
      </c>
      <c r="DL297" s="147">
        <f t="shared" si="395"/>
        <v>2691676.1657256619</v>
      </c>
      <c r="DM297" s="147">
        <f t="shared" si="395"/>
        <v>217839.55131234843</v>
      </c>
      <c r="DN297" s="147">
        <f t="shared" si="395"/>
        <v>368614.01766937779</v>
      </c>
      <c r="DO297" s="147">
        <f t="shared" si="395"/>
        <v>1389640.8163173092</v>
      </c>
      <c r="DP297" s="147">
        <f t="shared" si="395"/>
        <v>177623.01529732326</v>
      </c>
      <c r="DQ297" s="147">
        <f t="shared" si="395"/>
        <v>41652.41220880836</v>
      </c>
      <c r="DR297" s="147">
        <f t="shared" si="395"/>
        <v>788006.77548347879</v>
      </c>
      <c r="DS297" s="147">
        <f t="shared" si="395"/>
        <v>469256.82532249414</v>
      </c>
      <c r="DT297" s="147">
        <f t="shared" si="395"/>
        <v>138108.97433240947</v>
      </c>
      <c r="DU297" s="147">
        <f t="shared" si="395"/>
        <v>236533.44256334784</v>
      </c>
      <c r="DV297" s="147">
        <f t="shared" si="395"/>
        <v>184043.33809487682</v>
      </c>
      <c r="DW297" s="147">
        <f t="shared" si="395"/>
        <v>243814.14528157408</v>
      </c>
      <c r="DX297" s="147">
        <f t="shared" si="395"/>
        <v>108600.02306784019</v>
      </c>
      <c r="DY297" s="147">
        <f t="shared" si="395"/>
        <v>180694.77983556132</v>
      </c>
      <c r="DZ297" s="147">
        <f t="shared" si="395"/>
        <v>405711.76007493143</v>
      </c>
      <c r="EA297" s="147">
        <f t="shared" si="395"/>
        <v>125380.94365044018</v>
      </c>
      <c r="EB297" s="147">
        <f t="shared" ref="EB297:FY297" si="396">EB294/12</f>
        <v>206497.59715857965</v>
      </c>
      <c r="EC297" s="147">
        <f t="shared" si="396"/>
        <v>166813.78787827489</v>
      </c>
      <c r="ED297" s="147">
        <f t="shared" si="396"/>
        <v>264497.74432047881</v>
      </c>
      <c r="EE297" s="147">
        <f t="shared" si="396"/>
        <v>155135.40824564357</v>
      </c>
      <c r="EF297" s="147">
        <f t="shared" si="396"/>
        <v>796241.46103229595</v>
      </c>
      <c r="EG297" s="147">
        <f t="shared" si="396"/>
        <v>175893.15020297442</v>
      </c>
      <c r="EH297" s="147">
        <f t="shared" si="396"/>
        <v>183447.84572934007</v>
      </c>
      <c r="EI297" s="147">
        <f t="shared" si="396"/>
        <v>8518142.4193187021</v>
      </c>
      <c r="EJ297" s="147">
        <f t="shared" si="396"/>
        <v>4107382.5139719676</v>
      </c>
      <c r="EK297" s="147">
        <f t="shared" si="396"/>
        <v>166404.73544577198</v>
      </c>
      <c r="EL297" s="147">
        <f t="shared" si="396"/>
        <v>282965.39611248585</v>
      </c>
      <c r="EM297" s="147">
        <f t="shared" si="396"/>
        <v>180772.37428713645</v>
      </c>
      <c r="EN297" s="147">
        <f t="shared" si="396"/>
        <v>575278.78396031947</v>
      </c>
      <c r="EO297" s="147">
        <f t="shared" si="396"/>
        <v>193604.61442811511</v>
      </c>
      <c r="EP297" s="147">
        <f t="shared" si="396"/>
        <v>111390.20119557915</v>
      </c>
      <c r="EQ297" s="147">
        <f t="shared" si="396"/>
        <v>850404.64743145893</v>
      </c>
      <c r="ER297" s="147">
        <f t="shared" si="396"/>
        <v>135048.26328639576</v>
      </c>
      <c r="ES297" s="147">
        <f t="shared" si="396"/>
        <v>102540.89701657409</v>
      </c>
      <c r="ET297" s="147">
        <f t="shared" si="396"/>
        <v>193210.49191961376</v>
      </c>
      <c r="EU297" s="147">
        <f t="shared" si="396"/>
        <v>393184.29442668991</v>
      </c>
      <c r="EV297" s="147">
        <f t="shared" si="396"/>
        <v>46741.455576201726</v>
      </c>
      <c r="EW297" s="147">
        <f t="shared" si="396"/>
        <v>354319.90653151996</v>
      </c>
      <c r="EX297" s="147">
        <f t="shared" si="396"/>
        <v>228055.11026154165</v>
      </c>
      <c r="EY297" s="147">
        <f t="shared" si="396"/>
        <v>238668.53324557922</v>
      </c>
      <c r="EZ297" s="147">
        <f t="shared" si="396"/>
        <v>89741.852209310877</v>
      </c>
      <c r="FA297" s="147">
        <f t="shared" si="396"/>
        <v>486548.78522012645</v>
      </c>
      <c r="FB297" s="147">
        <f t="shared" si="396"/>
        <v>0</v>
      </c>
      <c r="FC297" s="147">
        <f t="shared" si="396"/>
        <v>897869.27674331574</v>
      </c>
      <c r="FD297" s="147">
        <f t="shared" si="396"/>
        <v>199370.03092797103</v>
      </c>
      <c r="FE297" s="147">
        <f t="shared" si="396"/>
        <v>79072.955998575722</v>
      </c>
      <c r="FF297" s="147">
        <f t="shared" si="396"/>
        <v>179502.36872631943</v>
      </c>
      <c r="FG297" s="147">
        <f t="shared" si="396"/>
        <v>112337.66391589021</v>
      </c>
      <c r="FH297" s="147">
        <f t="shared" si="396"/>
        <v>47242.602537452716</v>
      </c>
      <c r="FI297" s="147">
        <f t="shared" si="396"/>
        <v>591915.32217386679</v>
      </c>
      <c r="FJ297" s="147">
        <f t="shared" si="396"/>
        <v>480389.61156502325</v>
      </c>
      <c r="FK297" s="147">
        <f t="shared" si="396"/>
        <v>406510.6274807548</v>
      </c>
      <c r="FL297" s="147">
        <f t="shared" si="396"/>
        <v>1950479.1644768205</v>
      </c>
      <c r="FM297" s="147">
        <f t="shared" si="396"/>
        <v>1590552.9639466582</v>
      </c>
      <c r="FN297" s="147">
        <f t="shared" si="396"/>
        <v>10143865.939369578</v>
      </c>
      <c r="FO297" s="147">
        <f t="shared" si="396"/>
        <v>142428.61455452978</v>
      </c>
      <c r="FP297" s="147">
        <f t="shared" si="396"/>
        <v>566064.12069630169</v>
      </c>
      <c r="FQ297" s="147">
        <f t="shared" si="396"/>
        <v>313718.60834077856</v>
      </c>
      <c r="FR297" s="147">
        <f t="shared" si="396"/>
        <v>74093.68670238003</v>
      </c>
      <c r="FS297" s="147">
        <f t="shared" si="396"/>
        <v>80358.884730530903</v>
      </c>
      <c r="FT297" s="147">
        <f t="shared" si="396"/>
        <v>10217.445838446372</v>
      </c>
      <c r="FU297" s="147">
        <f t="shared" si="396"/>
        <v>363373.28803721047</v>
      </c>
      <c r="FV297" s="147">
        <f t="shared" si="396"/>
        <v>330048.81773260923</v>
      </c>
      <c r="FW297" s="147">
        <f t="shared" si="396"/>
        <v>175480.67100730209</v>
      </c>
      <c r="FX297" s="147">
        <f t="shared" si="396"/>
        <v>52181.936160002566</v>
      </c>
      <c r="FY297" s="147">
        <f t="shared" si="396"/>
        <v>10589669.370219516</v>
      </c>
      <c r="FZ297" s="181"/>
      <c r="GB297" s="181"/>
      <c r="GC297" s="181"/>
      <c r="GD297" s="267"/>
      <c r="GE297" s="201"/>
    </row>
    <row r="298" spans="1:187" x14ac:dyDescent="0.2">
      <c r="A298" s="178"/>
      <c r="B298" s="184"/>
      <c r="C298" s="147"/>
      <c r="D298" s="147"/>
      <c r="E298" s="147"/>
      <c r="F298" s="147"/>
      <c r="G298" s="147"/>
      <c r="H298" s="147"/>
      <c r="I298" s="147"/>
      <c r="J298" s="147"/>
      <c r="K298" s="147"/>
      <c r="L298" s="147"/>
      <c r="M298" s="147"/>
      <c r="N298" s="147"/>
      <c r="O298" s="147"/>
      <c r="P298" s="147"/>
      <c r="Q298" s="147"/>
      <c r="R298" s="147"/>
      <c r="S298" s="147"/>
      <c r="T298" s="147"/>
      <c r="U298" s="147"/>
      <c r="V298" s="147"/>
      <c r="W298" s="181"/>
      <c r="X298" s="147"/>
      <c r="Y298" s="147"/>
      <c r="Z298" s="147"/>
      <c r="AA298" s="147"/>
      <c r="AB298" s="147"/>
      <c r="AC298" s="147"/>
      <c r="AD298" s="147"/>
      <c r="AE298" s="147"/>
      <c r="AF298" s="147"/>
      <c r="AG298" s="147"/>
      <c r="AH298" s="147"/>
      <c r="AI298" s="147"/>
      <c r="AJ298" s="147"/>
      <c r="AK298" s="147"/>
      <c r="AL298" s="147"/>
      <c r="AM298" s="147"/>
      <c r="AN298" s="147"/>
      <c r="AO298" s="147"/>
      <c r="AP298" s="147"/>
      <c r="AQ298" s="147"/>
      <c r="AR298" s="147"/>
      <c r="AS298" s="147"/>
      <c r="AT298" s="147"/>
      <c r="AU298" s="147"/>
      <c r="AV298" s="147"/>
      <c r="AW298" s="147"/>
      <c r="AX298" s="147"/>
      <c r="AY298" s="147"/>
      <c r="AZ298" s="147"/>
      <c r="BA298" s="147"/>
      <c r="BB298" s="147"/>
      <c r="BC298" s="147"/>
      <c r="BD298" s="147"/>
      <c r="BE298" s="147"/>
      <c r="BF298" s="147"/>
      <c r="BG298" s="147"/>
      <c r="BH298" s="147"/>
      <c r="BI298" s="147"/>
      <c r="BJ298" s="147"/>
      <c r="BK298" s="147"/>
      <c r="BL298" s="147"/>
      <c r="BM298" s="147"/>
      <c r="BN298" s="147"/>
      <c r="BO298" s="147"/>
      <c r="BP298" s="147"/>
      <c r="BQ298" s="147"/>
      <c r="BR298" s="147"/>
      <c r="BS298" s="147"/>
      <c r="BT298" s="147"/>
      <c r="BU298" s="147"/>
      <c r="BV298" s="147"/>
      <c r="BW298" s="147"/>
      <c r="BX298" s="147"/>
      <c r="BY298" s="147"/>
      <c r="BZ298" s="147"/>
      <c r="CA298" s="147"/>
      <c r="CB298" s="147"/>
      <c r="CC298" s="147"/>
      <c r="CD298" s="147"/>
      <c r="CE298" s="147"/>
      <c r="CF298" s="147"/>
      <c r="CG298" s="147"/>
      <c r="CH298" s="147"/>
      <c r="CI298" s="147"/>
      <c r="CJ298" s="147"/>
      <c r="CK298" s="147"/>
      <c r="CL298" s="147"/>
      <c r="CM298" s="147"/>
      <c r="CN298" s="147"/>
      <c r="CO298" s="147"/>
      <c r="CP298" s="147"/>
      <c r="CQ298" s="147"/>
      <c r="CR298" s="147"/>
      <c r="CS298" s="147"/>
      <c r="CT298" s="147"/>
      <c r="CU298" s="147"/>
      <c r="CV298" s="147"/>
      <c r="CW298" s="147"/>
      <c r="CX298" s="147"/>
      <c r="CY298" s="147"/>
      <c r="CZ298" s="147"/>
      <c r="DA298" s="147"/>
      <c r="DB298" s="147"/>
      <c r="DC298" s="147"/>
      <c r="DD298" s="147"/>
      <c r="DE298" s="147"/>
      <c r="DF298" s="147"/>
      <c r="DG298" s="147"/>
      <c r="DH298" s="147"/>
      <c r="DI298" s="147"/>
      <c r="DJ298" s="147"/>
      <c r="DK298" s="147"/>
      <c r="DL298" s="147"/>
      <c r="DM298" s="147"/>
      <c r="DN298" s="147"/>
      <c r="DO298" s="147"/>
      <c r="DP298" s="147"/>
      <c r="DQ298" s="147"/>
      <c r="DR298" s="147"/>
      <c r="DS298" s="147"/>
      <c r="DT298" s="147"/>
      <c r="DU298" s="147"/>
      <c r="DV298" s="147"/>
      <c r="DW298" s="147"/>
      <c r="DX298" s="147"/>
      <c r="DY298" s="147"/>
      <c r="DZ298" s="147"/>
      <c r="EA298" s="147"/>
      <c r="EB298" s="147"/>
      <c r="EC298" s="147"/>
      <c r="ED298" s="147"/>
      <c r="EE298" s="147"/>
      <c r="EF298" s="147"/>
      <c r="EG298" s="147"/>
      <c r="EH298" s="147"/>
      <c r="EI298" s="147"/>
      <c r="EJ298" s="147"/>
      <c r="EK298" s="147"/>
      <c r="EL298" s="147"/>
      <c r="EM298" s="147"/>
      <c r="EN298" s="147"/>
      <c r="EO298" s="147"/>
      <c r="EP298" s="147"/>
      <c r="EQ298" s="147"/>
      <c r="ER298" s="147"/>
      <c r="ES298" s="147"/>
      <c r="ET298" s="147"/>
      <c r="EU298" s="147"/>
      <c r="EV298" s="147"/>
      <c r="EW298" s="147"/>
      <c r="EX298" s="147"/>
      <c r="EY298" s="147"/>
      <c r="EZ298" s="147"/>
      <c r="FA298" s="147"/>
      <c r="FB298" s="147"/>
      <c r="FC298" s="147"/>
      <c r="FD298" s="147"/>
      <c r="FE298" s="147"/>
      <c r="FF298" s="147"/>
      <c r="FG298" s="147"/>
      <c r="FH298" s="147"/>
      <c r="FI298" s="147"/>
      <c r="FJ298" s="147"/>
      <c r="FK298" s="147"/>
      <c r="FL298" s="147"/>
      <c r="FM298" s="147"/>
      <c r="FN298" s="147"/>
      <c r="FO298" s="147"/>
      <c r="FP298" s="147"/>
      <c r="FQ298" s="147"/>
      <c r="FR298" s="147"/>
      <c r="FS298" s="147"/>
      <c r="FT298" s="181"/>
      <c r="FU298" s="147"/>
      <c r="FV298" s="147"/>
      <c r="FW298" s="147"/>
      <c r="FX298" s="147"/>
      <c r="FY298" s="147"/>
      <c r="FZ298" s="147"/>
      <c r="GB298" s="181"/>
      <c r="GC298" s="181"/>
      <c r="GD298" s="184"/>
      <c r="GE298" s="178"/>
    </row>
    <row r="299" spans="1:187" ht="15.75" x14ac:dyDescent="0.25">
      <c r="A299" s="192" t="s">
        <v>277</v>
      </c>
      <c r="B299" s="207" t="s">
        <v>442</v>
      </c>
      <c r="C299" s="234"/>
      <c r="D299" s="234"/>
      <c r="E299" s="234"/>
      <c r="F299" s="234"/>
      <c r="G299" s="234"/>
      <c r="H299" s="234"/>
      <c r="I299" s="234"/>
      <c r="J299" s="234"/>
      <c r="K299" s="234"/>
      <c r="L299" s="234"/>
      <c r="M299" s="234"/>
      <c r="N299" s="234"/>
      <c r="O299" s="234"/>
      <c r="P299" s="234"/>
      <c r="Q299" s="234"/>
      <c r="R299" s="234"/>
      <c r="S299" s="234"/>
      <c r="T299" s="234"/>
      <c r="U299" s="234"/>
      <c r="V299" s="234"/>
      <c r="W299" s="235"/>
      <c r="X299" s="234"/>
      <c r="Y299" s="234"/>
      <c r="Z299" s="234"/>
      <c r="AA299" s="234"/>
      <c r="AB299" s="234"/>
      <c r="AC299" s="234"/>
      <c r="AD299" s="234"/>
      <c r="AE299" s="234"/>
      <c r="AF299" s="234"/>
      <c r="AG299" s="234"/>
      <c r="AH299" s="234"/>
      <c r="AI299" s="234"/>
      <c r="AJ299" s="234"/>
      <c r="AK299" s="234"/>
      <c r="AL299" s="234"/>
      <c r="AM299" s="234"/>
      <c r="AN299" s="234"/>
      <c r="AO299" s="234"/>
      <c r="AP299" s="234"/>
      <c r="AQ299" s="234"/>
      <c r="AR299" s="234"/>
      <c r="AS299" s="234"/>
      <c r="AT299" s="234"/>
      <c r="AU299" s="234"/>
      <c r="AV299" s="234"/>
      <c r="AW299" s="234"/>
      <c r="AX299" s="234"/>
      <c r="AY299" s="234"/>
      <c r="AZ299" s="234"/>
      <c r="BA299" s="234"/>
      <c r="BB299" s="234"/>
      <c r="BC299" s="234"/>
      <c r="BD299" s="234"/>
      <c r="BE299" s="234"/>
      <c r="BF299" s="234"/>
      <c r="BG299" s="234"/>
      <c r="BH299" s="234"/>
      <c r="BI299" s="234"/>
      <c r="BJ299" s="234"/>
      <c r="BK299" s="234"/>
      <c r="BL299" s="234"/>
      <c r="BM299" s="234"/>
      <c r="BN299" s="234"/>
      <c r="BO299" s="234"/>
      <c r="BP299" s="234"/>
      <c r="BQ299" s="234"/>
      <c r="BR299" s="234"/>
      <c r="BS299" s="234"/>
      <c r="BT299" s="234"/>
      <c r="BU299" s="234"/>
      <c r="BV299" s="234"/>
      <c r="BW299" s="234"/>
      <c r="BX299" s="234"/>
      <c r="BY299" s="234"/>
      <c r="BZ299" s="234"/>
      <c r="CA299" s="234"/>
      <c r="CB299" s="234"/>
      <c r="CC299" s="234"/>
      <c r="CD299" s="234"/>
      <c r="CE299" s="234"/>
      <c r="CF299" s="234"/>
      <c r="CG299" s="234"/>
      <c r="CH299" s="234"/>
      <c r="CI299" s="234"/>
      <c r="CJ299" s="234"/>
      <c r="CK299" s="234"/>
      <c r="CL299" s="234"/>
      <c r="CM299" s="234"/>
      <c r="CN299" s="234"/>
      <c r="CO299" s="234"/>
      <c r="CP299" s="234"/>
      <c r="CQ299" s="234"/>
      <c r="CR299" s="234"/>
      <c r="CS299" s="234"/>
      <c r="CT299" s="234"/>
      <c r="CU299" s="234"/>
      <c r="CV299" s="234"/>
      <c r="CW299" s="234"/>
      <c r="CX299" s="234"/>
      <c r="CY299" s="234"/>
      <c r="CZ299" s="234"/>
      <c r="DA299" s="234"/>
      <c r="DB299" s="234"/>
      <c r="DC299" s="234"/>
      <c r="DD299" s="234"/>
      <c r="DE299" s="234"/>
      <c r="DF299" s="234"/>
      <c r="DG299" s="234"/>
      <c r="DH299" s="234"/>
      <c r="DI299" s="234"/>
      <c r="DJ299" s="234"/>
      <c r="DK299" s="234"/>
      <c r="DL299" s="234"/>
      <c r="DM299" s="234"/>
      <c r="DN299" s="234"/>
      <c r="DO299" s="234"/>
      <c r="DP299" s="234"/>
      <c r="DQ299" s="234"/>
      <c r="DR299" s="234"/>
      <c r="DS299" s="234"/>
      <c r="DT299" s="234"/>
      <c r="DU299" s="234"/>
      <c r="DV299" s="234"/>
      <c r="DW299" s="234"/>
      <c r="DX299" s="234"/>
      <c r="DY299" s="234"/>
      <c r="DZ299" s="234"/>
      <c r="EA299" s="234"/>
      <c r="EB299" s="234"/>
      <c r="EC299" s="234"/>
      <c r="ED299" s="234"/>
      <c r="EE299" s="234"/>
      <c r="EF299" s="234"/>
      <c r="EG299" s="234"/>
      <c r="EH299" s="234"/>
      <c r="EI299" s="234"/>
      <c r="EJ299" s="234"/>
      <c r="EK299" s="234"/>
      <c r="EL299" s="234"/>
      <c r="EM299" s="234"/>
      <c r="EN299" s="234"/>
      <c r="EO299" s="234"/>
      <c r="EP299" s="234"/>
      <c r="EQ299" s="234"/>
      <c r="ER299" s="234"/>
      <c r="ES299" s="234"/>
      <c r="ET299" s="234"/>
      <c r="EU299" s="234"/>
      <c r="EV299" s="234"/>
      <c r="EW299" s="234"/>
      <c r="EX299" s="234"/>
      <c r="EY299" s="234"/>
      <c r="EZ299" s="234"/>
      <c r="FA299" s="234"/>
      <c r="FB299" s="234"/>
      <c r="FC299" s="234"/>
      <c r="FD299" s="234"/>
      <c r="FE299" s="234"/>
      <c r="FF299" s="234"/>
      <c r="FG299" s="234"/>
      <c r="FH299" s="234"/>
      <c r="FI299" s="234"/>
      <c r="FJ299" s="234"/>
      <c r="FK299" s="234"/>
      <c r="FL299" s="234"/>
      <c r="FM299" s="234"/>
      <c r="FN299" s="234"/>
      <c r="FO299" s="234"/>
      <c r="FP299" s="234"/>
      <c r="FQ299" s="234"/>
      <c r="FR299" s="234"/>
      <c r="FS299" s="234"/>
      <c r="FT299" s="235"/>
      <c r="FU299" s="234"/>
      <c r="FV299" s="234"/>
      <c r="FW299" s="234"/>
      <c r="FX299" s="234"/>
      <c r="FY299" s="234"/>
      <c r="FZ299" s="147"/>
      <c r="GB299" s="181"/>
      <c r="GC299" s="181"/>
      <c r="GD299" s="184"/>
      <c r="GE299" s="178"/>
    </row>
    <row r="300" spans="1:187" x14ac:dyDescent="0.2">
      <c r="A300" s="192" t="s">
        <v>443</v>
      </c>
      <c r="B300" s="184" t="s">
        <v>444</v>
      </c>
      <c r="C300" s="183">
        <f t="shared" ref="C300:BN300" si="397">+C249</f>
        <v>2.6079999999999999E-2</v>
      </c>
      <c r="D300" s="183">
        <f t="shared" si="397"/>
        <v>2.7E-2</v>
      </c>
      <c r="E300" s="183">
        <f t="shared" si="397"/>
        <v>2.4687999999999998E-2</v>
      </c>
      <c r="F300" s="183">
        <f t="shared" si="397"/>
        <v>2.6262000000000001E-2</v>
      </c>
      <c r="G300" s="183">
        <f t="shared" si="397"/>
        <v>2.2284999999999999E-2</v>
      </c>
      <c r="H300" s="183">
        <f t="shared" si="397"/>
        <v>2.7E-2</v>
      </c>
      <c r="I300" s="183">
        <f t="shared" si="397"/>
        <v>2.7E-2</v>
      </c>
      <c r="J300" s="183">
        <f t="shared" si="397"/>
        <v>2.7E-2</v>
      </c>
      <c r="K300" s="183">
        <f t="shared" si="397"/>
        <v>2.7E-2</v>
      </c>
      <c r="L300" s="183">
        <f t="shared" si="397"/>
        <v>2.1895000000000001E-2</v>
      </c>
      <c r="M300" s="183">
        <f t="shared" si="397"/>
        <v>2.0947E-2</v>
      </c>
      <c r="N300" s="183">
        <f t="shared" si="397"/>
        <v>2.0358999999999999E-2</v>
      </c>
      <c r="O300" s="183">
        <f t="shared" si="397"/>
        <v>2.5353000000000001E-2</v>
      </c>
      <c r="P300" s="183">
        <f t="shared" si="397"/>
        <v>2.7E-2</v>
      </c>
      <c r="Q300" s="183">
        <f t="shared" si="397"/>
        <v>2.6010000000000002E-2</v>
      </c>
      <c r="R300" s="183">
        <f t="shared" si="397"/>
        <v>2.3909E-2</v>
      </c>
      <c r="S300" s="183">
        <f t="shared" si="397"/>
        <v>2.1013999999999998E-2</v>
      </c>
      <c r="T300" s="183">
        <f t="shared" si="397"/>
        <v>1.9300999999999999E-2</v>
      </c>
      <c r="U300" s="183">
        <f t="shared" si="397"/>
        <v>1.8800999999999998E-2</v>
      </c>
      <c r="V300" s="183">
        <f t="shared" si="397"/>
        <v>2.7E-2</v>
      </c>
      <c r="W300" s="182">
        <f t="shared" si="397"/>
        <v>2.7E-2</v>
      </c>
      <c r="X300" s="183">
        <f t="shared" si="397"/>
        <v>1.0756E-2</v>
      </c>
      <c r="Y300" s="183">
        <f t="shared" si="397"/>
        <v>1.9498000000000001E-2</v>
      </c>
      <c r="Z300" s="183">
        <f t="shared" si="397"/>
        <v>1.8914999999999998E-2</v>
      </c>
      <c r="AA300" s="183">
        <f t="shared" si="397"/>
        <v>2.4995E-2</v>
      </c>
      <c r="AB300" s="183">
        <f t="shared" si="397"/>
        <v>2.5023E-2</v>
      </c>
      <c r="AC300" s="183">
        <f t="shared" si="397"/>
        <v>1.5982E-2</v>
      </c>
      <c r="AD300" s="183">
        <f t="shared" si="397"/>
        <v>1.4692999999999999E-2</v>
      </c>
      <c r="AE300" s="183">
        <f t="shared" si="397"/>
        <v>7.8139999999999998E-3</v>
      </c>
      <c r="AF300" s="183">
        <f t="shared" si="397"/>
        <v>6.6740000000000002E-3</v>
      </c>
      <c r="AG300" s="183">
        <f t="shared" si="397"/>
        <v>1.2480999999999999E-2</v>
      </c>
      <c r="AH300" s="183">
        <f t="shared" si="397"/>
        <v>1.7123000000000003E-2</v>
      </c>
      <c r="AI300" s="183">
        <f t="shared" si="397"/>
        <v>2.7E-2</v>
      </c>
      <c r="AJ300" s="183">
        <f t="shared" si="397"/>
        <v>1.8787999999999999E-2</v>
      </c>
      <c r="AK300" s="183">
        <f t="shared" si="397"/>
        <v>1.6280000000000003E-2</v>
      </c>
      <c r="AL300" s="183">
        <f t="shared" si="397"/>
        <v>2.7E-2</v>
      </c>
      <c r="AM300" s="183">
        <f t="shared" si="397"/>
        <v>1.6449000000000002E-2</v>
      </c>
      <c r="AN300" s="183">
        <f t="shared" si="397"/>
        <v>2.2903E-2</v>
      </c>
      <c r="AO300" s="183">
        <f t="shared" si="397"/>
        <v>2.2655999999999999E-2</v>
      </c>
      <c r="AP300" s="183">
        <f t="shared" si="397"/>
        <v>2.5541000000000001E-2</v>
      </c>
      <c r="AQ300" s="183">
        <f t="shared" si="397"/>
        <v>1.5559E-2</v>
      </c>
      <c r="AR300" s="183">
        <f t="shared" si="397"/>
        <v>2.5440000000000001E-2</v>
      </c>
      <c r="AS300" s="183">
        <f t="shared" si="397"/>
        <v>1.1618E-2</v>
      </c>
      <c r="AT300" s="183">
        <f t="shared" si="397"/>
        <v>2.6713999999999998E-2</v>
      </c>
      <c r="AU300" s="183">
        <f t="shared" si="397"/>
        <v>1.9188E-2</v>
      </c>
      <c r="AV300" s="183">
        <f t="shared" si="397"/>
        <v>2.5359000000000003E-2</v>
      </c>
      <c r="AW300" s="183">
        <f t="shared" si="397"/>
        <v>2.0596E-2</v>
      </c>
      <c r="AX300" s="183">
        <f t="shared" si="397"/>
        <v>1.6797999999999997E-2</v>
      </c>
      <c r="AY300" s="183">
        <f t="shared" si="397"/>
        <v>2.7E-2</v>
      </c>
      <c r="AZ300" s="183">
        <f t="shared" si="397"/>
        <v>1.6345999999999999E-2</v>
      </c>
      <c r="BA300" s="183">
        <f t="shared" si="397"/>
        <v>2.1893999999999997E-2</v>
      </c>
      <c r="BB300" s="183">
        <f t="shared" si="397"/>
        <v>1.9684E-2</v>
      </c>
      <c r="BC300" s="183">
        <f t="shared" si="397"/>
        <v>2.2561999999999999E-2</v>
      </c>
      <c r="BD300" s="183">
        <f t="shared" si="397"/>
        <v>2.7E-2</v>
      </c>
      <c r="BE300" s="183">
        <f t="shared" si="397"/>
        <v>2.2815999999999999E-2</v>
      </c>
      <c r="BF300" s="183">
        <f t="shared" si="397"/>
        <v>2.6952E-2</v>
      </c>
      <c r="BG300" s="183">
        <f t="shared" si="397"/>
        <v>2.7E-2</v>
      </c>
      <c r="BH300" s="183">
        <f t="shared" si="397"/>
        <v>2.1419000000000001E-2</v>
      </c>
      <c r="BI300" s="183">
        <f t="shared" si="397"/>
        <v>8.4329999999999995E-3</v>
      </c>
      <c r="BJ300" s="183">
        <f t="shared" si="397"/>
        <v>2.3164000000000001E-2</v>
      </c>
      <c r="BK300" s="183">
        <f t="shared" si="397"/>
        <v>2.4458999999999998E-2</v>
      </c>
      <c r="BL300" s="183">
        <f t="shared" si="397"/>
        <v>2.7E-2</v>
      </c>
      <c r="BM300" s="183">
        <f t="shared" si="397"/>
        <v>2.0833999999999998E-2</v>
      </c>
      <c r="BN300" s="183">
        <f t="shared" si="397"/>
        <v>2.7E-2</v>
      </c>
      <c r="BO300" s="183">
        <f t="shared" ref="BO300:DZ300" si="398">+BO249</f>
        <v>1.5203E-2</v>
      </c>
      <c r="BP300" s="183">
        <f t="shared" si="398"/>
        <v>2.1702000000000003E-2</v>
      </c>
      <c r="BQ300" s="183">
        <f t="shared" si="398"/>
        <v>2.1759000000000001E-2</v>
      </c>
      <c r="BR300" s="183">
        <f t="shared" si="398"/>
        <v>4.7000000000000002E-3</v>
      </c>
      <c r="BS300" s="183">
        <f t="shared" si="398"/>
        <v>2.2309999999999999E-3</v>
      </c>
      <c r="BT300" s="183">
        <f t="shared" si="398"/>
        <v>4.0750000000000005E-3</v>
      </c>
      <c r="BU300" s="183">
        <f t="shared" si="398"/>
        <v>1.3811E-2</v>
      </c>
      <c r="BV300" s="183">
        <f t="shared" si="398"/>
        <v>1.1775000000000001E-2</v>
      </c>
      <c r="BW300" s="183">
        <f t="shared" si="398"/>
        <v>1.55E-2</v>
      </c>
      <c r="BX300" s="183">
        <f t="shared" si="398"/>
        <v>1.6598999999999999E-2</v>
      </c>
      <c r="BY300" s="183">
        <f t="shared" si="398"/>
        <v>2.3781E-2</v>
      </c>
      <c r="BZ300" s="183">
        <f t="shared" si="398"/>
        <v>2.6312000000000002E-2</v>
      </c>
      <c r="CA300" s="183">
        <f t="shared" si="398"/>
        <v>2.3040999999999999E-2</v>
      </c>
      <c r="CB300" s="183">
        <f t="shared" si="398"/>
        <v>2.6251999999999998E-2</v>
      </c>
      <c r="CC300" s="183">
        <f t="shared" si="398"/>
        <v>2.2199E-2</v>
      </c>
      <c r="CD300" s="183">
        <f t="shared" si="398"/>
        <v>1.9519999999999999E-2</v>
      </c>
      <c r="CE300" s="183">
        <f t="shared" si="398"/>
        <v>2.7E-2</v>
      </c>
      <c r="CF300" s="183">
        <f t="shared" si="398"/>
        <v>2.2463E-2</v>
      </c>
      <c r="CG300" s="183">
        <f t="shared" si="398"/>
        <v>2.7E-2</v>
      </c>
      <c r="CH300" s="183">
        <f t="shared" si="398"/>
        <v>2.2187999999999999E-2</v>
      </c>
      <c r="CI300" s="183">
        <f t="shared" si="398"/>
        <v>2.418E-2</v>
      </c>
      <c r="CJ300" s="183">
        <f t="shared" si="398"/>
        <v>2.3469E-2</v>
      </c>
      <c r="CK300" s="183">
        <f t="shared" si="398"/>
        <v>6.6010000000000001E-3</v>
      </c>
      <c r="CL300" s="183">
        <f t="shared" si="398"/>
        <v>8.2289999999999985E-3</v>
      </c>
      <c r="CM300" s="183">
        <f t="shared" si="398"/>
        <v>2.274E-3</v>
      </c>
      <c r="CN300" s="183">
        <f t="shared" si="398"/>
        <v>2.7E-2</v>
      </c>
      <c r="CO300" s="183">
        <f t="shared" si="398"/>
        <v>2.2359999999999998E-2</v>
      </c>
      <c r="CP300" s="183">
        <f t="shared" si="398"/>
        <v>2.0548999999999998E-2</v>
      </c>
      <c r="CQ300" s="183">
        <f t="shared" si="398"/>
        <v>1.2426999999999999E-2</v>
      </c>
      <c r="CR300" s="183">
        <f t="shared" si="398"/>
        <v>1.6799999999999999E-3</v>
      </c>
      <c r="CS300" s="183">
        <f t="shared" si="398"/>
        <v>2.2658000000000001E-2</v>
      </c>
      <c r="CT300" s="183">
        <f t="shared" si="398"/>
        <v>8.5199999999999998E-3</v>
      </c>
      <c r="CU300" s="183">
        <f t="shared" si="398"/>
        <v>1.9615999999999998E-2</v>
      </c>
      <c r="CV300" s="183">
        <f t="shared" si="398"/>
        <v>1.0978999999999999E-2</v>
      </c>
      <c r="CW300" s="183">
        <f t="shared" si="398"/>
        <v>1.7086999999999998E-2</v>
      </c>
      <c r="CX300" s="183">
        <f t="shared" si="398"/>
        <v>2.1824000000000003E-2</v>
      </c>
      <c r="CY300" s="183">
        <f t="shared" si="398"/>
        <v>2.7E-2</v>
      </c>
      <c r="CZ300" s="183">
        <f t="shared" si="398"/>
        <v>2.6651000000000001E-2</v>
      </c>
      <c r="DA300" s="183">
        <f t="shared" si="398"/>
        <v>2.7E-2</v>
      </c>
      <c r="DB300" s="183">
        <f t="shared" si="398"/>
        <v>2.7E-2</v>
      </c>
      <c r="DC300" s="183">
        <f t="shared" si="398"/>
        <v>1.7417999999999999E-2</v>
      </c>
      <c r="DD300" s="183">
        <f t="shared" si="398"/>
        <v>3.4300000000000003E-3</v>
      </c>
      <c r="DE300" s="183">
        <f t="shared" si="398"/>
        <v>1.145E-2</v>
      </c>
      <c r="DF300" s="183">
        <f t="shared" si="398"/>
        <v>2.4213999999999999E-2</v>
      </c>
      <c r="DG300" s="183">
        <f t="shared" si="398"/>
        <v>2.0452999999999999E-2</v>
      </c>
      <c r="DH300" s="183">
        <f t="shared" si="398"/>
        <v>2.0516E-2</v>
      </c>
      <c r="DI300" s="183">
        <f t="shared" si="398"/>
        <v>1.8844999999999997E-2</v>
      </c>
      <c r="DJ300" s="183">
        <f t="shared" si="398"/>
        <v>2.0882999999999999E-2</v>
      </c>
      <c r="DK300" s="183">
        <f t="shared" si="398"/>
        <v>1.5657999999999998E-2</v>
      </c>
      <c r="DL300" s="183">
        <f t="shared" si="398"/>
        <v>2.1967E-2</v>
      </c>
      <c r="DM300" s="183">
        <f t="shared" si="398"/>
        <v>1.9899E-2</v>
      </c>
      <c r="DN300" s="183">
        <f t="shared" si="398"/>
        <v>2.7E-2</v>
      </c>
      <c r="DO300" s="183">
        <f t="shared" si="398"/>
        <v>2.7E-2</v>
      </c>
      <c r="DP300" s="183">
        <f t="shared" si="398"/>
        <v>2.7E-2</v>
      </c>
      <c r="DQ300" s="183">
        <f t="shared" si="398"/>
        <v>2.4545000000000001E-2</v>
      </c>
      <c r="DR300" s="183">
        <f t="shared" si="398"/>
        <v>2.4417000000000001E-2</v>
      </c>
      <c r="DS300" s="183">
        <f t="shared" si="398"/>
        <v>2.5923999999999999E-2</v>
      </c>
      <c r="DT300" s="183">
        <f t="shared" si="398"/>
        <v>2.1728999999999998E-2</v>
      </c>
      <c r="DU300" s="183">
        <f t="shared" si="398"/>
        <v>2.7E-2</v>
      </c>
      <c r="DV300" s="183">
        <f t="shared" si="398"/>
        <v>2.7E-2</v>
      </c>
      <c r="DW300" s="183">
        <f t="shared" si="398"/>
        <v>2.1996999999999999E-2</v>
      </c>
      <c r="DX300" s="183">
        <f t="shared" si="398"/>
        <v>1.8931E-2</v>
      </c>
      <c r="DY300" s="183">
        <f t="shared" si="398"/>
        <v>1.2928E-2</v>
      </c>
      <c r="DZ300" s="183">
        <f t="shared" si="398"/>
        <v>1.7662000000000001E-2</v>
      </c>
      <c r="EA300" s="183">
        <f t="shared" ref="EA300:FX300" si="399">+EA249</f>
        <v>1.2173E-2</v>
      </c>
      <c r="EB300" s="183">
        <f t="shared" si="399"/>
        <v>2.7E-2</v>
      </c>
      <c r="EC300" s="183">
        <f t="shared" si="399"/>
        <v>2.6620999999999999E-2</v>
      </c>
      <c r="ED300" s="183">
        <f t="shared" si="399"/>
        <v>4.4120000000000001E-3</v>
      </c>
      <c r="EE300" s="183">
        <f t="shared" si="399"/>
        <v>2.7E-2</v>
      </c>
      <c r="EF300" s="183">
        <f t="shared" si="399"/>
        <v>1.9594999999999998E-2</v>
      </c>
      <c r="EG300" s="183">
        <f t="shared" si="399"/>
        <v>2.6536000000000001E-2</v>
      </c>
      <c r="EH300" s="183">
        <f t="shared" si="399"/>
        <v>2.5053000000000002E-2</v>
      </c>
      <c r="EI300" s="183">
        <f t="shared" si="399"/>
        <v>2.7E-2</v>
      </c>
      <c r="EJ300" s="183">
        <f t="shared" si="399"/>
        <v>2.7E-2</v>
      </c>
      <c r="EK300" s="183">
        <f t="shared" si="399"/>
        <v>5.7670000000000004E-3</v>
      </c>
      <c r="EL300" s="183">
        <f t="shared" si="399"/>
        <v>2.1160000000000003E-3</v>
      </c>
      <c r="EM300" s="183">
        <f t="shared" si="399"/>
        <v>1.6308E-2</v>
      </c>
      <c r="EN300" s="183">
        <f t="shared" si="399"/>
        <v>2.7E-2</v>
      </c>
      <c r="EO300" s="183">
        <f t="shared" si="399"/>
        <v>2.7E-2</v>
      </c>
      <c r="EP300" s="183">
        <f t="shared" si="399"/>
        <v>2.0586E-2</v>
      </c>
      <c r="EQ300" s="183">
        <f t="shared" si="399"/>
        <v>9.9850000000000008E-3</v>
      </c>
      <c r="ER300" s="183">
        <f t="shared" si="399"/>
        <v>2.1283E-2</v>
      </c>
      <c r="ES300" s="183">
        <f t="shared" si="399"/>
        <v>2.3557999999999999E-2</v>
      </c>
      <c r="ET300" s="183">
        <f t="shared" si="399"/>
        <v>2.7E-2</v>
      </c>
      <c r="EU300" s="183">
        <f t="shared" si="399"/>
        <v>2.7E-2</v>
      </c>
      <c r="EV300" s="183">
        <f t="shared" si="399"/>
        <v>1.0964999999999999E-2</v>
      </c>
      <c r="EW300" s="183">
        <f t="shared" si="399"/>
        <v>6.0530000000000002E-3</v>
      </c>
      <c r="EX300" s="183">
        <f t="shared" si="399"/>
        <v>3.9100000000000003E-3</v>
      </c>
      <c r="EY300" s="183">
        <f t="shared" si="399"/>
        <v>2.7E-2</v>
      </c>
      <c r="EZ300" s="183">
        <f t="shared" si="399"/>
        <v>2.2942000000000001E-2</v>
      </c>
      <c r="FA300" s="183">
        <f t="shared" si="399"/>
        <v>1.0666E-2</v>
      </c>
      <c r="FB300" s="183">
        <f t="shared" si="399"/>
        <v>1.1505E-2</v>
      </c>
      <c r="FC300" s="183">
        <f t="shared" si="399"/>
        <v>2.2550000000000001E-2</v>
      </c>
      <c r="FD300" s="183">
        <f t="shared" si="399"/>
        <v>2.4437999999999998E-2</v>
      </c>
      <c r="FE300" s="183">
        <f t="shared" si="399"/>
        <v>1.4180999999999999E-2</v>
      </c>
      <c r="FF300" s="183">
        <f t="shared" si="399"/>
        <v>2.7E-2</v>
      </c>
      <c r="FG300" s="183">
        <f t="shared" si="399"/>
        <v>2.7E-2</v>
      </c>
      <c r="FH300" s="183">
        <f t="shared" si="399"/>
        <v>1.9771999999999998E-2</v>
      </c>
      <c r="FI300" s="183">
        <f t="shared" si="399"/>
        <v>6.1999999999999998E-3</v>
      </c>
      <c r="FJ300" s="183">
        <f t="shared" si="399"/>
        <v>1.9438E-2</v>
      </c>
      <c r="FK300" s="183">
        <f t="shared" si="399"/>
        <v>1.0845E-2</v>
      </c>
      <c r="FL300" s="183">
        <f t="shared" si="399"/>
        <v>2.7E-2</v>
      </c>
      <c r="FM300" s="183">
        <f t="shared" si="399"/>
        <v>1.8414E-2</v>
      </c>
      <c r="FN300" s="183">
        <f t="shared" si="399"/>
        <v>2.7E-2</v>
      </c>
      <c r="FO300" s="183">
        <f t="shared" si="399"/>
        <v>5.6239999999999997E-3</v>
      </c>
      <c r="FP300" s="183">
        <f t="shared" si="399"/>
        <v>1.2143000000000001E-2</v>
      </c>
      <c r="FQ300" s="183">
        <f t="shared" si="399"/>
        <v>1.6879999999999999E-2</v>
      </c>
      <c r="FR300" s="183">
        <f t="shared" si="399"/>
        <v>1.1564999999999999E-2</v>
      </c>
      <c r="FS300" s="183">
        <f t="shared" si="399"/>
        <v>5.1450000000000003E-3</v>
      </c>
      <c r="FT300" s="182">
        <f t="shared" si="399"/>
        <v>4.2929999999999999E-3</v>
      </c>
      <c r="FU300" s="183">
        <f t="shared" si="399"/>
        <v>1.8345E-2</v>
      </c>
      <c r="FV300" s="183">
        <f t="shared" si="399"/>
        <v>1.5032E-2</v>
      </c>
      <c r="FW300" s="183">
        <f t="shared" si="399"/>
        <v>2.1498E-2</v>
      </c>
      <c r="FX300" s="183">
        <f t="shared" si="399"/>
        <v>1.9675000000000002E-2</v>
      </c>
      <c r="FY300" s="183"/>
      <c r="FZ300" s="147"/>
      <c r="GB300" s="181"/>
      <c r="GC300" s="181"/>
      <c r="GD300" s="184"/>
      <c r="GE300" s="178"/>
    </row>
    <row r="301" spans="1:187" x14ac:dyDescent="0.2">
      <c r="A301" s="192" t="s">
        <v>445</v>
      </c>
      <c r="B301" s="184" t="s">
        <v>446</v>
      </c>
      <c r="C301" s="183">
        <f t="shared" ref="C301:BN301" si="400">+C260</f>
        <v>0</v>
      </c>
      <c r="D301" s="183">
        <f t="shared" si="400"/>
        <v>0</v>
      </c>
      <c r="E301" s="183">
        <f t="shared" si="400"/>
        <v>0</v>
      </c>
      <c r="F301" s="183">
        <f t="shared" si="400"/>
        <v>0</v>
      </c>
      <c r="G301" s="183">
        <f t="shared" si="400"/>
        <v>0</v>
      </c>
      <c r="H301" s="183">
        <f t="shared" si="400"/>
        <v>0</v>
      </c>
      <c r="I301" s="183">
        <f t="shared" si="400"/>
        <v>0</v>
      </c>
      <c r="J301" s="183">
        <f t="shared" si="400"/>
        <v>0</v>
      </c>
      <c r="K301" s="183">
        <f t="shared" si="400"/>
        <v>0</v>
      </c>
      <c r="L301" s="183">
        <f t="shared" si="400"/>
        <v>0</v>
      </c>
      <c r="M301" s="183">
        <f t="shared" si="400"/>
        <v>0</v>
      </c>
      <c r="N301" s="183">
        <f t="shared" si="400"/>
        <v>0</v>
      </c>
      <c r="O301" s="183">
        <f t="shared" si="400"/>
        <v>0</v>
      </c>
      <c r="P301" s="183">
        <f t="shared" si="400"/>
        <v>0</v>
      </c>
      <c r="Q301" s="183">
        <f t="shared" si="400"/>
        <v>0</v>
      </c>
      <c r="R301" s="183">
        <f t="shared" si="400"/>
        <v>0</v>
      </c>
      <c r="S301" s="183">
        <f t="shared" si="400"/>
        <v>0</v>
      </c>
      <c r="T301" s="183">
        <f t="shared" si="400"/>
        <v>0</v>
      </c>
      <c r="U301" s="183">
        <f t="shared" si="400"/>
        <v>0</v>
      </c>
      <c r="V301" s="183">
        <f t="shared" si="400"/>
        <v>0</v>
      </c>
      <c r="W301" s="182">
        <f t="shared" si="400"/>
        <v>0</v>
      </c>
      <c r="X301" s="183">
        <f t="shared" si="400"/>
        <v>0</v>
      </c>
      <c r="Y301" s="183">
        <f t="shared" si="400"/>
        <v>0</v>
      </c>
      <c r="Z301" s="183">
        <f t="shared" si="400"/>
        <v>0</v>
      </c>
      <c r="AA301" s="183">
        <f t="shared" si="400"/>
        <v>0</v>
      </c>
      <c r="AB301" s="183">
        <f t="shared" si="400"/>
        <v>0</v>
      </c>
      <c r="AC301" s="183">
        <f t="shared" si="400"/>
        <v>0</v>
      </c>
      <c r="AD301" s="183">
        <f t="shared" si="400"/>
        <v>0</v>
      </c>
      <c r="AE301" s="183">
        <f t="shared" si="400"/>
        <v>0</v>
      </c>
      <c r="AF301" s="183">
        <f t="shared" si="400"/>
        <v>0</v>
      </c>
      <c r="AG301" s="183">
        <f t="shared" si="400"/>
        <v>0</v>
      </c>
      <c r="AH301" s="183">
        <f t="shared" si="400"/>
        <v>0</v>
      </c>
      <c r="AI301" s="183">
        <f t="shared" si="400"/>
        <v>0</v>
      </c>
      <c r="AJ301" s="183">
        <f t="shared" si="400"/>
        <v>0</v>
      </c>
      <c r="AK301" s="183">
        <f t="shared" si="400"/>
        <v>0</v>
      </c>
      <c r="AL301" s="183">
        <f t="shared" si="400"/>
        <v>0</v>
      </c>
      <c r="AM301" s="183">
        <f t="shared" si="400"/>
        <v>0</v>
      </c>
      <c r="AN301" s="183">
        <f t="shared" si="400"/>
        <v>0</v>
      </c>
      <c r="AO301" s="183">
        <f t="shared" si="400"/>
        <v>0</v>
      </c>
      <c r="AP301" s="183">
        <f t="shared" si="400"/>
        <v>0</v>
      </c>
      <c r="AQ301" s="183">
        <f t="shared" si="400"/>
        <v>0</v>
      </c>
      <c r="AR301" s="183">
        <f t="shared" si="400"/>
        <v>0</v>
      </c>
      <c r="AS301" s="183">
        <f t="shared" si="400"/>
        <v>0</v>
      </c>
      <c r="AT301" s="183">
        <f t="shared" si="400"/>
        <v>0</v>
      </c>
      <c r="AU301" s="183">
        <f t="shared" si="400"/>
        <v>0</v>
      </c>
      <c r="AV301" s="183">
        <f t="shared" si="400"/>
        <v>0</v>
      </c>
      <c r="AW301" s="183">
        <f t="shared" si="400"/>
        <v>0</v>
      </c>
      <c r="AX301" s="183">
        <f t="shared" si="400"/>
        <v>0</v>
      </c>
      <c r="AY301" s="183">
        <f t="shared" si="400"/>
        <v>0</v>
      </c>
      <c r="AZ301" s="183">
        <f t="shared" si="400"/>
        <v>0</v>
      </c>
      <c r="BA301" s="183">
        <f t="shared" si="400"/>
        <v>0</v>
      </c>
      <c r="BB301" s="183">
        <f t="shared" si="400"/>
        <v>0</v>
      </c>
      <c r="BC301" s="183">
        <f t="shared" si="400"/>
        <v>0</v>
      </c>
      <c r="BD301" s="183">
        <f t="shared" si="400"/>
        <v>0</v>
      </c>
      <c r="BE301" s="183">
        <f t="shared" si="400"/>
        <v>0</v>
      </c>
      <c r="BF301" s="183">
        <f t="shared" si="400"/>
        <v>0</v>
      </c>
      <c r="BG301" s="183">
        <f t="shared" si="400"/>
        <v>0</v>
      </c>
      <c r="BH301" s="183">
        <f t="shared" si="400"/>
        <v>0</v>
      </c>
      <c r="BI301" s="183">
        <f t="shared" si="400"/>
        <v>0</v>
      </c>
      <c r="BJ301" s="183">
        <f t="shared" si="400"/>
        <v>0</v>
      </c>
      <c r="BK301" s="183">
        <f t="shared" si="400"/>
        <v>0</v>
      </c>
      <c r="BL301" s="183">
        <f t="shared" si="400"/>
        <v>0</v>
      </c>
      <c r="BM301" s="183">
        <f t="shared" si="400"/>
        <v>0</v>
      </c>
      <c r="BN301" s="183">
        <f t="shared" si="400"/>
        <v>0</v>
      </c>
      <c r="BO301" s="183">
        <f t="shared" ref="BO301:DZ301" si="401">+BO260</f>
        <v>0</v>
      </c>
      <c r="BP301" s="183">
        <f t="shared" si="401"/>
        <v>0</v>
      </c>
      <c r="BQ301" s="183">
        <f t="shared" si="401"/>
        <v>0</v>
      </c>
      <c r="BR301" s="183">
        <f t="shared" si="401"/>
        <v>0</v>
      </c>
      <c r="BS301" s="183">
        <f t="shared" si="401"/>
        <v>0</v>
      </c>
      <c r="BT301" s="183">
        <f t="shared" si="401"/>
        <v>0</v>
      </c>
      <c r="BU301" s="183">
        <f t="shared" si="401"/>
        <v>0</v>
      </c>
      <c r="BV301" s="183">
        <f t="shared" si="401"/>
        <v>0</v>
      </c>
      <c r="BW301" s="183">
        <f t="shared" si="401"/>
        <v>0</v>
      </c>
      <c r="BX301" s="183">
        <f t="shared" si="401"/>
        <v>0</v>
      </c>
      <c r="BY301" s="183">
        <f t="shared" si="401"/>
        <v>0</v>
      </c>
      <c r="BZ301" s="183">
        <f t="shared" si="401"/>
        <v>0</v>
      </c>
      <c r="CA301" s="183">
        <f t="shared" si="401"/>
        <v>0</v>
      </c>
      <c r="CB301" s="183">
        <f t="shared" si="401"/>
        <v>0</v>
      </c>
      <c r="CC301" s="183">
        <f t="shared" si="401"/>
        <v>0</v>
      </c>
      <c r="CD301" s="183">
        <f t="shared" si="401"/>
        <v>0</v>
      </c>
      <c r="CE301" s="183">
        <f t="shared" si="401"/>
        <v>0</v>
      </c>
      <c r="CF301" s="183">
        <f t="shared" si="401"/>
        <v>0</v>
      </c>
      <c r="CG301" s="183">
        <f t="shared" si="401"/>
        <v>0</v>
      </c>
      <c r="CH301" s="183">
        <f t="shared" si="401"/>
        <v>0</v>
      </c>
      <c r="CI301" s="183">
        <f t="shared" si="401"/>
        <v>0</v>
      </c>
      <c r="CJ301" s="183">
        <f t="shared" si="401"/>
        <v>0</v>
      </c>
      <c r="CK301" s="183">
        <f t="shared" si="401"/>
        <v>0</v>
      </c>
      <c r="CL301" s="183">
        <f t="shared" si="401"/>
        <v>0</v>
      </c>
      <c r="CM301" s="183">
        <f t="shared" si="401"/>
        <v>0</v>
      </c>
      <c r="CN301" s="183">
        <f t="shared" si="401"/>
        <v>0</v>
      </c>
      <c r="CO301" s="183">
        <f t="shared" si="401"/>
        <v>0</v>
      </c>
      <c r="CP301" s="183">
        <f t="shared" si="401"/>
        <v>0</v>
      </c>
      <c r="CQ301" s="183">
        <f t="shared" si="401"/>
        <v>0</v>
      </c>
      <c r="CR301" s="183">
        <f t="shared" si="401"/>
        <v>0</v>
      </c>
      <c r="CS301" s="183">
        <f t="shared" si="401"/>
        <v>0</v>
      </c>
      <c r="CT301" s="183">
        <f t="shared" si="401"/>
        <v>0</v>
      </c>
      <c r="CU301" s="183">
        <f t="shared" si="401"/>
        <v>0</v>
      </c>
      <c r="CV301" s="183">
        <f t="shared" si="401"/>
        <v>0</v>
      </c>
      <c r="CW301" s="183">
        <f t="shared" si="401"/>
        <v>0</v>
      </c>
      <c r="CX301" s="183">
        <f t="shared" si="401"/>
        <v>0</v>
      </c>
      <c r="CY301" s="183">
        <f t="shared" si="401"/>
        <v>0</v>
      </c>
      <c r="CZ301" s="183">
        <f t="shared" si="401"/>
        <v>0</v>
      </c>
      <c r="DA301" s="183">
        <f t="shared" si="401"/>
        <v>0</v>
      </c>
      <c r="DB301" s="183">
        <f t="shared" si="401"/>
        <v>0</v>
      </c>
      <c r="DC301" s="183">
        <f t="shared" si="401"/>
        <v>0</v>
      </c>
      <c r="DD301" s="183">
        <f t="shared" si="401"/>
        <v>0</v>
      </c>
      <c r="DE301" s="183">
        <f t="shared" si="401"/>
        <v>0</v>
      </c>
      <c r="DF301" s="183">
        <f t="shared" si="401"/>
        <v>0</v>
      </c>
      <c r="DG301" s="183">
        <f t="shared" si="401"/>
        <v>0</v>
      </c>
      <c r="DH301" s="183">
        <f t="shared" si="401"/>
        <v>0</v>
      </c>
      <c r="DI301" s="183">
        <f t="shared" si="401"/>
        <v>0</v>
      </c>
      <c r="DJ301" s="183">
        <f t="shared" si="401"/>
        <v>0</v>
      </c>
      <c r="DK301" s="183">
        <f t="shared" si="401"/>
        <v>0</v>
      </c>
      <c r="DL301" s="183">
        <f t="shared" si="401"/>
        <v>0</v>
      </c>
      <c r="DM301" s="183">
        <f t="shared" si="401"/>
        <v>0</v>
      </c>
      <c r="DN301" s="183">
        <f t="shared" si="401"/>
        <v>0</v>
      </c>
      <c r="DO301" s="183">
        <f t="shared" si="401"/>
        <v>0</v>
      </c>
      <c r="DP301" s="183">
        <f t="shared" si="401"/>
        <v>0</v>
      </c>
      <c r="DQ301" s="183">
        <f t="shared" si="401"/>
        <v>0</v>
      </c>
      <c r="DR301" s="183">
        <f t="shared" si="401"/>
        <v>0</v>
      </c>
      <c r="DS301" s="183">
        <f t="shared" si="401"/>
        <v>0</v>
      </c>
      <c r="DT301" s="183">
        <f t="shared" si="401"/>
        <v>0</v>
      </c>
      <c r="DU301" s="183">
        <f t="shared" si="401"/>
        <v>0</v>
      </c>
      <c r="DV301" s="183">
        <f t="shared" si="401"/>
        <v>0</v>
      </c>
      <c r="DW301" s="183">
        <f t="shared" si="401"/>
        <v>0</v>
      </c>
      <c r="DX301" s="183">
        <f t="shared" si="401"/>
        <v>0</v>
      </c>
      <c r="DY301" s="183">
        <f t="shared" si="401"/>
        <v>0</v>
      </c>
      <c r="DZ301" s="183">
        <f t="shared" si="401"/>
        <v>0</v>
      </c>
      <c r="EA301" s="183">
        <f t="shared" ref="EA301:FX301" si="402">+EA260</f>
        <v>0</v>
      </c>
      <c r="EB301" s="183">
        <f t="shared" si="402"/>
        <v>0</v>
      </c>
      <c r="EC301" s="183">
        <f t="shared" si="402"/>
        <v>0</v>
      </c>
      <c r="ED301" s="183">
        <f t="shared" si="402"/>
        <v>0</v>
      </c>
      <c r="EE301" s="183">
        <f t="shared" si="402"/>
        <v>0</v>
      </c>
      <c r="EF301" s="183">
        <f t="shared" si="402"/>
        <v>0</v>
      </c>
      <c r="EG301" s="183">
        <f t="shared" si="402"/>
        <v>0</v>
      </c>
      <c r="EH301" s="183">
        <f t="shared" si="402"/>
        <v>0</v>
      </c>
      <c r="EI301" s="183">
        <f t="shared" si="402"/>
        <v>0</v>
      </c>
      <c r="EJ301" s="183">
        <f t="shared" si="402"/>
        <v>0</v>
      </c>
      <c r="EK301" s="183">
        <f t="shared" si="402"/>
        <v>0</v>
      </c>
      <c r="EL301" s="183">
        <f t="shared" si="402"/>
        <v>0</v>
      </c>
      <c r="EM301" s="183">
        <f t="shared" si="402"/>
        <v>0</v>
      </c>
      <c r="EN301" s="183">
        <f t="shared" si="402"/>
        <v>0</v>
      </c>
      <c r="EO301" s="183">
        <f t="shared" si="402"/>
        <v>0</v>
      </c>
      <c r="EP301" s="183">
        <f t="shared" si="402"/>
        <v>0</v>
      </c>
      <c r="EQ301" s="183">
        <f t="shared" si="402"/>
        <v>0</v>
      </c>
      <c r="ER301" s="183">
        <f t="shared" si="402"/>
        <v>0</v>
      </c>
      <c r="ES301" s="183">
        <f t="shared" si="402"/>
        <v>0</v>
      </c>
      <c r="ET301" s="183">
        <f t="shared" si="402"/>
        <v>0</v>
      </c>
      <c r="EU301" s="183">
        <f t="shared" si="402"/>
        <v>0</v>
      </c>
      <c r="EV301" s="183">
        <f t="shared" si="402"/>
        <v>0</v>
      </c>
      <c r="EW301" s="183">
        <f t="shared" si="402"/>
        <v>0</v>
      </c>
      <c r="EX301" s="183">
        <f t="shared" si="402"/>
        <v>0</v>
      </c>
      <c r="EY301" s="183">
        <f t="shared" si="402"/>
        <v>0</v>
      </c>
      <c r="EZ301" s="183">
        <f t="shared" si="402"/>
        <v>0</v>
      </c>
      <c r="FA301" s="183">
        <f t="shared" si="402"/>
        <v>0</v>
      </c>
      <c r="FB301" s="183">
        <f t="shared" si="402"/>
        <v>0</v>
      </c>
      <c r="FC301" s="183">
        <f t="shared" si="402"/>
        <v>0</v>
      </c>
      <c r="FD301" s="183">
        <f t="shared" si="402"/>
        <v>0</v>
      </c>
      <c r="FE301" s="183">
        <f t="shared" si="402"/>
        <v>0</v>
      </c>
      <c r="FF301" s="183">
        <f t="shared" si="402"/>
        <v>0</v>
      </c>
      <c r="FG301" s="183">
        <f t="shared" si="402"/>
        <v>0</v>
      </c>
      <c r="FH301" s="183">
        <f t="shared" si="402"/>
        <v>0</v>
      </c>
      <c r="FI301" s="183">
        <f t="shared" si="402"/>
        <v>0</v>
      </c>
      <c r="FJ301" s="183">
        <f t="shared" si="402"/>
        <v>0</v>
      </c>
      <c r="FK301" s="183">
        <f t="shared" si="402"/>
        <v>0</v>
      </c>
      <c r="FL301" s="183">
        <f t="shared" si="402"/>
        <v>0</v>
      </c>
      <c r="FM301" s="183">
        <f t="shared" si="402"/>
        <v>0</v>
      </c>
      <c r="FN301" s="183">
        <f t="shared" si="402"/>
        <v>0</v>
      </c>
      <c r="FO301" s="183">
        <f t="shared" si="402"/>
        <v>0</v>
      </c>
      <c r="FP301" s="183">
        <f t="shared" si="402"/>
        <v>0</v>
      </c>
      <c r="FQ301" s="183">
        <f t="shared" si="402"/>
        <v>0</v>
      </c>
      <c r="FR301" s="183">
        <f t="shared" si="402"/>
        <v>0</v>
      </c>
      <c r="FS301" s="183">
        <f t="shared" si="402"/>
        <v>0</v>
      </c>
      <c r="FT301" s="182">
        <f t="shared" si="402"/>
        <v>0</v>
      </c>
      <c r="FU301" s="183">
        <f t="shared" si="402"/>
        <v>0</v>
      </c>
      <c r="FV301" s="183">
        <f t="shared" si="402"/>
        <v>0</v>
      </c>
      <c r="FW301" s="183">
        <f t="shared" si="402"/>
        <v>0</v>
      </c>
      <c r="FX301" s="183">
        <f t="shared" si="402"/>
        <v>0</v>
      </c>
      <c r="FY301" s="183"/>
      <c r="FZ301" s="147"/>
      <c r="GA301" s="147"/>
      <c r="GB301" s="181"/>
      <c r="GC301" s="181"/>
      <c r="GD301" s="184"/>
      <c r="GE301" s="178"/>
    </row>
    <row r="302" spans="1:187" x14ac:dyDescent="0.2">
      <c r="A302" s="192" t="s">
        <v>447</v>
      </c>
      <c r="B302" s="184" t="s">
        <v>448</v>
      </c>
      <c r="C302" s="183">
        <f t="shared" ref="C302:BN302" si="403">ROUND((C71/C40),6)</f>
        <v>3.21E-4</v>
      </c>
      <c r="D302" s="183">
        <f t="shared" si="403"/>
        <v>0</v>
      </c>
      <c r="E302" s="183">
        <f t="shared" si="403"/>
        <v>0</v>
      </c>
      <c r="F302" s="183">
        <f t="shared" si="403"/>
        <v>0</v>
      </c>
      <c r="G302" s="183">
        <f t="shared" si="403"/>
        <v>0</v>
      </c>
      <c r="H302" s="183">
        <f t="shared" si="403"/>
        <v>0</v>
      </c>
      <c r="I302" s="183">
        <f t="shared" si="403"/>
        <v>7.5199999999999996E-4</v>
      </c>
      <c r="J302" s="183">
        <f t="shared" si="403"/>
        <v>0</v>
      </c>
      <c r="K302" s="183">
        <f t="shared" si="403"/>
        <v>0</v>
      </c>
      <c r="L302" s="183">
        <f t="shared" si="403"/>
        <v>0</v>
      </c>
      <c r="M302" s="183">
        <f t="shared" si="403"/>
        <v>0</v>
      </c>
      <c r="N302" s="183">
        <f t="shared" si="403"/>
        <v>1.0640000000000001E-3</v>
      </c>
      <c r="O302" s="183">
        <f t="shared" si="403"/>
        <v>1.364E-3</v>
      </c>
      <c r="P302" s="183">
        <f t="shared" si="403"/>
        <v>1.85E-4</v>
      </c>
      <c r="Q302" s="183">
        <f t="shared" si="403"/>
        <v>0</v>
      </c>
      <c r="R302" s="183">
        <f t="shared" si="403"/>
        <v>0</v>
      </c>
      <c r="S302" s="183">
        <f t="shared" si="403"/>
        <v>0</v>
      </c>
      <c r="T302" s="183">
        <f t="shared" si="403"/>
        <v>0</v>
      </c>
      <c r="U302" s="183">
        <f t="shared" si="403"/>
        <v>0</v>
      </c>
      <c r="V302" s="183">
        <f t="shared" si="403"/>
        <v>0</v>
      </c>
      <c r="W302" s="182">
        <f t="shared" si="403"/>
        <v>0</v>
      </c>
      <c r="X302" s="183">
        <f t="shared" si="403"/>
        <v>3.3700000000000001E-4</v>
      </c>
      <c r="Y302" s="183">
        <f t="shared" si="403"/>
        <v>0</v>
      </c>
      <c r="Z302" s="183">
        <f t="shared" si="403"/>
        <v>5.5729999999999998E-3</v>
      </c>
      <c r="AA302" s="183">
        <f t="shared" si="403"/>
        <v>0</v>
      </c>
      <c r="AB302" s="183">
        <f t="shared" si="403"/>
        <v>0</v>
      </c>
      <c r="AC302" s="183">
        <f t="shared" si="403"/>
        <v>0</v>
      </c>
      <c r="AD302" s="183">
        <f t="shared" si="403"/>
        <v>0</v>
      </c>
      <c r="AE302" s="183">
        <f t="shared" si="403"/>
        <v>1.8240000000000001E-3</v>
      </c>
      <c r="AF302" s="183">
        <f t="shared" si="403"/>
        <v>0</v>
      </c>
      <c r="AG302" s="183">
        <f t="shared" si="403"/>
        <v>0</v>
      </c>
      <c r="AH302" s="183">
        <f t="shared" si="403"/>
        <v>6.11E-3</v>
      </c>
      <c r="AI302" s="183">
        <f t="shared" si="403"/>
        <v>0</v>
      </c>
      <c r="AJ302" s="183">
        <f t="shared" si="403"/>
        <v>0</v>
      </c>
      <c r="AK302" s="183">
        <f t="shared" si="403"/>
        <v>0</v>
      </c>
      <c r="AL302" s="183">
        <f t="shared" si="403"/>
        <v>0</v>
      </c>
      <c r="AM302" s="183">
        <f t="shared" si="403"/>
        <v>0</v>
      </c>
      <c r="AN302" s="183">
        <f t="shared" si="403"/>
        <v>0</v>
      </c>
      <c r="AO302" s="183">
        <f t="shared" si="403"/>
        <v>0</v>
      </c>
      <c r="AP302" s="183">
        <f t="shared" si="403"/>
        <v>0</v>
      </c>
      <c r="AQ302" s="183">
        <f t="shared" si="403"/>
        <v>0</v>
      </c>
      <c r="AR302" s="183">
        <f t="shared" si="403"/>
        <v>0</v>
      </c>
      <c r="AS302" s="183">
        <f t="shared" si="403"/>
        <v>7.2999999999999996E-4</v>
      </c>
      <c r="AT302" s="183">
        <f t="shared" si="403"/>
        <v>0</v>
      </c>
      <c r="AU302" s="183">
        <f t="shared" si="403"/>
        <v>0</v>
      </c>
      <c r="AV302" s="183">
        <f t="shared" si="403"/>
        <v>0</v>
      </c>
      <c r="AW302" s="183">
        <f t="shared" si="403"/>
        <v>0</v>
      </c>
      <c r="AX302" s="183">
        <f t="shared" si="403"/>
        <v>0</v>
      </c>
      <c r="AY302" s="183">
        <f t="shared" si="403"/>
        <v>0</v>
      </c>
      <c r="AZ302" s="183">
        <f t="shared" si="403"/>
        <v>0</v>
      </c>
      <c r="BA302" s="183">
        <f t="shared" si="403"/>
        <v>0</v>
      </c>
      <c r="BB302" s="183">
        <f t="shared" si="403"/>
        <v>0</v>
      </c>
      <c r="BC302" s="183">
        <f t="shared" si="403"/>
        <v>0</v>
      </c>
      <c r="BD302" s="183">
        <f t="shared" si="403"/>
        <v>0</v>
      </c>
      <c r="BE302" s="183">
        <f t="shared" si="403"/>
        <v>0</v>
      </c>
      <c r="BF302" s="183">
        <f t="shared" si="403"/>
        <v>0</v>
      </c>
      <c r="BG302" s="183">
        <f t="shared" si="403"/>
        <v>0</v>
      </c>
      <c r="BH302" s="183">
        <f t="shared" si="403"/>
        <v>0</v>
      </c>
      <c r="BI302" s="183">
        <f t="shared" si="403"/>
        <v>0</v>
      </c>
      <c r="BJ302" s="183">
        <f t="shared" si="403"/>
        <v>0</v>
      </c>
      <c r="BK302" s="183">
        <f t="shared" si="403"/>
        <v>0</v>
      </c>
      <c r="BL302" s="183">
        <f t="shared" si="403"/>
        <v>0</v>
      </c>
      <c r="BM302" s="183">
        <f t="shared" si="403"/>
        <v>1.8710000000000001E-3</v>
      </c>
      <c r="BN302" s="183">
        <f t="shared" si="403"/>
        <v>0</v>
      </c>
      <c r="BO302" s="183">
        <f t="shared" ref="BO302:DZ302" si="404">ROUND((BO71/BO40),6)</f>
        <v>0</v>
      </c>
      <c r="BP302" s="183">
        <f t="shared" si="404"/>
        <v>0</v>
      </c>
      <c r="BQ302" s="183">
        <f t="shared" si="404"/>
        <v>0</v>
      </c>
      <c r="BR302" s="183">
        <f t="shared" si="404"/>
        <v>0</v>
      </c>
      <c r="BS302" s="183">
        <f t="shared" si="404"/>
        <v>0</v>
      </c>
      <c r="BT302" s="183">
        <f t="shared" si="404"/>
        <v>0</v>
      </c>
      <c r="BU302" s="183">
        <f t="shared" si="404"/>
        <v>0</v>
      </c>
      <c r="BV302" s="183">
        <f t="shared" si="404"/>
        <v>1.4350000000000001E-3</v>
      </c>
      <c r="BW302" s="183">
        <f t="shared" si="404"/>
        <v>0</v>
      </c>
      <c r="BX302" s="183">
        <f t="shared" si="404"/>
        <v>0</v>
      </c>
      <c r="BY302" s="183">
        <f t="shared" si="404"/>
        <v>0</v>
      </c>
      <c r="BZ302" s="183">
        <f t="shared" si="404"/>
        <v>0</v>
      </c>
      <c r="CA302" s="183">
        <f t="shared" si="404"/>
        <v>0</v>
      </c>
      <c r="CB302" s="183">
        <f t="shared" si="404"/>
        <v>0</v>
      </c>
      <c r="CC302" s="183">
        <f t="shared" si="404"/>
        <v>0</v>
      </c>
      <c r="CD302" s="183">
        <f t="shared" si="404"/>
        <v>4.0330000000000001E-3</v>
      </c>
      <c r="CE302" s="183">
        <f t="shared" si="404"/>
        <v>0</v>
      </c>
      <c r="CF302" s="183">
        <f t="shared" si="404"/>
        <v>4.6769999999999997E-3</v>
      </c>
      <c r="CG302" s="183">
        <f t="shared" si="404"/>
        <v>0</v>
      </c>
      <c r="CH302" s="183">
        <f t="shared" si="404"/>
        <v>0</v>
      </c>
      <c r="CI302" s="183">
        <f t="shared" si="404"/>
        <v>0</v>
      </c>
      <c r="CJ302" s="183">
        <f t="shared" si="404"/>
        <v>0</v>
      </c>
      <c r="CK302" s="183">
        <f t="shared" si="404"/>
        <v>1.983E-3</v>
      </c>
      <c r="CL302" s="183">
        <f t="shared" si="404"/>
        <v>1.5899999999999999E-4</v>
      </c>
      <c r="CM302" s="183">
        <f t="shared" si="404"/>
        <v>0</v>
      </c>
      <c r="CN302" s="183">
        <f t="shared" si="404"/>
        <v>0</v>
      </c>
      <c r="CO302" s="183">
        <f t="shared" si="404"/>
        <v>0</v>
      </c>
      <c r="CP302" s="183">
        <f t="shared" si="404"/>
        <v>0</v>
      </c>
      <c r="CQ302" s="183">
        <f t="shared" si="404"/>
        <v>0</v>
      </c>
      <c r="CR302" s="183">
        <f t="shared" si="404"/>
        <v>6.8800000000000003E-4</v>
      </c>
      <c r="CS302" s="183">
        <f t="shared" si="404"/>
        <v>0</v>
      </c>
      <c r="CT302" s="183">
        <f t="shared" si="404"/>
        <v>8.7200000000000005E-4</v>
      </c>
      <c r="CU302" s="183">
        <f t="shared" si="404"/>
        <v>0</v>
      </c>
      <c r="CV302" s="183">
        <f t="shared" si="404"/>
        <v>1.6590000000000001E-3</v>
      </c>
      <c r="CW302" s="183">
        <f t="shared" si="404"/>
        <v>0</v>
      </c>
      <c r="CX302" s="183">
        <f t="shared" si="404"/>
        <v>0</v>
      </c>
      <c r="CY302" s="183">
        <f t="shared" si="404"/>
        <v>0</v>
      </c>
      <c r="CZ302" s="183">
        <f t="shared" si="404"/>
        <v>0</v>
      </c>
      <c r="DA302" s="183">
        <f t="shared" si="404"/>
        <v>4.7899999999999999E-4</v>
      </c>
      <c r="DB302" s="183">
        <f t="shared" si="404"/>
        <v>0</v>
      </c>
      <c r="DC302" s="183">
        <f t="shared" si="404"/>
        <v>5.9100000000000005E-4</v>
      </c>
      <c r="DD302" s="183">
        <f t="shared" si="404"/>
        <v>2.0999999999999999E-5</v>
      </c>
      <c r="DE302" s="183">
        <f t="shared" si="404"/>
        <v>0</v>
      </c>
      <c r="DF302" s="183">
        <f t="shared" si="404"/>
        <v>0</v>
      </c>
      <c r="DG302" s="183">
        <f t="shared" si="404"/>
        <v>0</v>
      </c>
      <c r="DH302" s="183">
        <f t="shared" si="404"/>
        <v>7.1900000000000002E-4</v>
      </c>
      <c r="DI302" s="183">
        <f t="shared" si="404"/>
        <v>0</v>
      </c>
      <c r="DJ302" s="183">
        <f t="shared" si="404"/>
        <v>0</v>
      </c>
      <c r="DK302" s="183">
        <f t="shared" si="404"/>
        <v>0</v>
      </c>
      <c r="DL302" s="183">
        <f t="shared" si="404"/>
        <v>0</v>
      </c>
      <c r="DM302" s="183">
        <f t="shared" si="404"/>
        <v>0</v>
      </c>
      <c r="DN302" s="183">
        <f t="shared" si="404"/>
        <v>0</v>
      </c>
      <c r="DO302" s="183">
        <f t="shared" si="404"/>
        <v>0</v>
      </c>
      <c r="DP302" s="183">
        <f t="shared" si="404"/>
        <v>6.0400000000000004E-4</v>
      </c>
      <c r="DQ302" s="183">
        <f t="shared" si="404"/>
        <v>0</v>
      </c>
      <c r="DR302" s="183">
        <f t="shared" si="404"/>
        <v>0</v>
      </c>
      <c r="DS302" s="183">
        <f t="shared" si="404"/>
        <v>0</v>
      </c>
      <c r="DT302" s="183">
        <f t="shared" si="404"/>
        <v>0</v>
      </c>
      <c r="DU302" s="183">
        <f t="shared" si="404"/>
        <v>0</v>
      </c>
      <c r="DV302" s="183">
        <f t="shared" si="404"/>
        <v>0</v>
      </c>
      <c r="DW302" s="183">
        <f t="shared" si="404"/>
        <v>0</v>
      </c>
      <c r="DX302" s="183">
        <f t="shared" si="404"/>
        <v>0</v>
      </c>
      <c r="DY302" s="183">
        <f t="shared" si="404"/>
        <v>0</v>
      </c>
      <c r="DZ302" s="183">
        <f t="shared" si="404"/>
        <v>0</v>
      </c>
      <c r="EA302" s="183">
        <f t="shared" ref="EA302:FX302" si="405">ROUND((EA71/EA40),6)</f>
        <v>1.848E-3</v>
      </c>
      <c r="EB302" s="183">
        <f t="shared" si="405"/>
        <v>0</v>
      </c>
      <c r="EC302" s="183">
        <f t="shared" si="405"/>
        <v>0</v>
      </c>
      <c r="ED302" s="183">
        <f t="shared" si="405"/>
        <v>2.4499999999999999E-4</v>
      </c>
      <c r="EE302" s="183">
        <f t="shared" si="405"/>
        <v>0</v>
      </c>
      <c r="EF302" s="183">
        <f t="shared" si="405"/>
        <v>0</v>
      </c>
      <c r="EG302" s="183">
        <f t="shared" si="405"/>
        <v>0</v>
      </c>
      <c r="EH302" s="183">
        <f t="shared" si="405"/>
        <v>0</v>
      </c>
      <c r="EI302" s="183">
        <f t="shared" si="405"/>
        <v>0</v>
      </c>
      <c r="EJ302" s="183">
        <f t="shared" si="405"/>
        <v>0</v>
      </c>
      <c r="EK302" s="183">
        <f t="shared" si="405"/>
        <v>0</v>
      </c>
      <c r="EL302" s="183">
        <f t="shared" si="405"/>
        <v>2.8249999999999998E-3</v>
      </c>
      <c r="EM302" s="183">
        <f t="shared" si="405"/>
        <v>0</v>
      </c>
      <c r="EN302" s="183">
        <f t="shared" si="405"/>
        <v>0</v>
      </c>
      <c r="EO302" s="183">
        <f t="shared" si="405"/>
        <v>0</v>
      </c>
      <c r="EP302" s="183">
        <f t="shared" si="405"/>
        <v>0</v>
      </c>
      <c r="EQ302" s="183">
        <f t="shared" si="405"/>
        <v>1.2199999999999999E-3</v>
      </c>
      <c r="ER302" s="183">
        <f t="shared" si="405"/>
        <v>0</v>
      </c>
      <c r="ES302" s="183">
        <f t="shared" si="405"/>
        <v>0</v>
      </c>
      <c r="ET302" s="183">
        <f t="shared" si="405"/>
        <v>0</v>
      </c>
      <c r="EU302" s="183">
        <f t="shared" si="405"/>
        <v>0</v>
      </c>
      <c r="EV302" s="183">
        <f t="shared" si="405"/>
        <v>4.3899999999999999E-4</v>
      </c>
      <c r="EW302" s="183">
        <f t="shared" si="405"/>
        <v>0</v>
      </c>
      <c r="EX302" s="183">
        <f t="shared" si="405"/>
        <v>0</v>
      </c>
      <c r="EY302" s="183">
        <f t="shared" si="405"/>
        <v>0</v>
      </c>
      <c r="EZ302" s="183">
        <f t="shared" si="405"/>
        <v>2.7690000000000002E-3</v>
      </c>
      <c r="FA302" s="183">
        <f t="shared" si="405"/>
        <v>7.9299999999999998E-4</v>
      </c>
      <c r="FB302" s="183">
        <f t="shared" si="405"/>
        <v>0</v>
      </c>
      <c r="FC302" s="183">
        <f t="shared" si="405"/>
        <v>0</v>
      </c>
      <c r="FD302" s="183">
        <f t="shared" si="405"/>
        <v>0</v>
      </c>
      <c r="FE302" s="183">
        <f t="shared" si="405"/>
        <v>2.3000000000000001E-4</v>
      </c>
      <c r="FF302" s="183">
        <f t="shared" si="405"/>
        <v>0</v>
      </c>
      <c r="FG302" s="183">
        <f t="shared" si="405"/>
        <v>0</v>
      </c>
      <c r="FH302" s="183">
        <f t="shared" si="405"/>
        <v>1.9650000000000002E-3</v>
      </c>
      <c r="FI302" s="183">
        <f t="shared" si="405"/>
        <v>0</v>
      </c>
      <c r="FJ302" s="183">
        <f t="shared" si="405"/>
        <v>0</v>
      </c>
      <c r="FK302" s="183">
        <f t="shared" si="405"/>
        <v>4.5000000000000003E-5</v>
      </c>
      <c r="FL302" s="183">
        <f t="shared" si="405"/>
        <v>0</v>
      </c>
      <c r="FM302" s="183">
        <f t="shared" si="405"/>
        <v>0</v>
      </c>
      <c r="FN302" s="183">
        <f t="shared" si="405"/>
        <v>0</v>
      </c>
      <c r="FO302" s="183">
        <f t="shared" si="405"/>
        <v>0</v>
      </c>
      <c r="FP302" s="183">
        <f t="shared" si="405"/>
        <v>0</v>
      </c>
      <c r="FQ302" s="183">
        <f t="shared" si="405"/>
        <v>0</v>
      </c>
      <c r="FR302" s="183">
        <f t="shared" si="405"/>
        <v>0</v>
      </c>
      <c r="FS302" s="183">
        <f t="shared" si="405"/>
        <v>0</v>
      </c>
      <c r="FT302" s="182">
        <f t="shared" si="405"/>
        <v>0</v>
      </c>
      <c r="FU302" s="183">
        <f t="shared" si="405"/>
        <v>0</v>
      </c>
      <c r="FV302" s="183">
        <f t="shared" si="405"/>
        <v>0</v>
      </c>
      <c r="FW302" s="183">
        <f t="shared" si="405"/>
        <v>0</v>
      </c>
      <c r="FX302" s="183">
        <f t="shared" si="405"/>
        <v>0</v>
      </c>
      <c r="FY302" s="183"/>
      <c r="FZ302" s="147"/>
      <c r="GA302" s="147"/>
      <c r="GB302" s="147"/>
      <c r="GC302" s="147"/>
      <c r="GD302" s="186"/>
      <c r="GE302" s="178"/>
    </row>
    <row r="303" spans="1:187" x14ac:dyDescent="0.2">
      <c r="A303" s="178"/>
      <c r="B303" s="184" t="s">
        <v>449</v>
      </c>
      <c r="C303" s="183"/>
      <c r="D303" s="183"/>
      <c r="E303" s="183"/>
      <c r="F303" s="183"/>
      <c r="G303" s="183"/>
      <c r="H303" s="183"/>
      <c r="I303" s="183"/>
      <c r="J303" s="183"/>
      <c r="K303" s="183"/>
      <c r="L303" s="183"/>
      <c r="M303" s="183"/>
      <c r="N303" s="183"/>
      <c r="O303" s="183"/>
      <c r="P303" s="183"/>
      <c r="Q303" s="183"/>
      <c r="R303" s="183"/>
      <c r="S303" s="183"/>
      <c r="T303" s="183"/>
      <c r="U303" s="183"/>
      <c r="V303" s="183"/>
      <c r="W303" s="183"/>
      <c r="X303" s="183"/>
      <c r="Y303" s="183"/>
      <c r="Z303" s="183"/>
      <c r="AA303" s="183"/>
      <c r="AB303" s="183"/>
      <c r="AC303" s="183"/>
      <c r="AD303" s="183"/>
      <c r="AE303" s="183"/>
      <c r="AF303" s="183"/>
      <c r="AG303" s="183"/>
      <c r="AH303" s="183"/>
      <c r="AI303" s="183"/>
      <c r="AJ303" s="183"/>
      <c r="AK303" s="183"/>
      <c r="AL303" s="183"/>
      <c r="AM303" s="183"/>
      <c r="AN303" s="183"/>
      <c r="AO303" s="183"/>
      <c r="AP303" s="183"/>
      <c r="AQ303" s="183"/>
      <c r="AR303" s="183"/>
      <c r="AS303" s="183"/>
      <c r="AT303" s="183"/>
      <c r="AU303" s="183"/>
      <c r="AV303" s="183"/>
      <c r="AW303" s="183"/>
      <c r="AX303" s="183"/>
      <c r="AY303" s="183"/>
      <c r="AZ303" s="183"/>
      <c r="BA303" s="183"/>
      <c r="BB303" s="183"/>
      <c r="BC303" s="183"/>
      <c r="BD303" s="183"/>
      <c r="BE303" s="183"/>
      <c r="BF303" s="183"/>
      <c r="BG303" s="183"/>
      <c r="BH303" s="183"/>
      <c r="BI303" s="183"/>
      <c r="BJ303" s="183"/>
      <c r="BK303" s="183"/>
      <c r="BL303" s="183"/>
      <c r="BM303" s="183"/>
      <c r="BN303" s="183"/>
      <c r="BO303" s="183"/>
      <c r="BP303" s="183"/>
      <c r="BQ303" s="183"/>
      <c r="BR303" s="183"/>
      <c r="BS303" s="183"/>
      <c r="BT303" s="183"/>
      <c r="BU303" s="183"/>
      <c r="BV303" s="183"/>
      <c r="BW303" s="183"/>
      <c r="BX303" s="183"/>
      <c r="BY303" s="183"/>
      <c r="BZ303" s="183"/>
      <c r="CA303" s="183"/>
      <c r="CB303" s="183"/>
      <c r="CC303" s="183"/>
      <c r="CD303" s="183"/>
      <c r="CE303" s="183"/>
      <c r="CF303" s="183"/>
      <c r="CG303" s="183"/>
      <c r="CH303" s="183"/>
      <c r="CI303" s="183"/>
      <c r="CJ303" s="183"/>
      <c r="CK303" s="183"/>
      <c r="CL303" s="183"/>
      <c r="CM303" s="183"/>
      <c r="CN303" s="183"/>
      <c r="CO303" s="183"/>
      <c r="CP303" s="183"/>
      <c r="CQ303" s="183"/>
      <c r="CR303" s="183"/>
      <c r="CS303" s="183"/>
      <c r="CT303" s="183"/>
      <c r="CU303" s="183"/>
      <c r="CV303" s="183"/>
      <c r="CW303" s="183"/>
      <c r="CX303" s="183"/>
      <c r="CY303" s="183"/>
      <c r="CZ303" s="183"/>
      <c r="DA303" s="183"/>
      <c r="DB303" s="183"/>
      <c r="DC303" s="183"/>
      <c r="DD303" s="183"/>
      <c r="DE303" s="183"/>
      <c r="DF303" s="183"/>
      <c r="DG303" s="183"/>
      <c r="DH303" s="183"/>
      <c r="DI303" s="183"/>
      <c r="DJ303" s="183"/>
      <c r="DK303" s="183"/>
      <c r="DL303" s="183"/>
      <c r="DM303" s="183"/>
      <c r="DN303" s="183"/>
      <c r="DO303" s="183"/>
      <c r="DP303" s="183"/>
      <c r="DQ303" s="183"/>
      <c r="DR303" s="183"/>
      <c r="DS303" s="183"/>
      <c r="DT303" s="183"/>
      <c r="DU303" s="183"/>
      <c r="DV303" s="183"/>
      <c r="DW303" s="183"/>
      <c r="DX303" s="183"/>
      <c r="DY303" s="183"/>
      <c r="DZ303" s="183"/>
      <c r="EA303" s="183"/>
      <c r="EB303" s="183"/>
      <c r="EC303" s="183"/>
      <c r="ED303" s="183"/>
      <c r="EE303" s="183"/>
      <c r="EF303" s="183"/>
      <c r="EG303" s="183"/>
      <c r="EH303" s="183"/>
      <c r="EI303" s="183"/>
      <c r="EJ303" s="183"/>
      <c r="EK303" s="183"/>
      <c r="EL303" s="183"/>
      <c r="EM303" s="183"/>
      <c r="EN303" s="183"/>
      <c r="EO303" s="183"/>
      <c r="EP303" s="183"/>
      <c r="EQ303" s="183"/>
      <c r="ER303" s="183"/>
      <c r="ES303" s="183"/>
      <c r="ET303" s="183"/>
      <c r="EU303" s="183"/>
      <c r="EV303" s="183"/>
      <c r="EW303" s="183"/>
      <c r="EX303" s="183"/>
      <c r="EY303" s="183"/>
      <c r="EZ303" s="183"/>
      <c r="FA303" s="183"/>
      <c r="FB303" s="183"/>
      <c r="FC303" s="183"/>
      <c r="FD303" s="183"/>
      <c r="FE303" s="183"/>
      <c r="FF303" s="183"/>
      <c r="FG303" s="183"/>
      <c r="FH303" s="183"/>
      <c r="FI303" s="183"/>
      <c r="FJ303" s="183"/>
      <c r="FK303" s="183"/>
      <c r="FL303" s="183"/>
      <c r="FM303" s="183"/>
      <c r="FN303" s="183"/>
      <c r="FO303" s="183"/>
      <c r="FP303" s="183"/>
      <c r="FQ303" s="183"/>
      <c r="FR303" s="183"/>
      <c r="FS303" s="183"/>
      <c r="FT303" s="183"/>
      <c r="FU303" s="183"/>
      <c r="FV303" s="183"/>
      <c r="FW303" s="183"/>
      <c r="FX303" s="183"/>
      <c r="FY303" s="183"/>
      <c r="FZ303" s="147"/>
      <c r="GA303" s="147"/>
      <c r="GB303" s="147"/>
      <c r="GC303" s="147"/>
      <c r="GD303" s="186"/>
      <c r="GE303" s="178"/>
    </row>
    <row r="304" spans="1:187" x14ac:dyDescent="0.2">
      <c r="A304" s="192" t="s">
        <v>450</v>
      </c>
      <c r="B304" s="184" t="s">
        <v>451</v>
      </c>
      <c r="C304" s="183">
        <f t="shared" ref="C304:BN304" si="406">ROUND((C72/C40),6)</f>
        <v>0</v>
      </c>
      <c r="D304" s="183">
        <f t="shared" si="406"/>
        <v>0</v>
      </c>
      <c r="E304" s="183">
        <f t="shared" si="406"/>
        <v>0</v>
      </c>
      <c r="F304" s="183">
        <f t="shared" si="406"/>
        <v>0</v>
      </c>
      <c r="G304" s="183">
        <f t="shared" si="406"/>
        <v>0</v>
      </c>
      <c r="H304" s="183">
        <f t="shared" si="406"/>
        <v>0</v>
      </c>
      <c r="I304" s="183">
        <f t="shared" si="406"/>
        <v>0</v>
      </c>
      <c r="J304" s="183">
        <f t="shared" si="406"/>
        <v>0</v>
      </c>
      <c r="K304" s="183">
        <f t="shared" si="406"/>
        <v>0</v>
      </c>
      <c r="L304" s="183">
        <f t="shared" si="406"/>
        <v>0</v>
      </c>
      <c r="M304" s="183">
        <f t="shared" si="406"/>
        <v>0</v>
      </c>
      <c r="N304" s="183">
        <f t="shared" si="406"/>
        <v>6.3999999999999997E-5</v>
      </c>
      <c r="O304" s="183">
        <f t="shared" si="406"/>
        <v>0</v>
      </c>
      <c r="P304" s="183">
        <f t="shared" si="406"/>
        <v>0</v>
      </c>
      <c r="Q304" s="183">
        <f t="shared" si="406"/>
        <v>0</v>
      </c>
      <c r="R304" s="183">
        <f t="shared" si="406"/>
        <v>0</v>
      </c>
      <c r="S304" s="183">
        <f t="shared" si="406"/>
        <v>0</v>
      </c>
      <c r="T304" s="183">
        <f t="shared" si="406"/>
        <v>0</v>
      </c>
      <c r="U304" s="183">
        <f t="shared" si="406"/>
        <v>0</v>
      </c>
      <c r="V304" s="183">
        <f t="shared" si="406"/>
        <v>0</v>
      </c>
      <c r="W304" s="182">
        <f t="shared" si="406"/>
        <v>0</v>
      </c>
      <c r="X304" s="183">
        <f t="shared" si="406"/>
        <v>0</v>
      </c>
      <c r="Y304" s="183">
        <f t="shared" si="406"/>
        <v>0</v>
      </c>
      <c r="Z304" s="183">
        <f t="shared" si="406"/>
        <v>0</v>
      </c>
      <c r="AA304" s="183">
        <f t="shared" si="406"/>
        <v>0</v>
      </c>
      <c r="AB304" s="183">
        <f t="shared" si="406"/>
        <v>0</v>
      </c>
      <c r="AC304" s="183">
        <f t="shared" si="406"/>
        <v>0</v>
      </c>
      <c r="AD304" s="183">
        <f t="shared" si="406"/>
        <v>0</v>
      </c>
      <c r="AE304" s="183">
        <f t="shared" si="406"/>
        <v>0</v>
      </c>
      <c r="AF304" s="183">
        <f t="shared" si="406"/>
        <v>0</v>
      </c>
      <c r="AG304" s="183">
        <f t="shared" si="406"/>
        <v>0</v>
      </c>
      <c r="AH304" s="183">
        <f t="shared" si="406"/>
        <v>0</v>
      </c>
      <c r="AI304" s="183">
        <f t="shared" si="406"/>
        <v>0</v>
      </c>
      <c r="AJ304" s="183">
        <f t="shared" si="406"/>
        <v>0</v>
      </c>
      <c r="AK304" s="183">
        <f t="shared" si="406"/>
        <v>0</v>
      </c>
      <c r="AL304" s="183">
        <f t="shared" si="406"/>
        <v>0</v>
      </c>
      <c r="AM304" s="183">
        <f t="shared" si="406"/>
        <v>0</v>
      </c>
      <c r="AN304" s="183">
        <f t="shared" si="406"/>
        <v>0</v>
      </c>
      <c r="AO304" s="183">
        <f t="shared" si="406"/>
        <v>0</v>
      </c>
      <c r="AP304" s="183">
        <f t="shared" si="406"/>
        <v>0</v>
      </c>
      <c r="AQ304" s="183">
        <f t="shared" si="406"/>
        <v>0</v>
      </c>
      <c r="AR304" s="183">
        <f t="shared" si="406"/>
        <v>0</v>
      </c>
      <c r="AS304" s="183">
        <f t="shared" si="406"/>
        <v>0</v>
      </c>
      <c r="AT304" s="183">
        <f t="shared" si="406"/>
        <v>0</v>
      </c>
      <c r="AU304" s="183">
        <f t="shared" si="406"/>
        <v>0</v>
      </c>
      <c r="AV304" s="183">
        <f t="shared" si="406"/>
        <v>0</v>
      </c>
      <c r="AW304" s="183">
        <f t="shared" si="406"/>
        <v>0</v>
      </c>
      <c r="AX304" s="183">
        <f t="shared" si="406"/>
        <v>0</v>
      </c>
      <c r="AY304" s="183">
        <f t="shared" si="406"/>
        <v>0</v>
      </c>
      <c r="AZ304" s="183">
        <f t="shared" si="406"/>
        <v>0</v>
      </c>
      <c r="BA304" s="183">
        <f t="shared" si="406"/>
        <v>0</v>
      </c>
      <c r="BB304" s="183">
        <f t="shared" si="406"/>
        <v>0</v>
      </c>
      <c r="BC304" s="183">
        <f t="shared" si="406"/>
        <v>0</v>
      </c>
      <c r="BD304" s="183">
        <f t="shared" si="406"/>
        <v>0</v>
      </c>
      <c r="BE304" s="183">
        <f t="shared" si="406"/>
        <v>0</v>
      </c>
      <c r="BF304" s="183">
        <f t="shared" si="406"/>
        <v>0</v>
      </c>
      <c r="BG304" s="183">
        <f t="shared" si="406"/>
        <v>0</v>
      </c>
      <c r="BH304" s="183">
        <f t="shared" si="406"/>
        <v>0</v>
      </c>
      <c r="BI304" s="183">
        <f t="shared" si="406"/>
        <v>0</v>
      </c>
      <c r="BJ304" s="183">
        <f t="shared" si="406"/>
        <v>0</v>
      </c>
      <c r="BK304" s="183">
        <f t="shared" si="406"/>
        <v>0</v>
      </c>
      <c r="BL304" s="183">
        <f t="shared" si="406"/>
        <v>0</v>
      </c>
      <c r="BM304" s="183">
        <f t="shared" si="406"/>
        <v>0</v>
      </c>
      <c r="BN304" s="183">
        <f t="shared" si="406"/>
        <v>0</v>
      </c>
      <c r="BO304" s="183">
        <f t="shared" ref="BO304:DZ304" si="407">ROUND((BO72/BO40),6)</f>
        <v>0</v>
      </c>
      <c r="BP304" s="183">
        <f t="shared" si="407"/>
        <v>0</v>
      </c>
      <c r="BQ304" s="183">
        <f t="shared" si="407"/>
        <v>0</v>
      </c>
      <c r="BR304" s="183">
        <f t="shared" si="407"/>
        <v>0</v>
      </c>
      <c r="BS304" s="183">
        <f t="shared" si="407"/>
        <v>0</v>
      </c>
      <c r="BT304" s="183">
        <f t="shared" si="407"/>
        <v>0</v>
      </c>
      <c r="BU304" s="183">
        <f t="shared" si="407"/>
        <v>0</v>
      </c>
      <c r="BV304" s="183">
        <f t="shared" si="407"/>
        <v>0</v>
      </c>
      <c r="BW304" s="183">
        <f t="shared" si="407"/>
        <v>0</v>
      </c>
      <c r="BX304" s="183">
        <f t="shared" si="407"/>
        <v>0</v>
      </c>
      <c r="BY304" s="183">
        <f t="shared" si="407"/>
        <v>0</v>
      </c>
      <c r="BZ304" s="183">
        <f t="shared" si="407"/>
        <v>0</v>
      </c>
      <c r="CA304" s="183">
        <f t="shared" si="407"/>
        <v>0</v>
      </c>
      <c r="CB304" s="183">
        <f t="shared" si="407"/>
        <v>0</v>
      </c>
      <c r="CC304" s="183">
        <f t="shared" si="407"/>
        <v>0</v>
      </c>
      <c r="CD304" s="183">
        <f t="shared" si="407"/>
        <v>0</v>
      </c>
      <c r="CE304" s="183">
        <f t="shared" si="407"/>
        <v>0</v>
      </c>
      <c r="CF304" s="183">
        <f t="shared" si="407"/>
        <v>0</v>
      </c>
      <c r="CG304" s="183">
        <f t="shared" si="407"/>
        <v>0</v>
      </c>
      <c r="CH304" s="183">
        <f t="shared" si="407"/>
        <v>0</v>
      </c>
      <c r="CI304" s="183">
        <f t="shared" si="407"/>
        <v>0</v>
      </c>
      <c r="CJ304" s="183">
        <f t="shared" si="407"/>
        <v>0</v>
      </c>
      <c r="CK304" s="183">
        <f t="shared" si="407"/>
        <v>0</v>
      </c>
      <c r="CL304" s="183">
        <f t="shared" si="407"/>
        <v>0</v>
      </c>
      <c r="CM304" s="183">
        <f t="shared" si="407"/>
        <v>0</v>
      </c>
      <c r="CN304" s="183">
        <f t="shared" si="407"/>
        <v>0</v>
      </c>
      <c r="CO304" s="183">
        <f t="shared" si="407"/>
        <v>0</v>
      </c>
      <c r="CP304" s="183">
        <f t="shared" si="407"/>
        <v>0</v>
      </c>
      <c r="CQ304" s="183">
        <f t="shared" si="407"/>
        <v>0</v>
      </c>
      <c r="CR304" s="183">
        <f t="shared" si="407"/>
        <v>0</v>
      </c>
      <c r="CS304" s="183">
        <f t="shared" si="407"/>
        <v>0</v>
      </c>
      <c r="CT304" s="183">
        <f t="shared" si="407"/>
        <v>0</v>
      </c>
      <c r="CU304" s="183">
        <f t="shared" si="407"/>
        <v>0</v>
      </c>
      <c r="CV304" s="183">
        <f t="shared" si="407"/>
        <v>0</v>
      </c>
      <c r="CW304" s="183">
        <f t="shared" si="407"/>
        <v>0</v>
      </c>
      <c r="CX304" s="183">
        <f t="shared" si="407"/>
        <v>0</v>
      </c>
      <c r="CY304" s="183">
        <f t="shared" si="407"/>
        <v>0</v>
      </c>
      <c r="CZ304" s="183">
        <f t="shared" si="407"/>
        <v>0</v>
      </c>
      <c r="DA304" s="183">
        <f t="shared" si="407"/>
        <v>0</v>
      </c>
      <c r="DB304" s="183">
        <f t="shared" si="407"/>
        <v>0</v>
      </c>
      <c r="DC304" s="183">
        <f t="shared" si="407"/>
        <v>0</v>
      </c>
      <c r="DD304" s="183">
        <f t="shared" si="407"/>
        <v>0</v>
      </c>
      <c r="DE304" s="183">
        <f t="shared" si="407"/>
        <v>0</v>
      </c>
      <c r="DF304" s="183">
        <f t="shared" si="407"/>
        <v>0</v>
      </c>
      <c r="DG304" s="183">
        <f t="shared" si="407"/>
        <v>0</v>
      </c>
      <c r="DH304" s="183">
        <f t="shared" si="407"/>
        <v>0</v>
      </c>
      <c r="DI304" s="183">
        <f t="shared" si="407"/>
        <v>0</v>
      </c>
      <c r="DJ304" s="183">
        <f t="shared" si="407"/>
        <v>0</v>
      </c>
      <c r="DK304" s="183">
        <f t="shared" si="407"/>
        <v>0</v>
      </c>
      <c r="DL304" s="183">
        <f t="shared" si="407"/>
        <v>0</v>
      </c>
      <c r="DM304" s="183">
        <f t="shared" si="407"/>
        <v>0</v>
      </c>
      <c r="DN304" s="183">
        <f t="shared" si="407"/>
        <v>0</v>
      </c>
      <c r="DO304" s="183">
        <f t="shared" si="407"/>
        <v>0</v>
      </c>
      <c r="DP304" s="183">
        <f t="shared" si="407"/>
        <v>0</v>
      </c>
      <c r="DQ304" s="183">
        <f t="shared" si="407"/>
        <v>0</v>
      </c>
      <c r="DR304" s="183">
        <f t="shared" si="407"/>
        <v>0</v>
      </c>
      <c r="DS304" s="183">
        <f t="shared" si="407"/>
        <v>0</v>
      </c>
      <c r="DT304" s="183">
        <f t="shared" si="407"/>
        <v>0</v>
      </c>
      <c r="DU304" s="183">
        <f t="shared" si="407"/>
        <v>0</v>
      </c>
      <c r="DV304" s="183">
        <f t="shared" si="407"/>
        <v>0</v>
      </c>
      <c r="DW304" s="183">
        <f t="shared" si="407"/>
        <v>0</v>
      </c>
      <c r="DX304" s="183">
        <f t="shared" si="407"/>
        <v>0</v>
      </c>
      <c r="DY304" s="183">
        <f t="shared" si="407"/>
        <v>0</v>
      </c>
      <c r="DZ304" s="183">
        <f t="shared" si="407"/>
        <v>0</v>
      </c>
      <c r="EA304" s="183">
        <f t="shared" ref="EA304:FX304" si="408">ROUND((EA72/EA40),6)</f>
        <v>0</v>
      </c>
      <c r="EB304" s="183">
        <f t="shared" si="408"/>
        <v>0</v>
      </c>
      <c r="EC304" s="183">
        <f t="shared" si="408"/>
        <v>0</v>
      </c>
      <c r="ED304" s="183">
        <f t="shared" si="408"/>
        <v>0</v>
      </c>
      <c r="EE304" s="183">
        <f t="shared" si="408"/>
        <v>0</v>
      </c>
      <c r="EF304" s="183">
        <f t="shared" si="408"/>
        <v>0</v>
      </c>
      <c r="EG304" s="183">
        <f t="shared" si="408"/>
        <v>0</v>
      </c>
      <c r="EH304" s="183">
        <f t="shared" si="408"/>
        <v>0</v>
      </c>
      <c r="EI304" s="183">
        <f t="shared" si="408"/>
        <v>0</v>
      </c>
      <c r="EJ304" s="183">
        <f t="shared" si="408"/>
        <v>0</v>
      </c>
      <c r="EK304" s="183">
        <f t="shared" si="408"/>
        <v>0</v>
      </c>
      <c r="EL304" s="183">
        <f t="shared" si="408"/>
        <v>0</v>
      </c>
      <c r="EM304" s="183">
        <f t="shared" si="408"/>
        <v>0</v>
      </c>
      <c r="EN304" s="183">
        <f t="shared" si="408"/>
        <v>0</v>
      </c>
      <c r="EO304" s="183">
        <f t="shared" si="408"/>
        <v>0</v>
      </c>
      <c r="EP304" s="183">
        <f t="shared" si="408"/>
        <v>0</v>
      </c>
      <c r="EQ304" s="183">
        <f t="shared" si="408"/>
        <v>0</v>
      </c>
      <c r="ER304" s="183">
        <f t="shared" si="408"/>
        <v>0</v>
      </c>
      <c r="ES304" s="183">
        <f t="shared" si="408"/>
        <v>0</v>
      </c>
      <c r="ET304" s="183">
        <f t="shared" si="408"/>
        <v>0</v>
      </c>
      <c r="EU304" s="183">
        <f t="shared" si="408"/>
        <v>0</v>
      </c>
      <c r="EV304" s="183">
        <f t="shared" si="408"/>
        <v>0</v>
      </c>
      <c r="EW304" s="183">
        <f t="shared" si="408"/>
        <v>0</v>
      </c>
      <c r="EX304" s="183">
        <f t="shared" si="408"/>
        <v>0</v>
      </c>
      <c r="EY304" s="183">
        <f t="shared" si="408"/>
        <v>0</v>
      </c>
      <c r="EZ304" s="183">
        <f t="shared" si="408"/>
        <v>0</v>
      </c>
      <c r="FA304" s="183">
        <f t="shared" si="408"/>
        <v>0</v>
      </c>
      <c r="FB304" s="183">
        <f t="shared" si="408"/>
        <v>0</v>
      </c>
      <c r="FC304" s="183">
        <f t="shared" si="408"/>
        <v>0</v>
      </c>
      <c r="FD304" s="183">
        <f t="shared" si="408"/>
        <v>0</v>
      </c>
      <c r="FE304" s="183">
        <f t="shared" si="408"/>
        <v>0</v>
      </c>
      <c r="FF304" s="183">
        <f t="shared" si="408"/>
        <v>0</v>
      </c>
      <c r="FG304" s="183">
        <f t="shared" si="408"/>
        <v>0</v>
      </c>
      <c r="FH304" s="183">
        <f t="shared" si="408"/>
        <v>0</v>
      </c>
      <c r="FI304" s="183">
        <f t="shared" si="408"/>
        <v>0</v>
      </c>
      <c r="FJ304" s="183">
        <f t="shared" si="408"/>
        <v>0</v>
      </c>
      <c r="FK304" s="183">
        <f t="shared" si="408"/>
        <v>0</v>
      </c>
      <c r="FL304" s="183">
        <f t="shared" si="408"/>
        <v>0</v>
      </c>
      <c r="FM304" s="183">
        <f t="shared" si="408"/>
        <v>0</v>
      </c>
      <c r="FN304" s="183">
        <f t="shared" si="408"/>
        <v>0</v>
      </c>
      <c r="FO304" s="183">
        <f t="shared" si="408"/>
        <v>0</v>
      </c>
      <c r="FP304" s="183">
        <f t="shared" si="408"/>
        <v>0</v>
      </c>
      <c r="FQ304" s="183">
        <f t="shared" si="408"/>
        <v>0</v>
      </c>
      <c r="FR304" s="183">
        <f t="shared" si="408"/>
        <v>0</v>
      </c>
      <c r="FS304" s="183">
        <f t="shared" si="408"/>
        <v>0</v>
      </c>
      <c r="FT304" s="182">
        <f t="shared" si="408"/>
        <v>0</v>
      </c>
      <c r="FU304" s="183">
        <f t="shared" si="408"/>
        <v>0</v>
      </c>
      <c r="FV304" s="183">
        <f t="shared" si="408"/>
        <v>0</v>
      </c>
      <c r="FW304" s="183">
        <f t="shared" si="408"/>
        <v>0</v>
      </c>
      <c r="FX304" s="183">
        <f t="shared" si="408"/>
        <v>0</v>
      </c>
      <c r="FY304" s="183"/>
      <c r="FZ304" s="147"/>
      <c r="GA304" s="147"/>
      <c r="GB304" s="147"/>
      <c r="GC304" s="147"/>
      <c r="GD304" s="186"/>
      <c r="GE304" s="178"/>
    </row>
    <row r="305" spans="1:187" x14ac:dyDescent="0.2">
      <c r="A305" s="178"/>
      <c r="B305" s="184" t="s">
        <v>452</v>
      </c>
      <c r="C305" s="183"/>
      <c r="D305" s="183"/>
      <c r="E305" s="183"/>
      <c r="F305" s="183"/>
      <c r="G305" s="183"/>
      <c r="H305" s="183"/>
      <c r="I305" s="183"/>
      <c r="J305" s="183"/>
      <c r="K305" s="183"/>
      <c r="L305" s="183"/>
      <c r="M305" s="183"/>
      <c r="N305" s="183"/>
      <c r="O305" s="183"/>
      <c r="P305" s="183"/>
      <c r="Q305" s="183"/>
      <c r="R305" s="183"/>
      <c r="S305" s="183"/>
      <c r="T305" s="183"/>
      <c r="U305" s="183"/>
      <c r="V305" s="183"/>
      <c r="W305" s="182"/>
      <c r="X305" s="183"/>
      <c r="Y305" s="183"/>
      <c r="Z305" s="183"/>
      <c r="AA305" s="183"/>
      <c r="AB305" s="183"/>
      <c r="AC305" s="183"/>
      <c r="AD305" s="183"/>
      <c r="AE305" s="183"/>
      <c r="AF305" s="183"/>
      <c r="AG305" s="183"/>
      <c r="AH305" s="183"/>
      <c r="AI305" s="183"/>
      <c r="AJ305" s="183"/>
      <c r="AK305" s="183"/>
      <c r="AL305" s="183"/>
      <c r="AM305" s="183"/>
      <c r="AN305" s="183"/>
      <c r="AO305" s="183"/>
      <c r="AP305" s="183"/>
      <c r="AQ305" s="183"/>
      <c r="AR305" s="183"/>
      <c r="AS305" s="183"/>
      <c r="AT305" s="183"/>
      <c r="AU305" s="183"/>
      <c r="AV305" s="183"/>
      <c r="AW305" s="183"/>
      <c r="AX305" s="183"/>
      <c r="AY305" s="183"/>
      <c r="AZ305" s="183"/>
      <c r="BA305" s="183"/>
      <c r="BB305" s="183"/>
      <c r="BC305" s="183"/>
      <c r="BD305" s="183"/>
      <c r="BE305" s="183"/>
      <c r="BF305" s="183"/>
      <c r="BG305" s="183"/>
      <c r="BH305" s="183"/>
      <c r="BI305" s="183"/>
      <c r="BJ305" s="183"/>
      <c r="BK305" s="183"/>
      <c r="BL305" s="183"/>
      <c r="BM305" s="183"/>
      <c r="BN305" s="183"/>
      <c r="BO305" s="183"/>
      <c r="BP305" s="183"/>
      <c r="BQ305" s="183"/>
      <c r="BR305" s="183"/>
      <c r="BS305" s="183"/>
      <c r="BT305" s="183"/>
      <c r="BU305" s="183"/>
      <c r="BV305" s="183"/>
      <c r="BW305" s="183"/>
      <c r="BX305" s="183"/>
      <c r="BY305" s="183"/>
      <c r="BZ305" s="183"/>
      <c r="CA305" s="183"/>
      <c r="CB305" s="183"/>
      <c r="CC305" s="183"/>
      <c r="CD305" s="183"/>
      <c r="CE305" s="183"/>
      <c r="CF305" s="183"/>
      <c r="CG305" s="183"/>
      <c r="CH305" s="183"/>
      <c r="CI305" s="183"/>
      <c r="CJ305" s="183"/>
      <c r="CK305" s="183"/>
      <c r="CL305" s="183"/>
      <c r="CM305" s="183"/>
      <c r="CN305" s="183"/>
      <c r="CO305" s="183"/>
      <c r="CP305" s="183"/>
      <c r="CQ305" s="183"/>
      <c r="CR305" s="183"/>
      <c r="CS305" s="183"/>
      <c r="CT305" s="183"/>
      <c r="CU305" s="183"/>
      <c r="CV305" s="183"/>
      <c r="CW305" s="183"/>
      <c r="CX305" s="183"/>
      <c r="CY305" s="183"/>
      <c r="CZ305" s="183"/>
      <c r="DA305" s="183"/>
      <c r="DB305" s="183"/>
      <c r="DC305" s="183"/>
      <c r="DD305" s="183"/>
      <c r="DE305" s="183"/>
      <c r="DF305" s="183"/>
      <c r="DG305" s="183"/>
      <c r="DH305" s="183"/>
      <c r="DI305" s="183"/>
      <c r="DJ305" s="183"/>
      <c r="DK305" s="183"/>
      <c r="DL305" s="183"/>
      <c r="DM305" s="183"/>
      <c r="DN305" s="183"/>
      <c r="DO305" s="183"/>
      <c r="DP305" s="183"/>
      <c r="DQ305" s="183"/>
      <c r="DR305" s="183"/>
      <c r="DS305" s="183"/>
      <c r="DT305" s="183"/>
      <c r="DU305" s="183"/>
      <c r="DV305" s="183"/>
      <c r="DW305" s="183"/>
      <c r="DX305" s="183"/>
      <c r="DY305" s="183"/>
      <c r="DZ305" s="183"/>
      <c r="EA305" s="183"/>
      <c r="EB305" s="183"/>
      <c r="EC305" s="183"/>
      <c r="ED305" s="183"/>
      <c r="EE305" s="183"/>
      <c r="EF305" s="183"/>
      <c r="EG305" s="183"/>
      <c r="EH305" s="183"/>
      <c r="EI305" s="183"/>
      <c r="EJ305" s="183"/>
      <c r="EK305" s="183"/>
      <c r="EL305" s="183"/>
      <c r="EM305" s="183"/>
      <c r="EN305" s="183"/>
      <c r="EO305" s="183"/>
      <c r="EP305" s="183"/>
      <c r="EQ305" s="183"/>
      <c r="ER305" s="183"/>
      <c r="ES305" s="183"/>
      <c r="ET305" s="183"/>
      <c r="EU305" s="183"/>
      <c r="EV305" s="183"/>
      <c r="EW305" s="183"/>
      <c r="EX305" s="183"/>
      <c r="EY305" s="183"/>
      <c r="EZ305" s="183"/>
      <c r="FA305" s="183"/>
      <c r="FB305" s="183"/>
      <c r="FC305" s="183"/>
      <c r="FD305" s="183"/>
      <c r="FE305" s="183"/>
      <c r="FF305" s="183"/>
      <c r="FG305" s="183"/>
      <c r="FH305" s="183"/>
      <c r="FI305" s="183"/>
      <c r="FJ305" s="183"/>
      <c r="FK305" s="183"/>
      <c r="FL305" s="183"/>
      <c r="FM305" s="183"/>
      <c r="FN305" s="183"/>
      <c r="FO305" s="183"/>
      <c r="FP305" s="183"/>
      <c r="FQ305" s="183"/>
      <c r="FR305" s="183"/>
      <c r="FS305" s="183"/>
      <c r="FT305" s="182"/>
      <c r="FU305" s="183"/>
      <c r="FV305" s="183"/>
      <c r="FW305" s="183"/>
      <c r="FX305" s="183"/>
      <c r="FY305" s="183"/>
      <c r="FZ305" s="147"/>
      <c r="GA305" s="147"/>
      <c r="GB305" s="147"/>
      <c r="GC305" s="147"/>
      <c r="GD305" s="186"/>
      <c r="GE305" s="186"/>
    </row>
    <row r="306" spans="1:187" x14ac:dyDescent="0.2">
      <c r="A306" s="192" t="s">
        <v>453</v>
      </c>
      <c r="B306" s="184" t="s">
        <v>262</v>
      </c>
      <c r="C306" s="183">
        <f t="shared" ref="C306:BN306" si="409">ROUND((C73/C40),6)</f>
        <v>8.4919999999999995E-3</v>
      </c>
      <c r="D306" s="183">
        <f t="shared" si="409"/>
        <v>1.4238000000000001E-2</v>
      </c>
      <c r="E306" s="183">
        <f t="shared" si="409"/>
        <v>6.7380000000000001E-3</v>
      </c>
      <c r="F306" s="183">
        <f t="shared" si="409"/>
        <v>6.38E-4</v>
      </c>
      <c r="G306" s="183">
        <f t="shared" si="409"/>
        <v>0</v>
      </c>
      <c r="H306" s="183">
        <f t="shared" si="409"/>
        <v>3.032E-3</v>
      </c>
      <c r="I306" s="183">
        <f t="shared" si="409"/>
        <v>1.1374E-2</v>
      </c>
      <c r="J306" s="183">
        <f t="shared" si="409"/>
        <v>0</v>
      </c>
      <c r="K306" s="183">
        <f t="shared" si="409"/>
        <v>0</v>
      </c>
      <c r="L306" s="183">
        <f t="shared" si="409"/>
        <v>1.1185E-2</v>
      </c>
      <c r="M306" s="183">
        <f t="shared" si="409"/>
        <v>4.9639999999999997E-3</v>
      </c>
      <c r="N306" s="183">
        <f t="shared" si="409"/>
        <v>1.6756E-2</v>
      </c>
      <c r="O306" s="183">
        <f t="shared" si="409"/>
        <v>1.5610000000000001E-2</v>
      </c>
      <c r="P306" s="183">
        <f t="shared" si="409"/>
        <v>0</v>
      </c>
      <c r="Q306" s="183">
        <f t="shared" si="409"/>
        <v>1.6691999999999999E-2</v>
      </c>
      <c r="R306" s="183">
        <f t="shared" si="409"/>
        <v>2.2889999999999998E-3</v>
      </c>
      <c r="S306" s="183">
        <f t="shared" si="409"/>
        <v>0</v>
      </c>
      <c r="T306" s="183">
        <f t="shared" si="409"/>
        <v>1.0468E-2</v>
      </c>
      <c r="U306" s="183">
        <f t="shared" si="409"/>
        <v>5.9350000000000002E-3</v>
      </c>
      <c r="V306" s="183">
        <f t="shared" si="409"/>
        <v>0</v>
      </c>
      <c r="W306" s="183">
        <f t="shared" si="409"/>
        <v>0</v>
      </c>
      <c r="X306" s="183">
        <f t="shared" si="409"/>
        <v>1.0886E-2</v>
      </c>
      <c r="Y306" s="183">
        <f t="shared" si="409"/>
        <v>0</v>
      </c>
      <c r="Z306" s="183">
        <f t="shared" si="409"/>
        <v>0</v>
      </c>
      <c r="AA306" s="183">
        <f t="shared" si="409"/>
        <v>1.2237E-2</v>
      </c>
      <c r="AB306" s="183">
        <f t="shared" si="409"/>
        <v>1.0081E-2</v>
      </c>
      <c r="AC306" s="183">
        <f t="shared" si="409"/>
        <v>1.0597000000000001E-2</v>
      </c>
      <c r="AD306" s="183">
        <f t="shared" si="409"/>
        <v>1.0869E-2</v>
      </c>
      <c r="AE306" s="183">
        <f t="shared" si="409"/>
        <v>7.9520000000000007E-3</v>
      </c>
      <c r="AF306" s="183">
        <f t="shared" si="409"/>
        <v>9.5099999999999994E-3</v>
      </c>
      <c r="AG306" s="183">
        <f t="shared" si="409"/>
        <v>3.9659999999999999E-3</v>
      </c>
      <c r="AH306" s="183">
        <f t="shared" si="409"/>
        <v>0</v>
      </c>
      <c r="AI306" s="183">
        <f t="shared" si="409"/>
        <v>0</v>
      </c>
      <c r="AJ306" s="183">
        <f t="shared" si="409"/>
        <v>0</v>
      </c>
      <c r="AK306" s="183">
        <f t="shared" si="409"/>
        <v>0</v>
      </c>
      <c r="AL306" s="183">
        <f t="shared" si="409"/>
        <v>5.1720000000000004E-3</v>
      </c>
      <c r="AM306" s="183">
        <f t="shared" si="409"/>
        <v>0</v>
      </c>
      <c r="AN306" s="183">
        <f t="shared" si="409"/>
        <v>0</v>
      </c>
      <c r="AO306" s="183">
        <f t="shared" si="409"/>
        <v>0</v>
      </c>
      <c r="AP306" s="183">
        <f t="shared" si="409"/>
        <v>1.2168999999999999E-2</v>
      </c>
      <c r="AQ306" s="183">
        <f t="shared" si="409"/>
        <v>2.5209999999999998E-3</v>
      </c>
      <c r="AR306" s="183">
        <f t="shared" si="409"/>
        <v>5.2839999999999996E-3</v>
      </c>
      <c r="AS306" s="183">
        <f t="shared" si="409"/>
        <v>4.8069999999999996E-3</v>
      </c>
      <c r="AT306" s="183">
        <f t="shared" si="409"/>
        <v>0</v>
      </c>
      <c r="AU306" s="183">
        <f t="shared" si="409"/>
        <v>0</v>
      </c>
      <c r="AV306" s="183">
        <f t="shared" si="409"/>
        <v>0</v>
      </c>
      <c r="AW306" s="183">
        <f t="shared" si="409"/>
        <v>0</v>
      </c>
      <c r="AX306" s="183">
        <f t="shared" si="409"/>
        <v>0</v>
      </c>
      <c r="AY306" s="183">
        <f t="shared" si="409"/>
        <v>0</v>
      </c>
      <c r="AZ306" s="183">
        <f t="shared" si="409"/>
        <v>8.8690000000000001E-3</v>
      </c>
      <c r="BA306" s="183">
        <f t="shared" si="409"/>
        <v>2.0428999999999999E-2</v>
      </c>
      <c r="BB306" s="183">
        <f t="shared" si="409"/>
        <v>4.705E-3</v>
      </c>
      <c r="BC306" s="183">
        <f t="shared" si="409"/>
        <v>2.7385E-2</v>
      </c>
      <c r="BD306" s="183">
        <f t="shared" si="409"/>
        <v>1.5363999999999999E-2</v>
      </c>
      <c r="BE306" s="183">
        <f t="shared" si="409"/>
        <v>3.0785E-2</v>
      </c>
      <c r="BF306" s="183">
        <f t="shared" si="409"/>
        <v>1.7312999999999999E-2</v>
      </c>
      <c r="BG306" s="183">
        <f t="shared" si="409"/>
        <v>0</v>
      </c>
      <c r="BH306" s="183">
        <f t="shared" si="409"/>
        <v>4.3290000000000004E-3</v>
      </c>
      <c r="BI306" s="183">
        <f t="shared" si="409"/>
        <v>0</v>
      </c>
      <c r="BJ306" s="183">
        <f t="shared" si="409"/>
        <v>8.0300000000000007E-3</v>
      </c>
      <c r="BK306" s="183">
        <f t="shared" si="409"/>
        <v>1.2848E-2</v>
      </c>
      <c r="BL306" s="183">
        <f t="shared" si="409"/>
        <v>0</v>
      </c>
      <c r="BM306" s="183">
        <f t="shared" si="409"/>
        <v>0</v>
      </c>
      <c r="BN306" s="183">
        <f t="shared" si="409"/>
        <v>5.8609999999999999E-3</v>
      </c>
      <c r="BO306" s="183">
        <f t="shared" ref="BO306:DZ306" si="410">ROUND((BO73/BO40),6)</f>
        <v>2.4759999999999999E-3</v>
      </c>
      <c r="BP306" s="183">
        <f t="shared" si="410"/>
        <v>1.851E-3</v>
      </c>
      <c r="BQ306" s="183">
        <f t="shared" si="410"/>
        <v>8.2269999999999999E-3</v>
      </c>
      <c r="BR306" s="183">
        <f t="shared" si="410"/>
        <v>6.0109999999999999E-3</v>
      </c>
      <c r="BS306" s="183">
        <f t="shared" si="410"/>
        <v>3.5639999999999999E-3</v>
      </c>
      <c r="BT306" s="183">
        <f t="shared" si="410"/>
        <v>3.0980000000000001E-3</v>
      </c>
      <c r="BU306" s="183">
        <f t="shared" si="410"/>
        <v>4.5040000000000002E-3</v>
      </c>
      <c r="BV306" s="183">
        <f t="shared" si="410"/>
        <v>2.4350000000000001E-3</v>
      </c>
      <c r="BW306" s="183">
        <f t="shared" si="410"/>
        <v>7.0439999999999999E-3</v>
      </c>
      <c r="BX306" s="183">
        <f t="shared" si="410"/>
        <v>0</v>
      </c>
      <c r="BY306" s="183">
        <f t="shared" si="410"/>
        <v>3.7469999999999999E-3</v>
      </c>
      <c r="BZ306" s="183">
        <f t="shared" si="410"/>
        <v>0</v>
      </c>
      <c r="CA306" s="183">
        <f t="shared" si="410"/>
        <v>0</v>
      </c>
      <c r="CB306" s="183">
        <f t="shared" si="410"/>
        <v>1.2034E-2</v>
      </c>
      <c r="CC306" s="183">
        <f t="shared" si="410"/>
        <v>0</v>
      </c>
      <c r="CD306" s="183">
        <f t="shared" si="410"/>
        <v>0</v>
      </c>
      <c r="CE306" s="183">
        <f t="shared" si="410"/>
        <v>0</v>
      </c>
      <c r="CF306" s="183">
        <f t="shared" si="410"/>
        <v>0</v>
      </c>
      <c r="CG306" s="183">
        <f t="shared" si="410"/>
        <v>5.0200000000000002E-3</v>
      </c>
      <c r="CH306" s="183">
        <f t="shared" si="410"/>
        <v>0</v>
      </c>
      <c r="CI306" s="183">
        <f t="shared" si="410"/>
        <v>2.6029999999999998E-3</v>
      </c>
      <c r="CJ306" s="183">
        <f t="shared" si="410"/>
        <v>3.4030000000000002E-3</v>
      </c>
      <c r="CK306" s="183">
        <f t="shared" si="410"/>
        <v>5.522E-3</v>
      </c>
      <c r="CL306" s="183">
        <f t="shared" si="410"/>
        <v>8.6099999999999996E-3</v>
      </c>
      <c r="CM306" s="183">
        <f t="shared" si="410"/>
        <v>4.496E-3</v>
      </c>
      <c r="CN306" s="183">
        <f t="shared" si="410"/>
        <v>1.0735E-2</v>
      </c>
      <c r="CO306" s="183">
        <f t="shared" si="410"/>
        <v>7.7559999999999999E-3</v>
      </c>
      <c r="CP306" s="183">
        <f t="shared" si="410"/>
        <v>7.5820000000000002E-3</v>
      </c>
      <c r="CQ306" s="183">
        <f t="shared" si="410"/>
        <v>0</v>
      </c>
      <c r="CR306" s="183">
        <f t="shared" si="410"/>
        <v>3.0620000000000001E-3</v>
      </c>
      <c r="CS306" s="183">
        <f t="shared" si="410"/>
        <v>0</v>
      </c>
      <c r="CT306" s="183">
        <f t="shared" si="410"/>
        <v>0</v>
      </c>
      <c r="CU306" s="183">
        <f t="shared" si="410"/>
        <v>1.3436999999999999E-2</v>
      </c>
      <c r="CV306" s="183">
        <f t="shared" si="410"/>
        <v>1.0045999999999999E-2</v>
      </c>
      <c r="CW306" s="183">
        <f t="shared" si="410"/>
        <v>0</v>
      </c>
      <c r="CX306" s="183">
        <f t="shared" si="410"/>
        <v>0</v>
      </c>
      <c r="CY306" s="183">
        <f t="shared" si="410"/>
        <v>0</v>
      </c>
      <c r="CZ306" s="183">
        <f t="shared" si="410"/>
        <v>2.4870000000000001E-3</v>
      </c>
      <c r="DA306" s="183">
        <f t="shared" si="410"/>
        <v>0</v>
      </c>
      <c r="DB306" s="183">
        <f t="shared" si="410"/>
        <v>0</v>
      </c>
      <c r="DC306" s="183">
        <f t="shared" si="410"/>
        <v>7.2059999999999997E-3</v>
      </c>
      <c r="DD306" s="183">
        <f t="shared" si="410"/>
        <v>0</v>
      </c>
      <c r="DE306" s="183">
        <f t="shared" si="410"/>
        <v>2.993E-3</v>
      </c>
      <c r="DF306" s="183">
        <f t="shared" si="410"/>
        <v>9.1590000000000005E-3</v>
      </c>
      <c r="DG306" s="183">
        <f t="shared" si="410"/>
        <v>1.7149999999999999E-3</v>
      </c>
      <c r="DH306" s="183">
        <f t="shared" si="410"/>
        <v>4.914E-3</v>
      </c>
      <c r="DI306" s="183">
        <f t="shared" si="410"/>
        <v>0</v>
      </c>
      <c r="DJ306" s="183">
        <f t="shared" si="410"/>
        <v>6.7660000000000003E-3</v>
      </c>
      <c r="DK306" s="183">
        <f t="shared" si="410"/>
        <v>7.3460000000000001E-3</v>
      </c>
      <c r="DL306" s="183">
        <f t="shared" si="410"/>
        <v>0</v>
      </c>
      <c r="DM306" s="183">
        <f t="shared" si="410"/>
        <v>6.744E-3</v>
      </c>
      <c r="DN306" s="183">
        <f t="shared" si="410"/>
        <v>9.8200000000000006E-3</v>
      </c>
      <c r="DO306" s="183">
        <f t="shared" si="410"/>
        <v>2.2100000000000002E-3</v>
      </c>
      <c r="DP306" s="183">
        <f t="shared" si="410"/>
        <v>0</v>
      </c>
      <c r="DQ306" s="183">
        <f t="shared" si="410"/>
        <v>0</v>
      </c>
      <c r="DR306" s="183">
        <f t="shared" si="410"/>
        <v>0</v>
      </c>
      <c r="DS306" s="183">
        <f t="shared" si="410"/>
        <v>0</v>
      </c>
      <c r="DT306" s="183">
        <f t="shared" si="410"/>
        <v>0</v>
      </c>
      <c r="DU306" s="183">
        <f t="shared" si="410"/>
        <v>0</v>
      </c>
      <c r="DV306" s="183">
        <f t="shared" si="410"/>
        <v>0</v>
      </c>
      <c r="DW306" s="183">
        <f t="shared" si="410"/>
        <v>8.83E-4</v>
      </c>
      <c r="DX306" s="183">
        <f t="shared" si="410"/>
        <v>8.5349999999999992E-3</v>
      </c>
      <c r="DY306" s="183">
        <f t="shared" si="410"/>
        <v>5.8890000000000001E-3</v>
      </c>
      <c r="DZ306" s="183">
        <f t="shared" si="410"/>
        <v>4.6150000000000002E-3</v>
      </c>
      <c r="EA306" s="183">
        <f t="shared" ref="EA306:FX306" si="411">ROUND((EA73/EA40),6)</f>
        <v>6.9399999999999996E-4</v>
      </c>
      <c r="EB306" s="183">
        <f t="shared" si="411"/>
        <v>7.0819999999999998E-3</v>
      </c>
      <c r="EC306" s="183">
        <f t="shared" si="411"/>
        <v>5.0000000000000001E-3</v>
      </c>
      <c r="ED306" s="183">
        <f t="shared" si="411"/>
        <v>1.686E-3</v>
      </c>
      <c r="EE306" s="183">
        <f t="shared" si="411"/>
        <v>0</v>
      </c>
      <c r="EF306" s="183">
        <f t="shared" si="411"/>
        <v>0</v>
      </c>
      <c r="EG306" s="183">
        <f t="shared" si="411"/>
        <v>0</v>
      </c>
      <c r="EH306" s="183">
        <f t="shared" si="411"/>
        <v>0</v>
      </c>
      <c r="EI306" s="183">
        <f t="shared" si="411"/>
        <v>0</v>
      </c>
      <c r="EJ306" s="183">
        <f t="shared" si="411"/>
        <v>0</v>
      </c>
      <c r="EK306" s="183">
        <f t="shared" si="411"/>
        <v>6.9099999999999999E-4</v>
      </c>
      <c r="EL306" s="183">
        <f t="shared" si="411"/>
        <v>2.9710000000000001E-3</v>
      </c>
      <c r="EM306" s="183">
        <f t="shared" si="411"/>
        <v>9.4640000000000002E-3</v>
      </c>
      <c r="EN306" s="183">
        <f t="shared" si="411"/>
        <v>3.447E-3</v>
      </c>
      <c r="EO306" s="183">
        <f t="shared" si="411"/>
        <v>1.828E-3</v>
      </c>
      <c r="EP306" s="183">
        <f t="shared" si="411"/>
        <v>7.8799999999999999E-3</v>
      </c>
      <c r="EQ306" s="183">
        <f t="shared" si="411"/>
        <v>1.8029999999999999E-3</v>
      </c>
      <c r="ER306" s="183">
        <f t="shared" si="411"/>
        <v>1.0652999999999999E-2</v>
      </c>
      <c r="ES306" s="183">
        <f t="shared" si="411"/>
        <v>0</v>
      </c>
      <c r="ET306" s="183">
        <f t="shared" si="411"/>
        <v>8.3230000000000005E-3</v>
      </c>
      <c r="EU306" s="183">
        <f t="shared" si="411"/>
        <v>0</v>
      </c>
      <c r="EV306" s="183">
        <f t="shared" si="411"/>
        <v>0</v>
      </c>
      <c r="EW306" s="183">
        <f t="shared" si="411"/>
        <v>2.3749999999999999E-3</v>
      </c>
      <c r="EX306" s="183">
        <f t="shared" si="411"/>
        <v>1.0005999999999999E-2</v>
      </c>
      <c r="EY306" s="183">
        <f t="shared" si="411"/>
        <v>0</v>
      </c>
      <c r="EZ306" s="183">
        <f t="shared" si="411"/>
        <v>0</v>
      </c>
      <c r="FA306" s="183">
        <f t="shared" si="411"/>
        <v>2.5209999999999998E-3</v>
      </c>
      <c r="FB306" s="183">
        <f t="shared" si="411"/>
        <v>2.0669999999999998E-3</v>
      </c>
      <c r="FC306" s="183">
        <f t="shared" si="411"/>
        <v>4.3020000000000003E-3</v>
      </c>
      <c r="FD306" s="183">
        <f t="shared" si="411"/>
        <v>0</v>
      </c>
      <c r="FE306" s="183">
        <f t="shared" si="411"/>
        <v>7.3480000000000004E-3</v>
      </c>
      <c r="FF306" s="183">
        <f t="shared" si="411"/>
        <v>0</v>
      </c>
      <c r="FG306" s="183">
        <f t="shared" si="411"/>
        <v>0</v>
      </c>
      <c r="FH306" s="183">
        <f t="shared" si="411"/>
        <v>3.9569999999999996E-3</v>
      </c>
      <c r="FI306" s="183">
        <f t="shared" si="411"/>
        <v>3.6719999999999999E-3</v>
      </c>
      <c r="FJ306" s="183">
        <f t="shared" si="411"/>
        <v>3.081E-3</v>
      </c>
      <c r="FK306" s="183">
        <f t="shared" si="411"/>
        <v>4.3660000000000001E-3</v>
      </c>
      <c r="FL306" s="183">
        <f t="shared" si="411"/>
        <v>5.4250000000000001E-3</v>
      </c>
      <c r="FM306" s="183">
        <f t="shared" si="411"/>
        <v>1.2340000000000001E-3</v>
      </c>
      <c r="FN306" s="183">
        <f t="shared" si="411"/>
        <v>9.6480000000000003E-3</v>
      </c>
      <c r="FO306" s="183">
        <f t="shared" si="411"/>
        <v>2.153E-3</v>
      </c>
      <c r="FP306" s="183">
        <f t="shared" si="411"/>
        <v>3.241E-3</v>
      </c>
      <c r="FQ306" s="183">
        <f t="shared" si="411"/>
        <v>4.8110000000000002E-3</v>
      </c>
      <c r="FR306" s="183">
        <f t="shared" si="411"/>
        <v>6.2310000000000004E-3</v>
      </c>
      <c r="FS306" s="183">
        <f t="shared" si="411"/>
        <v>2.9999999999999997E-4</v>
      </c>
      <c r="FT306" s="182">
        <f t="shared" si="411"/>
        <v>1.6559999999999999E-3</v>
      </c>
      <c r="FU306" s="183">
        <f t="shared" si="411"/>
        <v>1.1034E-2</v>
      </c>
      <c r="FV306" s="183">
        <f t="shared" si="411"/>
        <v>1.2733E-2</v>
      </c>
      <c r="FW306" s="183">
        <f t="shared" si="411"/>
        <v>0</v>
      </c>
      <c r="FX306" s="183">
        <f t="shared" si="411"/>
        <v>1.6981E-2</v>
      </c>
      <c r="FY306" s="183"/>
      <c r="FZ306" s="147"/>
      <c r="GA306" s="147"/>
      <c r="GB306" s="147"/>
      <c r="GC306" s="147"/>
      <c r="GD306" s="186"/>
      <c r="GE306" s="186"/>
    </row>
    <row r="307" spans="1:187" x14ac:dyDescent="0.2">
      <c r="A307" s="178"/>
      <c r="B307" s="184" t="s">
        <v>454</v>
      </c>
      <c r="C307" s="183">
        <f>C306*1000</f>
        <v>8.4919999999999991</v>
      </c>
      <c r="D307" s="183">
        <f t="shared" ref="D307:BO307" si="412">D306*1000</f>
        <v>14.238000000000001</v>
      </c>
      <c r="E307" s="183">
        <f t="shared" si="412"/>
        <v>6.7380000000000004</v>
      </c>
      <c r="F307" s="183">
        <f t="shared" si="412"/>
        <v>0.63800000000000001</v>
      </c>
      <c r="G307" s="183">
        <f t="shared" si="412"/>
        <v>0</v>
      </c>
      <c r="H307" s="183">
        <f t="shared" si="412"/>
        <v>3.032</v>
      </c>
      <c r="I307" s="183">
        <f t="shared" si="412"/>
        <v>11.374000000000001</v>
      </c>
      <c r="J307" s="183">
        <f t="shared" si="412"/>
        <v>0</v>
      </c>
      <c r="K307" s="183">
        <f t="shared" si="412"/>
        <v>0</v>
      </c>
      <c r="L307" s="183">
        <f t="shared" si="412"/>
        <v>11.185</v>
      </c>
      <c r="M307" s="183">
        <f t="shared" si="412"/>
        <v>4.9639999999999995</v>
      </c>
      <c r="N307" s="183">
        <f t="shared" si="412"/>
        <v>16.756</v>
      </c>
      <c r="O307" s="183">
        <f t="shared" si="412"/>
        <v>15.610000000000001</v>
      </c>
      <c r="P307" s="183">
        <f t="shared" si="412"/>
        <v>0</v>
      </c>
      <c r="Q307" s="183">
        <f t="shared" si="412"/>
        <v>16.692</v>
      </c>
      <c r="R307" s="183">
        <f t="shared" si="412"/>
        <v>2.2889999999999997</v>
      </c>
      <c r="S307" s="183">
        <f t="shared" si="412"/>
        <v>0</v>
      </c>
      <c r="T307" s="183">
        <f t="shared" si="412"/>
        <v>10.468</v>
      </c>
      <c r="U307" s="183">
        <f t="shared" si="412"/>
        <v>5.9350000000000005</v>
      </c>
      <c r="V307" s="183">
        <f t="shared" si="412"/>
        <v>0</v>
      </c>
      <c r="W307" s="183">
        <f t="shared" si="412"/>
        <v>0</v>
      </c>
      <c r="X307" s="183">
        <f t="shared" si="412"/>
        <v>10.885999999999999</v>
      </c>
      <c r="Y307" s="183">
        <f t="shared" si="412"/>
        <v>0</v>
      </c>
      <c r="Z307" s="183">
        <f t="shared" si="412"/>
        <v>0</v>
      </c>
      <c r="AA307" s="183">
        <f t="shared" si="412"/>
        <v>12.237</v>
      </c>
      <c r="AB307" s="183">
        <f t="shared" si="412"/>
        <v>10.081</v>
      </c>
      <c r="AC307" s="183">
        <f t="shared" si="412"/>
        <v>10.597000000000001</v>
      </c>
      <c r="AD307" s="183">
        <f t="shared" si="412"/>
        <v>10.869</v>
      </c>
      <c r="AE307" s="183">
        <f t="shared" si="412"/>
        <v>7.9520000000000008</v>
      </c>
      <c r="AF307" s="183">
        <f t="shared" si="412"/>
        <v>9.51</v>
      </c>
      <c r="AG307" s="183">
        <f t="shared" si="412"/>
        <v>3.9659999999999997</v>
      </c>
      <c r="AH307" s="183">
        <f t="shared" si="412"/>
        <v>0</v>
      </c>
      <c r="AI307" s="183">
        <f t="shared" si="412"/>
        <v>0</v>
      </c>
      <c r="AJ307" s="183">
        <f t="shared" si="412"/>
        <v>0</v>
      </c>
      <c r="AK307" s="183">
        <f t="shared" si="412"/>
        <v>0</v>
      </c>
      <c r="AL307" s="183">
        <f t="shared" si="412"/>
        <v>5.1720000000000006</v>
      </c>
      <c r="AM307" s="183">
        <f t="shared" si="412"/>
        <v>0</v>
      </c>
      <c r="AN307" s="183">
        <f t="shared" si="412"/>
        <v>0</v>
      </c>
      <c r="AO307" s="183">
        <f t="shared" si="412"/>
        <v>0</v>
      </c>
      <c r="AP307" s="183">
        <f t="shared" si="412"/>
        <v>12.168999999999999</v>
      </c>
      <c r="AQ307" s="183">
        <f t="shared" si="412"/>
        <v>2.5209999999999999</v>
      </c>
      <c r="AR307" s="183">
        <f t="shared" si="412"/>
        <v>5.2839999999999998</v>
      </c>
      <c r="AS307" s="183">
        <f t="shared" si="412"/>
        <v>4.8069999999999995</v>
      </c>
      <c r="AT307" s="183">
        <f t="shared" si="412"/>
        <v>0</v>
      </c>
      <c r="AU307" s="183">
        <f t="shared" si="412"/>
        <v>0</v>
      </c>
      <c r="AV307" s="183">
        <f t="shared" si="412"/>
        <v>0</v>
      </c>
      <c r="AW307" s="183">
        <f t="shared" si="412"/>
        <v>0</v>
      </c>
      <c r="AX307" s="183">
        <f t="shared" si="412"/>
        <v>0</v>
      </c>
      <c r="AY307" s="183">
        <f t="shared" si="412"/>
        <v>0</v>
      </c>
      <c r="AZ307" s="183">
        <f t="shared" si="412"/>
        <v>8.8689999999999998</v>
      </c>
      <c r="BA307" s="183">
        <f t="shared" si="412"/>
        <v>20.428999999999998</v>
      </c>
      <c r="BB307" s="183">
        <f t="shared" si="412"/>
        <v>4.7050000000000001</v>
      </c>
      <c r="BC307" s="183">
        <f t="shared" si="412"/>
        <v>27.384999999999998</v>
      </c>
      <c r="BD307" s="183">
        <f t="shared" si="412"/>
        <v>15.363999999999999</v>
      </c>
      <c r="BE307" s="183">
        <f t="shared" si="412"/>
        <v>30.785</v>
      </c>
      <c r="BF307" s="183">
        <f t="shared" si="412"/>
        <v>17.312999999999999</v>
      </c>
      <c r="BG307" s="183">
        <f t="shared" si="412"/>
        <v>0</v>
      </c>
      <c r="BH307" s="183">
        <f t="shared" si="412"/>
        <v>4.3290000000000006</v>
      </c>
      <c r="BI307" s="183">
        <f t="shared" si="412"/>
        <v>0</v>
      </c>
      <c r="BJ307" s="183">
        <f t="shared" si="412"/>
        <v>8.0300000000000011</v>
      </c>
      <c r="BK307" s="183">
        <f t="shared" si="412"/>
        <v>12.848000000000001</v>
      </c>
      <c r="BL307" s="183">
        <f t="shared" si="412"/>
        <v>0</v>
      </c>
      <c r="BM307" s="183">
        <f t="shared" si="412"/>
        <v>0</v>
      </c>
      <c r="BN307" s="183">
        <f t="shared" si="412"/>
        <v>5.8609999999999998</v>
      </c>
      <c r="BO307" s="183">
        <f t="shared" si="412"/>
        <v>2.476</v>
      </c>
      <c r="BP307" s="183">
        <f t="shared" ref="BP307:EA307" si="413">BP306*1000</f>
        <v>1.851</v>
      </c>
      <c r="BQ307" s="183">
        <f t="shared" si="413"/>
        <v>8.2270000000000003</v>
      </c>
      <c r="BR307" s="183">
        <f t="shared" si="413"/>
        <v>6.0110000000000001</v>
      </c>
      <c r="BS307" s="183">
        <f t="shared" si="413"/>
        <v>3.5640000000000001</v>
      </c>
      <c r="BT307" s="183">
        <f t="shared" si="413"/>
        <v>3.0979999999999999</v>
      </c>
      <c r="BU307" s="183">
        <f t="shared" si="413"/>
        <v>4.5040000000000004</v>
      </c>
      <c r="BV307" s="183">
        <f t="shared" si="413"/>
        <v>2.4350000000000001</v>
      </c>
      <c r="BW307" s="183">
        <f t="shared" si="413"/>
        <v>7.0439999999999996</v>
      </c>
      <c r="BX307" s="183">
        <f t="shared" si="413"/>
        <v>0</v>
      </c>
      <c r="BY307" s="183">
        <f t="shared" si="413"/>
        <v>3.7469999999999999</v>
      </c>
      <c r="BZ307" s="183">
        <f t="shared" si="413"/>
        <v>0</v>
      </c>
      <c r="CA307" s="183">
        <f t="shared" si="413"/>
        <v>0</v>
      </c>
      <c r="CB307" s="183">
        <f t="shared" si="413"/>
        <v>12.033999999999999</v>
      </c>
      <c r="CC307" s="183">
        <f t="shared" si="413"/>
        <v>0</v>
      </c>
      <c r="CD307" s="183">
        <f t="shared" si="413"/>
        <v>0</v>
      </c>
      <c r="CE307" s="183">
        <f t="shared" si="413"/>
        <v>0</v>
      </c>
      <c r="CF307" s="183">
        <f t="shared" si="413"/>
        <v>0</v>
      </c>
      <c r="CG307" s="183">
        <f t="shared" si="413"/>
        <v>5.0200000000000005</v>
      </c>
      <c r="CH307" s="183">
        <f t="shared" si="413"/>
        <v>0</v>
      </c>
      <c r="CI307" s="183">
        <f t="shared" si="413"/>
        <v>2.6029999999999998</v>
      </c>
      <c r="CJ307" s="183">
        <f t="shared" si="413"/>
        <v>3.403</v>
      </c>
      <c r="CK307" s="183">
        <f t="shared" si="413"/>
        <v>5.5220000000000002</v>
      </c>
      <c r="CL307" s="183">
        <f t="shared" si="413"/>
        <v>8.61</v>
      </c>
      <c r="CM307" s="183">
        <f t="shared" si="413"/>
        <v>4.4960000000000004</v>
      </c>
      <c r="CN307" s="183">
        <f t="shared" si="413"/>
        <v>10.734999999999999</v>
      </c>
      <c r="CO307" s="183">
        <f t="shared" si="413"/>
        <v>7.7560000000000002</v>
      </c>
      <c r="CP307" s="183">
        <f t="shared" si="413"/>
        <v>7.5819999999999999</v>
      </c>
      <c r="CQ307" s="183">
        <f t="shared" si="413"/>
        <v>0</v>
      </c>
      <c r="CR307" s="183">
        <f t="shared" si="413"/>
        <v>3.0619999999999998</v>
      </c>
      <c r="CS307" s="183">
        <f t="shared" si="413"/>
        <v>0</v>
      </c>
      <c r="CT307" s="183">
        <f t="shared" si="413"/>
        <v>0</v>
      </c>
      <c r="CU307" s="183">
        <f t="shared" si="413"/>
        <v>13.436999999999999</v>
      </c>
      <c r="CV307" s="183">
        <f t="shared" si="413"/>
        <v>10.045999999999999</v>
      </c>
      <c r="CW307" s="183">
        <f t="shared" si="413"/>
        <v>0</v>
      </c>
      <c r="CX307" s="183">
        <f t="shared" si="413"/>
        <v>0</v>
      </c>
      <c r="CY307" s="183">
        <f t="shared" si="413"/>
        <v>0</v>
      </c>
      <c r="CZ307" s="183">
        <f t="shared" si="413"/>
        <v>2.4870000000000001</v>
      </c>
      <c r="DA307" s="183">
        <f t="shared" si="413"/>
        <v>0</v>
      </c>
      <c r="DB307" s="183">
        <f t="shared" si="413"/>
        <v>0</v>
      </c>
      <c r="DC307" s="183">
        <f t="shared" si="413"/>
        <v>7.2059999999999995</v>
      </c>
      <c r="DD307" s="183">
        <f t="shared" si="413"/>
        <v>0</v>
      </c>
      <c r="DE307" s="183">
        <f t="shared" si="413"/>
        <v>2.9929999999999999</v>
      </c>
      <c r="DF307" s="183">
        <f t="shared" si="413"/>
        <v>9.1590000000000007</v>
      </c>
      <c r="DG307" s="183">
        <f t="shared" si="413"/>
        <v>1.7149999999999999</v>
      </c>
      <c r="DH307" s="183">
        <f t="shared" si="413"/>
        <v>4.9139999999999997</v>
      </c>
      <c r="DI307" s="183">
        <f t="shared" si="413"/>
        <v>0</v>
      </c>
      <c r="DJ307" s="183">
        <f t="shared" si="413"/>
        <v>6.766</v>
      </c>
      <c r="DK307" s="183">
        <f t="shared" si="413"/>
        <v>7.3460000000000001</v>
      </c>
      <c r="DL307" s="183">
        <f t="shared" si="413"/>
        <v>0</v>
      </c>
      <c r="DM307" s="183">
        <f t="shared" si="413"/>
        <v>6.7439999999999998</v>
      </c>
      <c r="DN307" s="183">
        <f t="shared" si="413"/>
        <v>9.82</v>
      </c>
      <c r="DO307" s="183">
        <f t="shared" si="413"/>
        <v>2.21</v>
      </c>
      <c r="DP307" s="183">
        <f t="shared" si="413"/>
        <v>0</v>
      </c>
      <c r="DQ307" s="183">
        <f t="shared" si="413"/>
        <v>0</v>
      </c>
      <c r="DR307" s="183">
        <f t="shared" si="413"/>
        <v>0</v>
      </c>
      <c r="DS307" s="183">
        <f t="shared" si="413"/>
        <v>0</v>
      </c>
      <c r="DT307" s="183">
        <f t="shared" si="413"/>
        <v>0</v>
      </c>
      <c r="DU307" s="183">
        <f t="shared" si="413"/>
        <v>0</v>
      </c>
      <c r="DV307" s="183">
        <f t="shared" si="413"/>
        <v>0</v>
      </c>
      <c r="DW307" s="183">
        <f t="shared" si="413"/>
        <v>0.88300000000000001</v>
      </c>
      <c r="DX307" s="183">
        <f t="shared" si="413"/>
        <v>8.5349999999999984</v>
      </c>
      <c r="DY307" s="183">
        <f t="shared" si="413"/>
        <v>5.8890000000000002</v>
      </c>
      <c r="DZ307" s="183">
        <f t="shared" si="413"/>
        <v>4.6150000000000002</v>
      </c>
      <c r="EA307" s="183">
        <f t="shared" si="413"/>
        <v>0.69399999999999995</v>
      </c>
      <c r="EB307" s="183">
        <f t="shared" ref="EB307:FX307" si="414">EB306*1000</f>
        <v>7.0819999999999999</v>
      </c>
      <c r="EC307" s="183">
        <f t="shared" si="414"/>
        <v>5</v>
      </c>
      <c r="ED307" s="183">
        <f t="shared" si="414"/>
        <v>1.6859999999999999</v>
      </c>
      <c r="EE307" s="183">
        <f t="shared" si="414"/>
        <v>0</v>
      </c>
      <c r="EF307" s="183">
        <f t="shared" si="414"/>
        <v>0</v>
      </c>
      <c r="EG307" s="183">
        <f t="shared" si="414"/>
        <v>0</v>
      </c>
      <c r="EH307" s="183">
        <f t="shared" si="414"/>
        <v>0</v>
      </c>
      <c r="EI307" s="183">
        <f t="shared" si="414"/>
        <v>0</v>
      </c>
      <c r="EJ307" s="183">
        <f t="shared" si="414"/>
        <v>0</v>
      </c>
      <c r="EK307" s="183">
        <f t="shared" si="414"/>
        <v>0.69099999999999995</v>
      </c>
      <c r="EL307" s="183">
        <f t="shared" si="414"/>
        <v>2.9710000000000001</v>
      </c>
      <c r="EM307" s="183">
        <f t="shared" si="414"/>
        <v>9.4640000000000004</v>
      </c>
      <c r="EN307" s="183">
        <f t="shared" si="414"/>
        <v>3.4470000000000001</v>
      </c>
      <c r="EO307" s="183">
        <f t="shared" si="414"/>
        <v>1.8280000000000001</v>
      </c>
      <c r="EP307" s="183">
        <f t="shared" si="414"/>
        <v>7.88</v>
      </c>
      <c r="EQ307" s="183">
        <f t="shared" si="414"/>
        <v>1.8029999999999999</v>
      </c>
      <c r="ER307" s="183">
        <f t="shared" si="414"/>
        <v>10.652999999999999</v>
      </c>
      <c r="ES307" s="183">
        <f t="shared" si="414"/>
        <v>0</v>
      </c>
      <c r="ET307" s="183">
        <f t="shared" si="414"/>
        <v>8.3230000000000004</v>
      </c>
      <c r="EU307" s="183">
        <f t="shared" si="414"/>
        <v>0</v>
      </c>
      <c r="EV307" s="183">
        <f t="shared" si="414"/>
        <v>0</v>
      </c>
      <c r="EW307" s="183">
        <f t="shared" si="414"/>
        <v>2.375</v>
      </c>
      <c r="EX307" s="183">
        <f t="shared" si="414"/>
        <v>10.005999999999998</v>
      </c>
      <c r="EY307" s="183">
        <f t="shared" si="414"/>
        <v>0</v>
      </c>
      <c r="EZ307" s="183">
        <f t="shared" si="414"/>
        <v>0</v>
      </c>
      <c r="FA307" s="183">
        <f t="shared" si="414"/>
        <v>2.5209999999999999</v>
      </c>
      <c r="FB307" s="183">
        <f t="shared" si="414"/>
        <v>2.0669999999999997</v>
      </c>
      <c r="FC307" s="183">
        <f t="shared" si="414"/>
        <v>4.3020000000000005</v>
      </c>
      <c r="FD307" s="183">
        <f t="shared" si="414"/>
        <v>0</v>
      </c>
      <c r="FE307" s="183">
        <f t="shared" si="414"/>
        <v>7.3480000000000008</v>
      </c>
      <c r="FF307" s="183">
        <f t="shared" si="414"/>
        <v>0</v>
      </c>
      <c r="FG307" s="183">
        <f t="shared" si="414"/>
        <v>0</v>
      </c>
      <c r="FH307" s="183">
        <f t="shared" si="414"/>
        <v>3.9569999999999994</v>
      </c>
      <c r="FI307" s="183">
        <f t="shared" si="414"/>
        <v>3.6719999999999997</v>
      </c>
      <c r="FJ307" s="183">
        <f t="shared" si="414"/>
        <v>3.081</v>
      </c>
      <c r="FK307" s="183">
        <f t="shared" si="414"/>
        <v>4.3659999999999997</v>
      </c>
      <c r="FL307" s="183">
        <f t="shared" si="414"/>
        <v>5.4249999999999998</v>
      </c>
      <c r="FM307" s="183">
        <f t="shared" si="414"/>
        <v>1.234</v>
      </c>
      <c r="FN307" s="183">
        <f t="shared" si="414"/>
        <v>9.6479999999999997</v>
      </c>
      <c r="FO307" s="183">
        <f t="shared" si="414"/>
        <v>2.153</v>
      </c>
      <c r="FP307" s="183">
        <f t="shared" si="414"/>
        <v>3.2410000000000001</v>
      </c>
      <c r="FQ307" s="183">
        <f t="shared" si="414"/>
        <v>4.8109999999999999</v>
      </c>
      <c r="FR307" s="183">
        <f t="shared" si="414"/>
        <v>6.2310000000000008</v>
      </c>
      <c r="FS307" s="183">
        <f t="shared" si="414"/>
        <v>0.3</v>
      </c>
      <c r="FT307" s="183">
        <f t="shared" si="414"/>
        <v>1.6559999999999999</v>
      </c>
      <c r="FU307" s="183">
        <f t="shared" si="414"/>
        <v>11.034000000000001</v>
      </c>
      <c r="FV307" s="183">
        <f t="shared" si="414"/>
        <v>12.732999999999999</v>
      </c>
      <c r="FW307" s="183">
        <f t="shared" si="414"/>
        <v>0</v>
      </c>
      <c r="FX307" s="183">
        <f t="shared" si="414"/>
        <v>16.980999999999998</v>
      </c>
      <c r="FY307" s="183"/>
      <c r="FZ307" s="147"/>
      <c r="GA307" s="147"/>
      <c r="GB307" s="147"/>
      <c r="GC307" s="147"/>
      <c r="GD307" s="186"/>
      <c r="GE307" s="186"/>
    </row>
    <row r="308" spans="1:187" x14ac:dyDescent="0.2">
      <c r="A308" s="192" t="s">
        <v>455</v>
      </c>
      <c r="B308" s="184" t="s">
        <v>1006</v>
      </c>
      <c r="C308" s="183">
        <f t="shared" ref="C308:AH308" si="415">SUM(C300:C306)</f>
        <v>3.4892999999999993E-2</v>
      </c>
      <c r="D308" s="183">
        <f t="shared" si="415"/>
        <v>4.1237999999999997E-2</v>
      </c>
      <c r="E308" s="183">
        <f t="shared" si="415"/>
        <v>3.1425999999999996E-2</v>
      </c>
      <c r="F308" s="183">
        <f t="shared" si="415"/>
        <v>2.69E-2</v>
      </c>
      <c r="G308" s="183">
        <f t="shared" si="415"/>
        <v>2.2284999999999999E-2</v>
      </c>
      <c r="H308" s="183">
        <f t="shared" si="415"/>
        <v>3.0032E-2</v>
      </c>
      <c r="I308" s="183">
        <f t="shared" si="415"/>
        <v>3.9126000000000001E-2</v>
      </c>
      <c r="J308" s="183">
        <f t="shared" si="415"/>
        <v>2.7E-2</v>
      </c>
      <c r="K308" s="183">
        <f t="shared" si="415"/>
        <v>2.7E-2</v>
      </c>
      <c r="L308" s="183">
        <f t="shared" si="415"/>
        <v>3.3079999999999998E-2</v>
      </c>
      <c r="M308" s="183">
        <f t="shared" si="415"/>
        <v>2.5911E-2</v>
      </c>
      <c r="N308" s="183">
        <f t="shared" si="415"/>
        <v>3.8242999999999999E-2</v>
      </c>
      <c r="O308" s="183">
        <f t="shared" si="415"/>
        <v>4.2327000000000004E-2</v>
      </c>
      <c r="P308" s="183">
        <f t="shared" si="415"/>
        <v>2.7185000000000001E-2</v>
      </c>
      <c r="Q308" s="183">
        <f t="shared" si="415"/>
        <v>4.2702000000000004E-2</v>
      </c>
      <c r="R308" s="183">
        <f t="shared" si="415"/>
        <v>2.6197999999999999E-2</v>
      </c>
      <c r="S308" s="183">
        <f t="shared" si="415"/>
        <v>2.1013999999999998E-2</v>
      </c>
      <c r="T308" s="183">
        <f t="shared" si="415"/>
        <v>2.9768999999999997E-2</v>
      </c>
      <c r="U308" s="183">
        <f t="shared" si="415"/>
        <v>2.4735999999999998E-2</v>
      </c>
      <c r="V308" s="183">
        <f t="shared" si="415"/>
        <v>2.7E-2</v>
      </c>
      <c r="W308" s="182">
        <f t="shared" si="415"/>
        <v>2.7E-2</v>
      </c>
      <c r="X308" s="183">
        <f t="shared" si="415"/>
        <v>2.1978999999999999E-2</v>
      </c>
      <c r="Y308" s="183">
        <f t="shared" si="415"/>
        <v>1.9498000000000001E-2</v>
      </c>
      <c r="Z308" s="183">
        <f t="shared" si="415"/>
        <v>2.4487999999999996E-2</v>
      </c>
      <c r="AA308" s="183">
        <f t="shared" si="415"/>
        <v>3.7232000000000001E-2</v>
      </c>
      <c r="AB308" s="183">
        <f t="shared" si="415"/>
        <v>3.5103999999999996E-2</v>
      </c>
      <c r="AC308" s="183">
        <f t="shared" si="415"/>
        <v>2.6578999999999998E-2</v>
      </c>
      <c r="AD308" s="183">
        <f t="shared" si="415"/>
        <v>2.5562000000000001E-2</v>
      </c>
      <c r="AE308" s="183">
        <f t="shared" si="415"/>
        <v>1.7590000000000001E-2</v>
      </c>
      <c r="AF308" s="183">
        <f t="shared" si="415"/>
        <v>1.6184E-2</v>
      </c>
      <c r="AG308" s="183">
        <f t="shared" si="415"/>
        <v>1.6447E-2</v>
      </c>
      <c r="AH308" s="183">
        <f t="shared" si="415"/>
        <v>2.3233000000000004E-2</v>
      </c>
      <c r="AI308" s="183">
        <f t="shared" ref="AI308:CT308" si="416">SUM(AI300:AI306)</f>
        <v>2.7E-2</v>
      </c>
      <c r="AJ308" s="183">
        <f t="shared" si="416"/>
        <v>1.8787999999999999E-2</v>
      </c>
      <c r="AK308" s="183">
        <f t="shared" si="416"/>
        <v>1.6280000000000003E-2</v>
      </c>
      <c r="AL308" s="183">
        <f t="shared" si="416"/>
        <v>3.2171999999999999E-2</v>
      </c>
      <c r="AM308" s="183">
        <f t="shared" si="416"/>
        <v>1.6449000000000002E-2</v>
      </c>
      <c r="AN308" s="183">
        <f t="shared" si="416"/>
        <v>2.2903E-2</v>
      </c>
      <c r="AO308" s="183">
        <f t="shared" si="416"/>
        <v>2.2655999999999999E-2</v>
      </c>
      <c r="AP308" s="183">
        <f t="shared" si="416"/>
        <v>3.771E-2</v>
      </c>
      <c r="AQ308" s="183">
        <f t="shared" si="416"/>
        <v>1.8079999999999999E-2</v>
      </c>
      <c r="AR308" s="183">
        <f t="shared" si="416"/>
        <v>3.0724000000000001E-2</v>
      </c>
      <c r="AS308" s="183">
        <f t="shared" si="416"/>
        <v>1.7155E-2</v>
      </c>
      <c r="AT308" s="183">
        <f t="shared" si="416"/>
        <v>2.6713999999999998E-2</v>
      </c>
      <c r="AU308" s="183">
        <f t="shared" si="416"/>
        <v>1.9188E-2</v>
      </c>
      <c r="AV308" s="183">
        <f t="shared" si="416"/>
        <v>2.5359000000000003E-2</v>
      </c>
      <c r="AW308" s="183">
        <f t="shared" si="416"/>
        <v>2.0596E-2</v>
      </c>
      <c r="AX308" s="183">
        <f t="shared" si="416"/>
        <v>1.6797999999999997E-2</v>
      </c>
      <c r="AY308" s="183">
        <f t="shared" si="416"/>
        <v>2.7E-2</v>
      </c>
      <c r="AZ308" s="183">
        <f t="shared" si="416"/>
        <v>2.5215000000000001E-2</v>
      </c>
      <c r="BA308" s="183">
        <f t="shared" si="416"/>
        <v>4.2323E-2</v>
      </c>
      <c r="BB308" s="183">
        <f t="shared" si="416"/>
        <v>2.4389000000000001E-2</v>
      </c>
      <c r="BC308" s="183">
        <f t="shared" si="416"/>
        <v>4.9946999999999998E-2</v>
      </c>
      <c r="BD308" s="183">
        <f t="shared" si="416"/>
        <v>4.2363999999999999E-2</v>
      </c>
      <c r="BE308" s="183">
        <f t="shared" si="416"/>
        <v>5.3600999999999996E-2</v>
      </c>
      <c r="BF308" s="183">
        <f t="shared" si="416"/>
        <v>4.4264999999999999E-2</v>
      </c>
      <c r="BG308" s="183">
        <f t="shared" si="416"/>
        <v>2.7E-2</v>
      </c>
      <c r="BH308" s="183">
        <f t="shared" si="416"/>
        <v>2.5748E-2</v>
      </c>
      <c r="BI308" s="183">
        <f t="shared" si="416"/>
        <v>8.4329999999999995E-3</v>
      </c>
      <c r="BJ308" s="183">
        <f t="shared" si="416"/>
        <v>3.1194E-2</v>
      </c>
      <c r="BK308" s="183">
        <f t="shared" si="416"/>
        <v>3.7307E-2</v>
      </c>
      <c r="BL308" s="183">
        <f t="shared" si="416"/>
        <v>2.7E-2</v>
      </c>
      <c r="BM308" s="183">
        <f t="shared" si="416"/>
        <v>2.2704999999999999E-2</v>
      </c>
      <c r="BN308" s="183">
        <f t="shared" si="416"/>
        <v>3.2861000000000001E-2</v>
      </c>
      <c r="BO308" s="183">
        <f t="shared" si="416"/>
        <v>1.7679E-2</v>
      </c>
      <c r="BP308" s="183">
        <f t="shared" si="416"/>
        <v>2.3553000000000001E-2</v>
      </c>
      <c r="BQ308" s="183">
        <f t="shared" si="416"/>
        <v>2.9985999999999999E-2</v>
      </c>
      <c r="BR308" s="183">
        <f t="shared" si="416"/>
        <v>1.0711E-2</v>
      </c>
      <c r="BS308" s="183">
        <f t="shared" si="416"/>
        <v>5.7949999999999998E-3</v>
      </c>
      <c r="BT308" s="183">
        <f t="shared" si="416"/>
        <v>7.1730000000000006E-3</v>
      </c>
      <c r="BU308" s="183">
        <f t="shared" si="416"/>
        <v>1.8315000000000001E-2</v>
      </c>
      <c r="BV308" s="183">
        <f t="shared" si="416"/>
        <v>1.5645000000000003E-2</v>
      </c>
      <c r="BW308" s="183">
        <f t="shared" si="416"/>
        <v>2.2544000000000002E-2</v>
      </c>
      <c r="BX308" s="183">
        <f t="shared" si="416"/>
        <v>1.6598999999999999E-2</v>
      </c>
      <c r="BY308" s="183">
        <f t="shared" si="416"/>
        <v>2.7528E-2</v>
      </c>
      <c r="BZ308" s="183">
        <f t="shared" si="416"/>
        <v>2.6312000000000002E-2</v>
      </c>
      <c r="CA308" s="183">
        <f t="shared" si="416"/>
        <v>2.3040999999999999E-2</v>
      </c>
      <c r="CB308" s="183">
        <f t="shared" si="416"/>
        <v>3.8286000000000001E-2</v>
      </c>
      <c r="CC308" s="183">
        <f t="shared" si="416"/>
        <v>2.2199E-2</v>
      </c>
      <c r="CD308" s="183">
        <f t="shared" si="416"/>
        <v>2.3552999999999998E-2</v>
      </c>
      <c r="CE308" s="183">
        <f t="shared" si="416"/>
        <v>2.7E-2</v>
      </c>
      <c r="CF308" s="183">
        <f t="shared" si="416"/>
        <v>2.7140000000000001E-2</v>
      </c>
      <c r="CG308" s="183">
        <f t="shared" si="416"/>
        <v>3.202E-2</v>
      </c>
      <c r="CH308" s="183">
        <f t="shared" si="416"/>
        <v>2.2187999999999999E-2</v>
      </c>
      <c r="CI308" s="183">
        <f t="shared" si="416"/>
        <v>2.6783000000000001E-2</v>
      </c>
      <c r="CJ308" s="183">
        <f t="shared" si="416"/>
        <v>2.6872E-2</v>
      </c>
      <c r="CK308" s="183">
        <f t="shared" si="416"/>
        <v>1.4106E-2</v>
      </c>
      <c r="CL308" s="183">
        <f t="shared" si="416"/>
        <v>1.6997999999999999E-2</v>
      </c>
      <c r="CM308" s="183">
        <f t="shared" si="416"/>
        <v>6.77E-3</v>
      </c>
      <c r="CN308" s="183">
        <f t="shared" si="416"/>
        <v>3.7734999999999998E-2</v>
      </c>
      <c r="CO308" s="183">
        <f t="shared" si="416"/>
        <v>3.0115999999999997E-2</v>
      </c>
      <c r="CP308" s="183">
        <f t="shared" si="416"/>
        <v>2.8130999999999996E-2</v>
      </c>
      <c r="CQ308" s="183">
        <f t="shared" si="416"/>
        <v>1.2426999999999999E-2</v>
      </c>
      <c r="CR308" s="183">
        <f t="shared" si="416"/>
        <v>5.4299999999999999E-3</v>
      </c>
      <c r="CS308" s="183">
        <f t="shared" si="416"/>
        <v>2.2658000000000001E-2</v>
      </c>
      <c r="CT308" s="183">
        <f t="shared" si="416"/>
        <v>9.3919999999999993E-3</v>
      </c>
      <c r="CU308" s="183">
        <f t="shared" ref="CU308:FF308" si="417">SUM(CU300:CU306)</f>
        <v>3.3052999999999999E-2</v>
      </c>
      <c r="CV308" s="183">
        <f t="shared" si="417"/>
        <v>2.2683999999999999E-2</v>
      </c>
      <c r="CW308" s="183">
        <f t="shared" si="417"/>
        <v>1.7086999999999998E-2</v>
      </c>
      <c r="CX308" s="183">
        <f t="shared" si="417"/>
        <v>2.1824000000000003E-2</v>
      </c>
      <c r="CY308" s="183">
        <f t="shared" si="417"/>
        <v>2.7E-2</v>
      </c>
      <c r="CZ308" s="183">
        <f t="shared" si="417"/>
        <v>2.9138000000000001E-2</v>
      </c>
      <c r="DA308" s="183">
        <f t="shared" si="417"/>
        <v>2.7479E-2</v>
      </c>
      <c r="DB308" s="183">
        <f t="shared" si="417"/>
        <v>2.7E-2</v>
      </c>
      <c r="DC308" s="183">
        <f t="shared" si="417"/>
        <v>2.5215000000000001E-2</v>
      </c>
      <c r="DD308" s="183">
        <f t="shared" si="417"/>
        <v>3.4510000000000005E-3</v>
      </c>
      <c r="DE308" s="183">
        <f t="shared" si="417"/>
        <v>1.4443000000000001E-2</v>
      </c>
      <c r="DF308" s="183">
        <f t="shared" si="417"/>
        <v>3.3373E-2</v>
      </c>
      <c r="DG308" s="183">
        <f t="shared" si="417"/>
        <v>2.2168E-2</v>
      </c>
      <c r="DH308" s="183">
        <f t="shared" si="417"/>
        <v>2.6148999999999999E-2</v>
      </c>
      <c r="DI308" s="183">
        <f t="shared" si="417"/>
        <v>1.8844999999999997E-2</v>
      </c>
      <c r="DJ308" s="183">
        <f t="shared" si="417"/>
        <v>2.7649E-2</v>
      </c>
      <c r="DK308" s="183">
        <f t="shared" si="417"/>
        <v>2.3003999999999997E-2</v>
      </c>
      <c r="DL308" s="183">
        <f t="shared" si="417"/>
        <v>2.1967E-2</v>
      </c>
      <c r="DM308" s="183">
        <f t="shared" si="417"/>
        <v>2.6643E-2</v>
      </c>
      <c r="DN308" s="183">
        <f t="shared" si="417"/>
        <v>3.6819999999999999E-2</v>
      </c>
      <c r="DO308" s="183">
        <f t="shared" si="417"/>
        <v>2.921E-2</v>
      </c>
      <c r="DP308" s="183">
        <f t="shared" si="417"/>
        <v>2.7604E-2</v>
      </c>
      <c r="DQ308" s="183">
        <f t="shared" si="417"/>
        <v>2.4545000000000001E-2</v>
      </c>
      <c r="DR308" s="183">
        <f t="shared" si="417"/>
        <v>2.4417000000000001E-2</v>
      </c>
      <c r="DS308" s="183">
        <f t="shared" si="417"/>
        <v>2.5923999999999999E-2</v>
      </c>
      <c r="DT308" s="183">
        <f t="shared" si="417"/>
        <v>2.1728999999999998E-2</v>
      </c>
      <c r="DU308" s="183">
        <f t="shared" si="417"/>
        <v>2.7E-2</v>
      </c>
      <c r="DV308" s="183">
        <f t="shared" si="417"/>
        <v>2.7E-2</v>
      </c>
      <c r="DW308" s="183">
        <f t="shared" si="417"/>
        <v>2.2879999999999998E-2</v>
      </c>
      <c r="DX308" s="183">
        <f t="shared" si="417"/>
        <v>2.7465999999999997E-2</v>
      </c>
      <c r="DY308" s="183">
        <f t="shared" si="417"/>
        <v>1.8817E-2</v>
      </c>
      <c r="DZ308" s="183">
        <f t="shared" si="417"/>
        <v>2.2277000000000002E-2</v>
      </c>
      <c r="EA308" s="183">
        <f t="shared" si="417"/>
        <v>1.4715000000000001E-2</v>
      </c>
      <c r="EB308" s="183">
        <f t="shared" si="417"/>
        <v>3.4082000000000001E-2</v>
      </c>
      <c r="EC308" s="183">
        <f t="shared" si="417"/>
        <v>3.1620999999999996E-2</v>
      </c>
      <c r="ED308" s="183">
        <f t="shared" si="417"/>
        <v>6.3429999999999997E-3</v>
      </c>
      <c r="EE308" s="183">
        <f t="shared" si="417"/>
        <v>2.7E-2</v>
      </c>
      <c r="EF308" s="183">
        <f t="shared" si="417"/>
        <v>1.9594999999999998E-2</v>
      </c>
      <c r="EG308" s="183">
        <f t="shared" si="417"/>
        <v>2.6536000000000001E-2</v>
      </c>
      <c r="EH308" s="183">
        <f t="shared" si="417"/>
        <v>2.5053000000000002E-2</v>
      </c>
      <c r="EI308" s="183">
        <f t="shared" si="417"/>
        <v>2.7E-2</v>
      </c>
      <c r="EJ308" s="183">
        <f t="shared" si="417"/>
        <v>2.7E-2</v>
      </c>
      <c r="EK308" s="183">
        <f t="shared" si="417"/>
        <v>6.4580000000000002E-3</v>
      </c>
      <c r="EL308" s="183">
        <f t="shared" si="417"/>
        <v>7.9120000000000006E-3</v>
      </c>
      <c r="EM308" s="183">
        <f t="shared" si="417"/>
        <v>2.5772E-2</v>
      </c>
      <c r="EN308" s="183">
        <f t="shared" si="417"/>
        <v>3.0446999999999998E-2</v>
      </c>
      <c r="EO308" s="183">
        <f t="shared" si="417"/>
        <v>2.8827999999999999E-2</v>
      </c>
      <c r="EP308" s="183">
        <f t="shared" si="417"/>
        <v>2.8465999999999998E-2</v>
      </c>
      <c r="EQ308" s="183">
        <f t="shared" si="417"/>
        <v>1.3008000000000002E-2</v>
      </c>
      <c r="ER308" s="183">
        <f t="shared" si="417"/>
        <v>3.1935999999999999E-2</v>
      </c>
      <c r="ES308" s="183">
        <f t="shared" si="417"/>
        <v>2.3557999999999999E-2</v>
      </c>
      <c r="ET308" s="183">
        <f t="shared" si="417"/>
        <v>3.5323E-2</v>
      </c>
      <c r="EU308" s="183">
        <f t="shared" si="417"/>
        <v>2.7E-2</v>
      </c>
      <c r="EV308" s="183">
        <f t="shared" si="417"/>
        <v>1.1403999999999999E-2</v>
      </c>
      <c r="EW308" s="183">
        <f t="shared" si="417"/>
        <v>8.4279999999999997E-3</v>
      </c>
      <c r="EX308" s="183">
        <f t="shared" si="417"/>
        <v>1.3916E-2</v>
      </c>
      <c r="EY308" s="183">
        <f t="shared" si="417"/>
        <v>2.7E-2</v>
      </c>
      <c r="EZ308" s="183">
        <f t="shared" si="417"/>
        <v>2.5711000000000001E-2</v>
      </c>
      <c r="FA308" s="183">
        <f t="shared" si="417"/>
        <v>1.3979999999999999E-2</v>
      </c>
      <c r="FB308" s="183">
        <f t="shared" si="417"/>
        <v>1.3571999999999999E-2</v>
      </c>
      <c r="FC308" s="183">
        <f t="shared" si="417"/>
        <v>2.6852000000000001E-2</v>
      </c>
      <c r="FD308" s="183">
        <f t="shared" si="417"/>
        <v>2.4437999999999998E-2</v>
      </c>
      <c r="FE308" s="183">
        <f t="shared" si="417"/>
        <v>2.1759000000000001E-2</v>
      </c>
      <c r="FF308" s="183">
        <f t="shared" si="417"/>
        <v>2.7E-2</v>
      </c>
      <c r="FG308" s="183">
        <f t="shared" ref="FG308:FU308" si="418">SUM(FG300:FG306)</f>
        <v>2.7E-2</v>
      </c>
      <c r="FH308" s="183">
        <f t="shared" si="418"/>
        <v>2.5693999999999998E-2</v>
      </c>
      <c r="FI308" s="183">
        <f t="shared" si="418"/>
        <v>9.8719999999999988E-3</v>
      </c>
      <c r="FJ308" s="183">
        <f t="shared" si="418"/>
        <v>2.2519000000000001E-2</v>
      </c>
      <c r="FK308" s="183">
        <f t="shared" si="418"/>
        <v>1.5256E-2</v>
      </c>
      <c r="FL308" s="183">
        <f t="shared" si="418"/>
        <v>3.2425000000000002E-2</v>
      </c>
      <c r="FM308" s="183">
        <f t="shared" si="418"/>
        <v>1.9647999999999999E-2</v>
      </c>
      <c r="FN308" s="183">
        <f t="shared" si="418"/>
        <v>3.6648E-2</v>
      </c>
      <c r="FO308" s="183">
        <f t="shared" si="418"/>
        <v>7.7769999999999992E-3</v>
      </c>
      <c r="FP308" s="183">
        <f t="shared" si="418"/>
        <v>1.5384000000000002E-2</v>
      </c>
      <c r="FQ308" s="183">
        <f t="shared" si="418"/>
        <v>2.1690999999999998E-2</v>
      </c>
      <c r="FR308" s="183">
        <f t="shared" si="418"/>
        <v>1.7795999999999999E-2</v>
      </c>
      <c r="FS308" s="183">
        <f t="shared" si="418"/>
        <v>5.4450000000000002E-3</v>
      </c>
      <c r="FT308" s="182">
        <f t="shared" si="418"/>
        <v>5.9489999999999994E-3</v>
      </c>
      <c r="FU308" s="183">
        <f t="shared" si="418"/>
        <v>2.9379000000000002E-2</v>
      </c>
      <c r="FV308" s="183">
        <f>SUM(FV300:FV306)</f>
        <v>2.7764999999999998E-2</v>
      </c>
      <c r="FW308" s="183">
        <f>SUM(FW300:FW306)</f>
        <v>2.1498E-2</v>
      </c>
      <c r="FX308" s="183">
        <f>SUM(FX300:FX306)</f>
        <v>3.6656000000000001E-2</v>
      </c>
      <c r="FY308" s="183"/>
      <c r="GA308" s="147"/>
      <c r="GB308" s="147"/>
      <c r="GC308" s="147"/>
      <c r="GD308" s="186"/>
      <c r="GE308" s="186"/>
    </row>
    <row r="309" spans="1:187" x14ac:dyDescent="0.2">
      <c r="A309" s="178"/>
      <c r="B309" s="184" t="s">
        <v>456</v>
      </c>
      <c r="C309" s="147"/>
      <c r="D309" s="147"/>
      <c r="E309" s="147"/>
      <c r="F309" s="147"/>
      <c r="G309" s="147"/>
      <c r="H309" s="147"/>
      <c r="I309" s="147"/>
      <c r="J309" s="147"/>
      <c r="K309" s="147"/>
      <c r="L309" s="147"/>
      <c r="M309" s="147"/>
      <c r="N309" s="147"/>
      <c r="O309" s="147"/>
      <c r="P309" s="147"/>
      <c r="Q309" s="147"/>
      <c r="R309" s="147"/>
      <c r="S309" s="147"/>
      <c r="T309" s="147"/>
      <c r="U309" s="147"/>
      <c r="V309" s="147"/>
      <c r="W309" s="181"/>
      <c r="X309" s="147"/>
      <c r="Y309" s="147"/>
      <c r="Z309" s="147"/>
      <c r="AA309" s="147"/>
      <c r="AB309" s="147"/>
      <c r="AC309" s="147"/>
      <c r="AD309" s="147"/>
      <c r="AE309" s="147"/>
      <c r="AF309" s="147"/>
      <c r="AG309" s="147"/>
      <c r="AH309" s="147"/>
      <c r="AI309" s="147"/>
      <c r="AJ309" s="147"/>
      <c r="AK309" s="147"/>
      <c r="AL309" s="147"/>
      <c r="AM309" s="147"/>
      <c r="AN309" s="147"/>
      <c r="AO309" s="147"/>
      <c r="AP309" s="147"/>
      <c r="AQ309" s="147"/>
      <c r="AR309" s="147"/>
      <c r="AS309" s="147"/>
      <c r="AT309" s="147"/>
      <c r="AU309" s="147"/>
      <c r="AV309" s="147"/>
      <c r="AW309" s="147"/>
      <c r="AX309" s="147"/>
      <c r="AY309" s="147"/>
      <c r="AZ309" s="147"/>
      <c r="BA309" s="147"/>
      <c r="BB309" s="147"/>
      <c r="BC309" s="147"/>
      <c r="BD309" s="147"/>
      <c r="BE309" s="147"/>
      <c r="BF309" s="147"/>
      <c r="BG309" s="147"/>
      <c r="BH309" s="147"/>
      <c r="BI309" s="147"/>
      <c r="BJ309" s="147"/>
      <c r="BK309" s="147"/>
      <c r="BL309" s="147"/>
      <c r="BM309" s="147"/>
      <c r="BN309" s="147"/>
      <c r="BO309" s="147"/>
      <c r="BP309" s="147"/>
      <c r="BQ309" s="147"/>
      <c r="BR309" s="147"/>
      <c r="BS309" s="147"/>
      <c r="BT309" s="147"/>
      <c r="BU309" s="147"/>
      <c r="BV309" s="147"/>
      <c r="BW309" s="147"/>
      <c r="BX309" s="147"/>
      <c r="BY309" s="147"/>
      <c r="BZ309" s="147"/>
      <c r="CA309" s="147"/>
      <c r="CB309" s="147"/>
      <c r="CC309" s="147"/>
      <c r="CD309" s="147"/>
      <c r="CE309" s="147"/>
      <c r="CF309" s="147"/>
      <c r="CG309" s="147"/>
      <c r="CH309" s="147"/>
      <c r="CI309" s="147"/>
      <c r="CJ309" s="147"/>
      <c r="CK309" s="147"/>
      <c r="CL309" s="147"/>
      <c r="CM309" s="147"/>
      <c r="CN309" s="147"/>
      <c r="CO309" s="147"/>
      <c r="CP309" s="147"/>
      <c r="CQ309" s="147"/>
      <c r="CR309" s="147"/>
      <c r="CS309" s="147"/>
      <c r="CT309" s="147"/>
      <c r="CU309" s="147"/>
      <c r="CV309" s="147"/>
      <c r="CW309" s="147"/>
      <c r="CX309" s="147"/>
      <c r="CY309" s="147"/>
      <c r="CZ309" s="147"/>
      <c r="DA309" s="147"/>
      <c r="DB309" s="147"/>
      <c r="DC309" s="147"/>
      <c r="DD309" s="147"/>
      <c r="DE309" s="147"/>
      <c r="DF309" s="147"/>
      <c r="DG309" s="147"/>
      <c r="DH309" s="147"/>
      <c r="DI309" s="147"/>
      <c r="DJ309" s="147"/>
      <c r="DK309" s="147"/>
      <c r="DL309" s="147"/>
      <c r="DM309" s="147"/>
      <c r="DN309" s="147"/>
      <c r="DO309" s="147"/>
      <c r="DP309" s="147"/>
      <c r="DQ309" s="147"/>
      <c r="DR309" s="147"/>
      <c r="DS309" s="147"/>
      <c r="DT309" s="147"/>
      <c r="DU309" s="147"/>
      <c r="DV309" s="147"/>
      <c r="DW309" s="147"/>
      <c r="DX309" s="147"/>
      <c r="DY309" s="147"/>
      <c r="DZ309" s="147"/>
      <c r="EA309" s="147"/>
      <c r="EB309" s="147"/>
      <c r="EC309" s="147"/>
      <c r="ED309" s="147"/>
      <c r="EE309" s="147"/>
      <c r="EF309" s="147"/>
      <c r="EG309" s="147"/>
      <c r="EH309" s="147"/>
      <c r="EI309" s="147"/>
      <c r="EJ309" s="147"/>
      <c r="EK309" s="147"/>
      <c r="EL309" s="147"/>
      <c r="EM309" s="147"/>
      <c r="EN309" s="147"/>
      <c r="EO309" s="147"/>
      <c r="EP309" s="147"/>
      <c r="EQ309" s="147"/>
      <c r="ER309" s="147"/>
      <c r="ES309" s="147"/>
      <c r="ET309" s="147"/>
      <c r="EU309" s="147"/>
      <c r="EV309" s="147"/>
      <c r="EW309" s="147"/>
      <c r="EX309" s="147"/>
      <c r="EY309" s="147"/>
      <c r="EZ309" s="147"/>
      <c r="FA309" s="147"/>
      <c r="FB309" s="147"/>
      <c r="FC309" s="147"/>
      <c r="FD309" s="147"/>
      <c r="FE309" s="147"/>
      <c r="FF309" s="147"/>
      <c r="FG309" s="147"/>
      <c r="FH309" s="147"/>
      <c r="FI309" s="147"/>
      <c r="FJ309" s="147"/>
      <c r="FK309" s="147"/>
      <c r="FL309" s="147"/>
      <c r="FM309" s="147"/>
      <c r="FN309" s="147"/>
      <c r="FO309" s="147"/>
      <c r="FP309" s="147"/>
      <c r="FQ309" s="147"/>
      <c r="FR309" s="147"/>
      <c r="FS309" s="147"/>
      <c r="FT309" s="181"/>
      <c r="FU309" s="147"/>
      <c r="FV309" s="147"/>
      <c r="FW309" s="147"/>
      <c r="FX309" s="147"/>
      <c r="FY309" s="183"/>
      <c r="GA309" s="147"/>
      <c r="GB309" s="147"/>
      <c r="GC309" s="147"/>
      <c r="GD309" s="186"/>
      <c r="GE309" s="186"/>
    </row>
    <row r="310" spans="1:187" x14ac:dyDescent="0.2">
      <c r="A310" s="178"/>
      <c r="B310" s="184"/>
      <c r="C310" s="147"/>
      <c r="D310" s="186"/>
      <c r="E310" s="186"/>
      <c r="F310" s="186"/>
      <c r="G310" s="186"/>
      <c r="H310" s="186"/>
      <c r="I310" s="186"/>
      <c r="J310" s="186"/>
      <c r="K310" s="186"/>
      <c r="L310" s="186"/>
      <c r="M310" s="186"/>
      <c r="N310" s="186"/>
      <c r="O310" s="186"/>
      <c r="P310" s="186"/>
      <c r="Q310" s="186"/>
      <c r="R310" s="186"/>
      <c r="S310" s="186"/>
      <c r="T310" s="186"/>
      <c r="U310" s="186"/>
      <c r="V310" s="186"/>
      <c r="W310" s="187"/>
      <c r="X310" s="186"/>
      <c r="Y310" s="186"/>
      <c r="Z310" s="186"/>
      <c r="AA310" s="186"/>
      <c r="AB310" s="186"/>
      <c r="AC310" s="186"/>
      <c r="AD310" s="186"/>
      <c r="AE310" s="186"/>
      <c r="AF310" s="186"/>
      <c r="AG310" s="186"/>
      <c r="AH310" s="186"/>
      <c r="AI310" s="186"/>
      <c r="AJ310" s="186"/>
      <c r="AK310" s="186"/>
      <c r="AL310" s="186"/>
      <c r="AM310" s="186"/>
      <c r="AN310" s="186"/>
      <c r="AO310" s="186"/>
      <c r="AP310" s="186"/>
      <c r="AQ310" s="186"/>
      <c r="AR310" s="186"/>
      <c r="AS310" s="186"/>
      <c r="AT310" s="186"/>
      <c r="AU310" s="186"/>
      <c r="AV310" s="186"/>
      <c r="AW310" s="186"/>
      <c r="AX310" s="186"/>
      <c r="AY310" s="186"/>
      <c r="AZ310" s="186"/>
      <c r="BA310" s="186"/>
      <c r="BB310" s="186"/>
      <c r="BC310" s="186"/>
      <c r="BD310" s="186"/>
      <c r="BE310" s="186"/>
      <c r="BF310" s="186"/>
      <c r="BG310" s="186"/>
      <c r="BH310" s="186"/>
      <c r="BI310" s="186"/>
      <c r="BJ310" s="186"/>
      <c r="BK310" s="186"/>
      <c r="BL310" s="186"/>
      <c r="BM310" s="186"/>
      <c r="BN310" s="186"/>
      <c r="BO310" s="186"/>
      <c r="BP310" s="186"/>
      <c r="BQ310" s="186"/>
      <c r="BR310" s="186"/>
      <c r="BS310" s="186"/>
      <c r="BT310" s="186"/>
      <c r="BU310" s="186"/>
      <c r="BV310" s="186"/>
      <c r="BW310" s="186"/>
      <c r="BX310" s="186"/>
      <c r="BY310" s="186"/>
      <c r="BZ310" s="186"/>
      <c r="CA310" s="186"/>
      <c r="CB310" s="186"/>
      <c r="CC310" s="186"/>
      <c r="CD310" s="186"/>
      <c r="CE310" s="186"/>
      <c r="CF310" s="186"/>
      <c r="CG310" s="186"/>
      <c r="CH310" s="186"/>
      <c r="CI310" s="186"/>
      <c r="CJ310" s="186"/>
      <c r="CK310" s="186"/>
      <c r="CL310" s="186"/>
      <c r="CM310" s="186"/>
      <c r="CN310" s="186"/>
      <c r="CO310" s="186"/>
      <c r="CP310" s="186"/>
      <c r="CQ310" s="186"/>
      <c r="CR310" s="186"/>
      <c r="CS310" s="186"/>
      <c r="CT310" s="186"/>
      <c r="CU310" s="186"/>
      <c r="CV310" s="186"/>
      <c r="CW310" s="186"/>
      <c r="CX310" s="186"/>
      <c r="CY310" s="186"/>
      <c r="CZ310" s="186"/>
      <c r="DA310" s="186"/>
      <c r="DB310" s="186"/>
      <c r="DC310" s="186"/>
      <c r="DD310" s="186"/>
      <c r="DE310" s="186"/>
      <c r="DF310" s="186"/>
      <c r="DG310" s="186"/>
      <c r="DH310" s="186"/>
      <c r="DI310" s="186"/>
      <c r="DJ310" s="186"/>
      <c r="DK310" s="186"/>
      <c r="DL310" s="186"/>
      <c r="DM310" s="186"/>
      <c r="DN310" s="186"/>
      <c r="DO310" s="186"/>
      <c r="DP310" s="186"/>
      <c r="DQ310" s="186"/>
      <c r="DR310" s="186"/>
      <c r="DS310" s="186"/>
      <c r="DT310" s="186"/>
      <c r="DU310" s="186"/>
      <c r="DV310" s="186"/>
      <c r="DW310" s="186"/>
      <c r="DX310" s="186"/>
      <c r="DY310" s="186"/>
      <c r="DZ310" s="186"/>
      <c r="EA310" s="186"/>
      <c r="EB310" s="186"/>
      <c r="EC310" s="186"/>
      <c r="ED310" s="186"/>
      <c r="EE310" s="186"/>
      <c r="EF310" s="186"/>
      <c r="EG310" s="186"/>
      <c r="EH310" s="186"/>
      <c r="EI310" s="186"/>
      <c r="EJ310" s="186"/>
      <c r="EK310" s="186"/>
      <c r="EL310" s="186"/>
      <c r="EM310" s="186"/>
      <c r="EN310" s="186"/>
      <c r="EO310" s="186"/>
      <c r="EP310" s="186"/>
      <c r="EQ310" s="186"/>
      <c r="ER310" s="186"/>
      <c r="ES310" s="186"/>
      <c r="ET310" s="186"/>
      <c r="EU310" s="186"/>
      <c r="EV310" s="186"/>
      <c r="EW310" s="186"/>
      <c r="EX310" s="186"/>
      <c r="EY310" s="186"/>
      <c r="EZ310" s="186"/>
      <c r="FA310" s="186"/>
      <c r="FB310" s="186"/>
      <c r="FC310" s="186"/>
      <c r="FD310" s="186"/>
      <c r="FE310" s="186"/>
      <c r="FF310" s="186"/>
      <c r="FG310" s="186"/>
      <c r="FH310" s="186"/>
      <c r="FI310" s="186"/>
      <c r="FJ310" s="186"/>
      <c r="FK310" s="186"/>
      <c r="FL310" s="186"/>
      <c r="FM310" s="186"/>
      <c r="FN310" s="186"/>
      <c r="FO310" s="186"/>
      <c r="FP310" s="186"/>
      <c r="FQ310" s="186"/>
      <c r="FR310" s="186"/>
      <c r="FS310" s="186"/>
      <c r="FT310" s="187"/>
      <c r="FU310" s="186"/>
      <c r="FV310" s="186"/>
      <c r="FW310" s="186"/>
      <c r="FX310" s="186"/>
      <c r="FY310" s="183"/>
      <c r="FZ310" s="147"/>
      <c r="GA310" s="147"/>
      <c r="GB310" s="147"/>
      <c r="GC310" s="147"/>
      <c r="GD310" s="186"/>
      <c r="GE310" s="186"/>
    </row>
    <row r="311" spans="1:187" x14ac:dyDescent="0.2">
      <c r="A311" s="178"/>
      <c r="B311" s="184"/>
      <c r="C311" s="147">
        <f>ROUND((C264-C166)/C91,2)</f>
        <v>8816.19</v>
      </c>
      <c r="D311" s="147">
        <f t="shared" ref="D311:BO311" si="419">ROUND((D264-D166)/D91,2)</f>
        <v>8431.77</v>
      </c>
      <c r="E311" s="147">
        <f t="shared" si="419"/>
        <v>9006.98</v>
      </c>
      <c r="F311" s="147">
        <f t="shared" si="419"/>
        <v>8310.6200000000008</v>
      </c>
      <c r="G311" s="147">
        <f t="shared" si="419"/>
        <v>8935.8700000000008</v>
      </c>
      <c r="H311" s="147">
        <f t="shared" si="419"/>
        <v>8899.15</v>
      </c>
      <c r="I311" s="147">
        <f t="shared" si="419"/>
        <v>9059.07</v>
      </c>
      <c r="J311" s="147">
        <f t="shared" si="419"/>
        <v>8181.42</v>
      </c>
      <c r="K311" s="147">
        <f t="shared" si="419"/>
        <v>11358.11</v>
      </c>
      <c r="L311" s="147">
        <f t="shared" si="419"/>
        <v>8956.5300000000007</v>
      </c>
      <c r="M311" s="147">
        <f t="shared" si="419"/>
        <v>9999.5300000000007</v>
      </c>
      <c r="N311" s="147">
        <f t="shared" si="419"/>
        <v>8577.2199999999993</v>
      </c>
      <c r="O311" s="147">
        <f t="shared" si="419"/>
        <v>8287.7199999999993</v>
      </c>
      <c r="P311" s="147">
        <f t="shared" si="419"/>
        <v>15491.43</v>
      </c>
      <c r="Q311" s="147">
        <f t="shared" si="419"/>
        <v>8973.6200000000008</v>
      </c>
      <c r="R311" s="147">
        <f t="shared" si="419"/>
        <v>10433</v>
      </c>
      <c r="S311" s="147">
        <f t="shared" si="419"/>
        <v>8679.19</v>
      </c>
      <c r="T311" s="147">
        <f t="shared" si="419"/>
        <v>15020.76</v>
      </c>
      <c r="U311" s="147">
        <f t="shared" si="419"/>
        <v>17642.09</v>
      </c>
      <c r="V311" s="147">
        <f t="shared" si="419"/>
        <v>11169.78</v>
      </c>
      <c r="W311" s="147">
        <f t="shared" si="419"/>
        <v>17837.28</v>
      </c>
      <c r="X311" s="147">
        <f t="shared" si="419"/>
        <v>17143.13</v>
      </c>
      <c r="Y311" s="147">
        <f t="shared" si="419"/>
        <v>11730.9</v>
      </c>
      <c r="Z311" s="147">
        <f t="shared" si="419"/>
        <v>11943.64</v>
      </c>
      <c r="AA311" s="147">
        <f t="shared" si="419"/>
        <v>8421.51</v>
      </c>
      <c r="AB311" s="147">
        <f t="shared" si="419"/>
        <v>8524.2900000000009</v>
      </c>
      <c r="AC311" s="147">
        <f t="shared" si="419"/>
        <v>8786.36</v>
      </c>
      <c r="AD311" s="147">
        <f t="shared" si="419"/>
        <v>8503.27</v>
      </c>
      <c r="AE311" s="147">
        <f t="shared" si="419"/>
        <v>15590.94</v>
      </c>
      <c r="AF311" s="147">
        <f t="shared" si="419"/>
        <v>14663</v>
      </c>
      <c r="AG311" s="147">
        <f t="shared" si="419"/>
        <v>9256.32</v>
      </c>
      <c r="AH311" s="147">
        <f t="shared" si="419"/>
        <v>8541.17</v>
      </c>
      <c r="AI311" s="147">
        <f t="shared" si="419"/>
        <v>10333.129999999999</v>
      </c>
      <c r="AJ311" s="147">
        <f t="shared" si="419"/>
        <v>13801.54</v>
      </c>
      <c r="AK311" s="147">
        <f t="shared" si="419"/>
        <v>13470.21</v>
      </c>
      <c r="AL311" s="147">
        <f t="shared" si="419"/>
        <v>11905.05</v>
      </c>
      <c r="AM311" s="147">
        <f t="shared" si="419"/>
        <v>9510.5</v>
      </c>
      <c r="AN311" s="147">
        <f t="shared" si="419"/>
        <v>10775.32</v>
      </c>
      <c r="AO311" s="147">
        <f t="shared" si="419"/>
        <v>8365.58</v>
      </c>
      <c r="AP311" s="147">
        <f t="shared" si="419"/>
        <v>8911.57</v>
      </c>
      <c r="AQ311" s="147">
        <f t="shared" si="419"/>
        <v>11946.57</v>
      </c>
      <c r="AR311" s="147">
        <f t="shared" si="419"/>
        <v>8328.68</v>
      </c>
      <c r="AS311" s="147">
        <f t="shared" si="419"/>
        <v>8931.08</v>
      </c>
      <c r="AT311" s="147">
        <f t="shared" si="419"/>
        <v>8493.9500000000007</v>
      </c>
      <c r="AU311" s="147">
        <f t="shared" si="419"/>
        <v>12660.72</v>
      </c>
      <c r="AV311" s="147">
        <f t="shared" si="419"/>
        <v>11946.6</v>
      </c>
      <c r="AW311" s="147">
        <f t="shared" si="419"/>
        <v>13932.23</v>
      </c>
      <c r="AX311" s="147">
        <f t="shared" si="419"/>
        <v>18263.11</v>
      </c>
      <c r="AY311" s="147">
        <f t="shared" si="419"/>
        <v>9872.7099999999991</v>
      </c>
      <c r="AZ311" s="147">
        <f t="shared" si="419"/>
        <v>8768.49</v>
      </c>
      <c r="BA311" s="147">
        <f t="shared" si="419"/>
        <v>8181.42</v>
      </c>
      <c r="BB311" s="147">
        <f t="shared" si="419"/>
        <v>8181.42</v>
      </c>
      <c r="BC311" s="147">
        <f t="shared" si="419"/>
        <v>8505.9500000000007</v>
      </c>
      <c r="BD311" s="147">
        <f t="shared" si="419"/>
        <v>8181.42</v>
      </c>
      <c r="BE311" s="147">
        <f t="shared" si="419"/>
        <v>8724.69</v>
      </c>
      <c r="BF311" s="147">
        <f t="shared" si="419"/>
        <v>8181.42</v>
      </c>
      <c r="BG311" s="147">
        <f t="shared" si="419"/>
        <v>9155.25</v>
      </c>
      <c r="BH311" s="147">
        <f t="shared" si="419"/>
        <v>9419.24</v>
      </c>
      <c r="BI311" s="147">
        <f t="shared" si="419"/>
        <v>12913.24</v>
      </c>
      <c r="BJ311" s="147">
        <f t="shared" si="419"/>
        <v>8181.42</v>
      </c>
      <c r="BK311" s="147">
        <f t="shared" si="419"/>
        <v>8323.26</v>
      </c>
      <c r="BL311" s="147">
        <f t="shared" si="419"/>
        <v>14641.52</v>
      </c>
      <c r="BM311" s="147">
        <f t="shared" si="419"/>
        <v>11954.95</v>
      </c>
      <c r="BN311" s="147">
        <f t="shared" si="419"/>
        <v>8181.42</v>
      </c>
      <c r="BO311" s="147">
        <f t="shared" si="419"/>
        <v>8556.48</v>
      </c>
      <c r="BP311" s="147">
        <f t="shared" ref="BP311:EA311" si="420">ROUND((BP264-BP166)/BP91,2)</f>
        <v>13911.39</v>
      </c>
      <c r="BQ311" s="147">
        <f t="shared" si="420"/>
        <v>8895.7900000000009</v>
      </c>
      <c r="BR311" s="147">
        <f t="shared" si="420"/>
        <v>8311.17</v>
      </c>
      <c r="BS311" s="147">
        <f t="shared" si="420"/>
        <v>9189.09</v>
      </c>
      <c r="BT311" s="147">
        <f t="shared" si="420"/>
        <v>10262.290000000001</v>
      </c>
      <c r="BU311" s="147">
        <f t="shared" si="420"/>
        <v>10476.82</v>
      </c>
      <c r="BV311" s="147">
        <f t="shared" si="420"/>
        <v>8636.61</v>
      </c>
      <c r="BW311" s="147">
        <f t="shared" si="420"/>
        <v>8525.43</v>
      </c>
      <c r="BX311" s="147">
        <f t="shared" si="420"/>
        <v>17493.009999999998</v>
      </c>
      <c r="BY311" s="147">
        <f t="shared" si="420"/>
        <v>9552.18</v>
      </c>
      <c r="BZ311" s="147">
        <f t="shared" si="420"/>
        <v>12985.22</v>
      </c>
      <c r="CA311" s="147">
        <f t="shared" si="420"/>
        <v>14781.52</v>
      </c>
      <c r="CB311" s="147">
        <f t="shared" si="420"/>
        <v>8408.1299999999992</v>
      </c>
      <c r="CC311" s="147">
        <f t="shared" si="420"/>
        <v>14034.74</v>
      </c>
      <c r="CD311" s="147">
        <f t="shared" si="420"/>
        <v>16680.419999999998</v>
      </c>
      <c r="CE311" s="147">
        <f t="shared" si="420"/>
        <v>14157.46</v>
      </c>
      <c r="CF311" s="147">
        <f t="shared" si="420"/>
        <v>15504.11</v>
      </c>
      <c r="CG311" s="147">
        <f t="shared" si="420"/>
        <v>13195.82</v>
      </c>
      <c r="CH311" s="147">
        <f t="shared" si="420"/>
        <v>16019.31</v>
      </c>
      <c r="CI311" s="147">
        <f t="shared" si="420"/>
        <v>8873.1</v>
      </c>
      <c r="CJ311" s="147">
        <f t="shared" si="420"/>
        <v>9002.15</v>
      </c>
      <c r="CK311" s="147">
        <f t="shared" si="420"/>
        <v>8530.14</v>
      </c>
      <c r="CL311" s="147">
        <f t="shared" si="420"/>
        <v>8926.0400000000009</v>
      </c>
      <c r="CM311" s="147">
        <f t="shared" si="420"/>
        <v>9765.39</v>
      </c>
      <c r="CN311" s="147">
        <f t="shared" si="420"/>
        <v>8181.42</v>
      </c>
      <c r="CO311" s="147">
        <f t="shared" si="420"/>
        <v>8181.42</v>
      </c>
      <c r="CP311" s="147">
        <f t="shared" si="420"/>
        <v>9064.43</v>
      </c>
      <c r="CQ311" s="147">
        <f t="shared" si="420"/>
        <v>9227.58</v>
      </c>
      <c r="CR311" s="147">
        <f t="shared" si="420"/>
        <v>14389.56</v>
      </c>
      <c r="CS311" s="147">
        <f t="shared" si="420"/>
        <v>10528.22</v>
      </c>
      <c r="CT311" s="147">
        <f t="shared" si="420"/>
        <v>16006.79</v>
      </c>
      <c r="CU311" s="147">
        <f t="shared" si="420"/>
        <v>9295.15</v>
      </c>
      <c r="CV311" s="147">
        <f t="shared" si="420"/>
        <v>16322.99</v>
      </c>
      <c r="CW311" s="147">
        <f t="shared" si="420"/>
        <v>14461.27</v>
      </c>
      <c r="CX311" s="147">
        <f t="shared" si="420"/>
        <v>9469.5499999999993</v>
      </c>
      <c r="CY311" s="147">
        <f t="shared" si="420"/>
        <v>17552.29</v>
      </c>
      <c r="CZ311" s="147">
        <f t="shared" si="420"/>
        <v>8311.44</v>
      </c>
      <c r="DA311" s="147">
        <f t="shared" si="420"/>
        <v>14013.51</v>
      </c>
      <c r="DB311" s="147">
        <f t="shared" si="420"/>
        <v>11389.01</v>
      </c>
      <c r="DC311" s="147">
        <f t="shared" si="420"/>
        <v>14708.88</v>
      </c>
      <c r="DD311" s="147">
        <f t="shared" si="420"/>
        <v>14676.49</v>
      </c>
      <c r="DE311" s="147">
        <f t="shared" si="420"/>
        <v>9684.1299999999992</v>
      </c>
      <c r="DF311" s="147">
        <f t="shared" si="420"/>
        <v>8181.42</v>
      </c>
      <c r="DG311" s="147">
        <f t="shared" si="420"/>
        <v>17284.09</v>
      </c>
      <c r="DH311" s="147">
        <f t="shared" si="420"/>
        <v>8181.42</v>
      </c>
      <c r="DI311" s="147">
        <f t="shared" si="420"/>
        <v>8335.61</v>
      </c>
      <c r="DJ311" s="147">
        <f t="shared" si="420"/>
        <v>9149.9</v>
      </c>
      <c r="DK311" s="147">
        <f t="shared" si="420"/>
        <v>9585.84</v>
      </c>
      <c r="DL311" s="147">
        <f t="shared" si="420"/>
        <v>8508.42</v>
      </c>
      <c r="DM311" s="147">
        <f t="shared" si="420"/>
        <v>13889.99</v>
      </c>
      <c r="DN311" s="147">
        <f t="shared" si="420"/>
        <v>8854.11</v>
      </c>
      <c r="DO311" s="147">
        <f t="shared" si="420"/>
        <v>8670.5300000000007</v>
      </c>
      <c r="DP311" s="147">
        <f t="shared" si="420"/>
        <v>13685.7</v>
      </c>
      <c r="DQ311" s="147">
        <f t="shared" si="420"/>
        <v>9363.51</v>
      </c>
      <c r="DR311" s="147">
        <f t="shared" si="420"/>
        <v>9003.76</v>
      </c>
      <c r="DS311" s="147">
        <f t="shared" si="420"/>
        <v>9491.4599999999991</v>
      </c>
      <c r="DT311" s="147">
        <f t="shared" si="420"/>
        <v>16169.21</v>
      </c>
      <c r="DU311" s="147">
        <f t="shared" si="420"/>
        <v>10262.34</v>
      </c>
      <c r="DV311" s="147">
        <f t="shared" si="420"/>
        <v>13769.11</v>
      </c>
      <c r="DW311" s="147">
        <f t="shared" si="420"/>
        <v>10568.27</v>
      </c>
      <c r="DX311" s="147">
        <f t="shared" si="420"/>
        <v>16315.7</v>
      </c>
      <c r="DY311" s="147">
        <f t="shared" si="420"/>
        <v>12129.18</v>
      </c>
      <c r="DZ311" s="147">
        <f t="shared" si="420"/>
        <v>9185.2800000000007</v>
      </c>
      <c r="EA311" s="147">
        <f t="shared" si="420"/>
        <v>9603.56</v>
      </c>
      <c r="EB311" s="147">
        <f t="shared" ref="EB311:FX311" si="421">ROUND((EB264-EB166)/EB91,2)</f>
        <v>9078.9699999999993</v>
      </c>
      <c r="EC311" s="147">
        <f t="shared" si="421"/>
        <v>10589.45</v>
      </c>
      <c r="ED311" s="147">
        <f t="shared" si="421"/>
        <v>11144.22</v>
      </c>
      <c r="EE311" s="147">
        <f t="shared" si="421"/>
        <v>13703.66</v>
      </c>
      <c r="EF311" s="147">
        <f t="shared" si="421"/>
        <v>8631.81</v>
      </c>
      <c r="EG311" s="147">
        <f t="shared" si="421"/>
        <v>11006.77</v>
      </c>
      <c r="EH311" s="147">
        <f t="shared" si="421"/>
        <v>12185.42</v>
      </c>
      <c r="EI311" s="147">
        <f t="shared" si="421"/>
        <v>8858.24</v>
      </c>
      <c r="EJ311" s="147">
        <f t="shared" si="421"/>
        <v>8181.42</v>
      </c>
      <c r="EK311" s="147">
        <f t="shared" si="421"/>
        <v>8928.64</v>
      </c>
      <c r="EL311" s="147">
        <f t="shared" si="421"/>
        <v>9078.91</v>
      </c>
      <c r="EM311" s="147">
        <f t="shared" si="421"/>
        <v>9707.0300000000007</v>
      </c>
      <c r="EN311" s="147">
        <f t="shared" si="421"/>
        <v>8792.83</v>
      </c>
      <c r="EO311" s="147">
        <f t="shared" si="421"/>
        <v>9806.57</v>
      </c>
      <c r="EP311" s="147">
        <f t="shared" si="421"/>
        <v>10831.13</v>
      </c>
      <c r="EQ311" s="147">
        <f t="shared" si="421"/>
        <v>8591.2800000000007</v>
      </c>
      <c r="ER311" s="147">
        <f t="shared" si="421"/>
        <v>11826.59</v>
      </c>
      <c r="ES311" s="147">
        <f t="shared" si="421"/>
        <v>15964.89</v>
      </c>
      <c r="ET311" s="147">
        <f t="shared" si="421"/>
        <v>15020.61</v>
      </c>
      <c r="EU311" s="147">
        <f t="shared" si="421"/>
        <v>9948.51</v>
      </c>
      <c r="EV311" s="147">
        <f t="shared" si="421"/>
        <v>18332.150000000001</v>
      </c>
      <c r="EW311" s="147">
        <f t="shared" si="421"/>
        <v>11478.27</v>
      </c>
      <c r="EX311" s="147">
        <f t="shared" si="421"/>
        <v>13406.49</v>
      </c>
      <c r="EY311" s="147">
        <f t="shared" si="421"/>
        <v>9548.94</v>
      </c>
      <c r="EZ311" s="147">
        <f t="shared" si="421"/>
        <v>15536.51</v>
      </c>
      <c r="FA311" s="147">
        <f t="shared" si="421"/>
        <v>8904.7999999999993</v>
      </c>
      <c r="FB311" s="147">
        <f t="shared" si="421"/>
        <v>11115.13</v>
      </c>
      <c r="FC311" s="147">
        <f t="shared" si="421"/>
        <v>8265.8700000000008</v>
      </c>
      <c r="FD311" s="147">
        <f t="shared" si="421"/>
        <v>10923.31</v>
      </c>
      <c r="FE311" s="147">
        <f t="shared" si="421"/>
        <v>16575.16</v>
      </c>
      <c r="FF311" s="147">
        <f t="shared" si="421"/>
        <v>13028.88</v>
      </c>
      <c r="FG311" s="147">
        <f t="shared" si="421"/>
        <v>16108.2</v>
      </c>
      <c r="FH311" s="147">
        <f t="shared" si="421"/>
        <v>16900.810000000001</v>
      </c>
      <c r="FI311" s="147">
        <f t="shared" si="421"/>
        <v>8491.7900000000009</v>
      </c>
      <c r="FJ311" s="147">
        <f t="shared" si="421"/>
        <v>8287.8700000000008</v>
      </c>
      <c r="FK311" s="147">
        <f t="shared" si="421"/>
        <v>8268.2800000000007</v>
      </c>
      <c r="FL311" s="147">
        <f t="shared" si="421"/>
        <v>8181.42</v>
      </c>
      <c r="FM311" s="147">
        <f t="shared" si="421"/>
        <v>8181.42</v>
      </c>
      <c r="FN311" s="147">
        <f t="shared" si="421"/>
        <v>8476.73</v>
      </c>
      <c r="FO311" s="147">
        <f t="shared" si="421"/>
        <v>8660.41</v>
      </c>
      <c r="FP311" s="147">
        <f t="shared" si="421"/>
        <v>8811.19</v>
      </c>
      <c r="FQ311" s="147">
        <f t="shared" si="421"/>
        <v>8887.84</v>
      </c>
      <c r="FR311" s="147">
        <f t="shared" si="421"/>
        <v>14911.67</v>
      </c>
      <c r="FS311" s="147">
        <f t="shared" si="421"/>
        <v>13702.69</v>
      </c>
      <c r="FT311" s="147">
        <f t="shared" si="421"/>
        <v>17393.62</v>
      </c>
      <c r="FU311" s="147">
        <f t="shared" si="421"/>
        <v>9590.64</v>
      </c>
      <c r="FV311" s="147">
        <f t="shared" si="421"/>
        <v>9230.49</v>
      </c>
      <c r="FW311" s="147">
        <f t="shared" si="421"/>
        <v>13911.87</v>
      </c>
      <c r="FX311" s="147">
        <f t="shared" si="421"/>
        <v>18048.45</v>
      </c>
      <c r="FY311" s="147"/>
      <c r="GA311" s="269">
        <f>ROUND(FZ312/FZ91,2)</f>
        <v>8612.02</v>
      </c>
      <c r="GB311" s="147"/>
      <c r="GC311" s="147"/>
      <c r="GD311" s="186"/>
      <c r="GE311" s="186"/>
    </row>
    <row r="312" spans="1:187" x14ac:dyDescent="0.2">
      <c r="A312" s="178"/>
      <c r="B312" s="184" t="s">
        <v>682</v>
      </c>
      <c r="C312" s="162">
        <f t="shared" ref="C312:V312" si="422">C116*(C91)+C155</f>
        <v>54213368.905488648</v>
      </c>
      <c r="D312" s="162">
        <f t="shared" si="422"/>
        <v>353354445.51782084</v>
      </c>
      <c r="E312" s="162">
        <f t="shared" si="422"/>
        <v>72471952.148335397</v>
      </c>
      <c r="F312" s="162">
        <f t="shared" si="422"/>
        <v>147961507.90775964</v>
      </c>
      <c r="G312" s="162">
        <f t="shared" si="422"/>
        <v>9359432.0073274709</v>
      </c>
      <c r="H312" s="162">
        <f t="shared" si="422"/>
        <v>8478216.3825415689</v>
      </c>
      <c r="I312" s="162">
        <f t="shared" si="422"/>
        <v>94141841.122146964</v>
      </c>
      <c r="J312" s="162">
        <f t="shared" si="422"/>
        <v>18985934.170082614</v>
      </c>
      <c r="K312" s="162">
        <f t="shared" si="422"/>
        <v>3377902.6399627817</v>
      </c>
      <c r="L312" s="162">
        <f t="shared" si="422"/>
        <v>23624628.706682306</v>
      </c>
      <c r="M312" s="162">
        <f t="shared" si="422"/>
        <v>13581365.046671512</v>
      </c>
      <c r="N312" s="162">
        <f t="shared" si="422"/>
        <v>452080136.68766892</v>
      </c>
      <c r="O312" s="162">
        <f t="shared" si="422"/>
        <v>121860174.68309914</v>
      </c>
      <c r="P312" s="162">
        <f t="shared" si="422"/>
        <v>2799302.1000063037</v>
      </c>
      <c r="Q312" s="162">
        <f t="shared" si="422"/>
        <v>357010820.79640335</v>
      </c>
      <c r="R312" s="162">
        <f t="shared" si="422"/>
        <v>5071483.3676616363</v>
      </c>
      <c r="S312" s="162">
        <f t="shared" si="422"/>
        <v>14056814.34876263</v>
      </c>
      <c r="T312" s="162">
        <f t="shared" si="422"/>
        <v>2144964.8418009602</v>
      </c>
      <c r="U312" s="162">
        <f t="shared" si="422"/>
        <v>882104.29951599985</v>
      </c>
      <c r="V312" s="162">
        <f t="shared" si="422"/>
        <v>3357635.59840438</v>
      </c>
      <c r="W312" s="162">
        <f>(W116*W91)+W155</f>
        <v>891864.13951599994</v>
      </c>
      <c r="X312" s="162">
        <f>X116*(X91)+X155</f>
        <v>857156.50141299993</v>
      </c>
      <c r="Y312" s="162">
        <f>Y311*Y91</f>
        <v>5786852.9699999997</v>
      </c>
      <c r="Z312" s="162">
        <f t="shared" ref="Z312:BX312" si="423">Z116*(Z91)+Z155</f>
        <v>2921414.9024153138</v>
      </c>
      <c r="AA312" s="162">
        <f t="shared" si="423"/>
        <v>252917425.71030191</v>
      </c>
      <c r="AB312" s="162">
        <f t="shared" si="423"/>
        <v>253499730.37675735</v>
      </c>
      <c r="AC312" s="162">
        <f t="shared" si="423"/>
        <v>8474448.5734308697</v>
      </c>
      <c r="AD312" s="162">
        <f t="shared" si="423"/>
        <v>10885892.523184724</v>
      </c>
      <c r="AE312" s="162">
        <f t="shared" si="423"/>
        <v>1733712.9576033121</v>
      </c>
      <c r="AF312" s="162">
        <f t="shared" si="423"/>
        <v>2479512.7476203656</v>
      </c>
      <c r="AG312" s="162">
        <f t="shared" si="423"/>
        <v>7398574.7840037458</v>
      </c>
      <c r="AH312" s="162">
        <f t="shared" si="423"/>
        <v>8836697.1801513359</v>
      </c>
      <c r="AI312" s="162">
        <f t="shared" si="423"/>
        <v>3798460.2349042078</v>
      </c>
      <c r="AJ312" s="162">
        <f t="shared" si="423"/>
        <v>2805852.2217345377</v>
      </c>
      <c r="AK312" s="162">
        <f t="shared" si="423"/>
        <v>2925730.6039532879</v>
      </c>
      <c r="AL312" s="162">
        <f t="shared" si="423"/>
        <v>3333413.9304948002</v>
      </c>
      <c r="AM312" s="162">
        <f t="shared" si="423"/>
        <v>4274969.6556870556</v>
      </c>
      <c r="AN312" s="162">
        <f t="shared" si="423"/>
        <v>3892046.5377699481</v>
      </c>
      <c r="AO312" s="162">
        <f t="shared" si="423"/>
        <v>39361716.282685578</v>
      </c>
      <c r="AP312" s="162">
        <f t="shared" si="423"/>
        <v>773830985.45784831</v>
      </c>
      <c r="AQ312" s="162">
        <f t="shared" si="423"/>
        <v>2944829.8148840452</v>
      </c>
      <c r="AR312" s="162">
        <f t="shared" si="423"/>
        <v>519249882.74236357</v>
      </c>
      <c r="AS312" s="162">
        <f t="shared" si="423"/>
        <v>61575335.577792257</v>
      </c>
      <c r="AT312" s="162">
        <f t="shared" si="423"/>
        <v>19835075.086218424</v>
      </c>
      <c r="AU312" s="162">
        <f t="shared" si="423"/>
        <v>3336098.7039187551</v>
      </c>
      <c r="AV312" s="162">
        <f t="shared" si="423"/>
        <v>3609067.3967428389</v>
      </c>
      <c r="AW312" s="162">
        <f t="shared" si="423"/>
        <v>2952238.8969911304</v>
      </c>
      <c r="AX312" s="162">
        <f t="shared" si="423"/>
        <v>913155.55550349993</v>
      </c>
      <c r="AY312" s="162">
        <f t="shared" si="423"/>
        <v>4682627.3823146187</v>
      </c>
      <c r="AZ312" s="162">
        <f t="shared" si="423"/>
        <v>100416779.83121604</v>
      </c>
      <c r="BA312" s="162">
        <f t="shared" si="423"/>
        <v>73555354.428606346</v>
      </c>
      <c r="BB312" s="162">
        <f t="shared" si="423"/>
        <v>63990087.266353458</v>
      </c>
      <c r="BC312" s="162">
        <f t="shared" si="423"/>
        <v>254225878.33659777</v>
      </c>
      <c r="BD312" s="162">
        <f t="shared" si="423"/>
        <v>40023128.289334521</v>
      </c>
      <c r="BE312" s="162">
        <f t="shared" si="423"/>
        <v>12261681.732853217</v>
      </c>
      <c r="BF312" s="162">
        <f t="shared" si="423"/>
        <v>192485187.30273169</v>
      </c>
      <c r="BG312" s="162">
        <f t="shared" si="423"/>
        <v>8940099.230466906</v>
      </c>
      <c r="BH312" s="162">
        <f t="shared" si="423"/>
        <v>5757040.9807263045</v>
      </c>
      <c r="BI312" s="162">
        <f t="shared" si="423"/>
        <v>3295460.1011531758</v>
      </c>
      <c r="BJ312" s="162">
        <f t="shared" si="423"/>
        <v>51356844.753247179</v>
      </c>
      <c r="BK312" s="162">
        <f t="shared" si="423"/>
        <v>132564564.33900176</v>
      </c>
      <c r="BL312" s="162">
        <f t="shared" si="423"/>
        <v>2717466.6642988804</v>
      </c>
      <c r="BM312" s="162">
        <f t="shared" si="423"/>
        <v>3376076.8886538157</v>
      </c>
      <c r="BN312" s="162">
        <f t="shared" si="423"/>
        <v>29959476.730940968</v>
      </c>
      <c r="BO312" s="162">
        <f t="shared" si="423"/>
        <v>11599167.504804935</v>
      </c>
      <c r="BP312" s="162">
        <f t="shared" si="423"/>
        <v>2780887.1890337761</v>
      </c>
      <c r="BQ312" s="162">
        <f t="shared" si="423"/>
        <v>53873805.914604098</v>
      </c>
      <c r="BR312" s="162">
        <f t="shared" si="423"/>
        <v>39188001.284152284</v>
      </c>
      <c r="BS312" s="162">
        <f t="shared" si="423"/>
        <v>10139244.796163945</v>
      </c>
      <c r="BT312" s="162">
        <f t="shared" si="423"/>
        <v>4515408.5870280005</v>
      </c>
      <c r="BU312" s="162">
        <f t="shared" si="423"/>
        <v>4485126.1269126451</v>
      </c>
      <c r="BV312" s="162">
        <f t="shared" si="423"/>
        <v>10859674.077892466</v>
      </c>
      <c r="BW312" s="162">
        <f t="shared" si="423"/>
        <v>16703024.332353681</v>
      </c>
      <c r="BX312" s="162">
        <f t="shared" si="423"/>
        <v>1619852.9477675401</v>
      </c>
      <c r="BY312" s="162">
        <f>BY271*BY91</f>
        <v>5023491.4620000003</v>
      </c>
      <c r="BZ312" s="162">
        <f t="shared" ref="BZ312:EK312" si="424">BZ116*(BZ91)+BZ155</f>
        <v>2781434.0513156122</v>
      </c>
      <c r="CA312" s="162">
        <f t="shared" si="424"/>
        <v>2586765.2191282497</v>
      </c>
      <c r="CB312" s="162">
        <f t="shared" si="424"/>
        <v>678849682.80799329</v>
      </c>
      <c r="CC312" s="162">
        <f t="shared" si="424"/>
        <v>2370468.0136178057</v>
      </c>
      <c r="CD312" s="162">
        <f t="shared" si="424"/>
        <v>992485.16809090995</v>
      </c>
      <c r="CE312" s="162">
        <f t="shared" si="424"/>
        <v>2364295.4249293599</v>
      </c>
      <c r="CF312" s="162">
        <f t="shared" si="424"/>
        <v>1556612.3911319359</v>
      </c>
      <c r="CG312" s="162">
        <f t="shared" si="424"/>
        <v>2672154.4575075251</v>
      </c>
      <c r="CH312" s="162">
        <f t="shared" si="424"/>
        <v>1778143.89633409</v>
      </c>
      <c r="CI312" s="162">
        <f t="shared" si="424"/>
        <v>6379759.4394014003</v>
      </c>
      <c r="CJ312" s="162">
        <f t="shared" si="424"/>
        <v>8715882.2616931312</v>
      </c>
      <c r="CK312" s="162">
        <f t="shared" si="424"/>
        <v>42451114.284721173</v>
      </c>
      <c r="CL312" s="162">
        <f t="shared" si="424"/>
        <v>11770774.707598077</v>
      </c>
      <c r="CM312" s="162">
        <f t="shared" si="424"/>
        <v>8002735.9613733897</v>
      </c>
      <c r="CN312" s="162">
        <f t="shared" si="424"/>
        <v>239929666.78150666</v>
      </c>
      <c r="CO312" s="162">
        <f t="shared" si="424"/>
        <v>123850306.65481316</v>
      </c>
      <c r="CP312" s="162">
        <f t="shared" si="424"/>
        <v>9716159.2298657</v>
      </c>
      <c r="CQ312" s="162">
        <f t="shared" si="424"/>
        <v>9639127.1161280945</v>
      </c>
      <c r="CR312" s="162">
        <f t="shared" si="424"/>
        <v>2611704.9889814351</v>
      </c>
      <c r="CS312" s="162">
        <f t="shared" si="424"/>
        <v>3719620.8039123472</v>
      </c>
      <c r="CT312" s="162">
        <f t="shared" si="424"/>
        <v>1795962.1978090599</v>
      </c>
      <c r="CU312" s="162">
        <f t="shared" si="424"/>
        <v>714796.9140688621</v>
      </c>
      <c r="CV312" s="162">
        <f t="shared" si="424"/>
        <v>843898.679145389</v>
      </c>
      <c r="CW312" s="162">
        <f t="shared" si="424"/>
        <v>2400571.6323239999</v>
      </c>
      <c r="CX312" s="162">
        <f t="shared" si="424"/>
        <v>4592730.9574969998</v>
      </c>
      <c r="CY312" s="162">
        <f t="shared" si="424"/>
        <v>877614.41434000002</v>
      </c>
      <c r="CZ312" s="162">
        <f t="shared" si="424"/>
        <v>17670959.494258173</v>
      </c>
      <c r="DA312" s="162">
        <f t="shared" si="424"/>
        <v>2572880.3993123756</v>
      </c>
      <c r="DB312" s="162">
        <f t="shared" si="424"/>
        <v>3487315.0597602678</v>
      </c>
      <c r="DC312" s="162">
        <f t="shared" si="424"/>
        <v>2366658.2765051657</v>
      </c>
      <c r="DD312" s="162">
        <f t="shared" si="424"/>
        <v>2377591.9160257201</v>
      </c>
      <c r="DE312" s="162">
        <f t="shared" si="424"/>
        <v>4292005.1208205121</v>
      </c>
      <c r="DF312" s="162">
        <f t="shared" si="424"/>
        <v>174599103.01031518</v>
      </c>
      <c r="DG312" s="162">
        <f t="shared" si="424"/>
        <v>1393097.9771122918</v>
      </c>
      <c r="DH312" s="162">
        <f t="shared" si="424"/>
        <v>16730176.309796</v>
      </c>
      <c r="DI312" s="162">
        <f t="shared" si="424"/>
        <v>22518657.791869376</v>
      </c>
      <c r="DJ312" s="162">
        <f t="shared" si="424"/>
        <v>6335388.1545756655</v>
      </c>
      <c r="DK312" s="162">
        <f>DK271*DK91</f>
        <v>4432492.4160000002</v>
      </c>
      <c r="DL312" s="162">
        <f t="shared" si="424"/>
        <v>49946993.698569901</v>
      </c>
      <c r="DM312" s="162">
        <f t="shared" si="424"/>
        <v>3890584.8330187229</v>
      </c>
      <c r="DN312" s="162">
        <f t="shared" si="424"/>
        <v>13028829.4556392</v>
      </c>
      <c r="DO312" s="162">
        <f t="shared" si="424"/>
        <v>26983559.032917991</v>
      </c>
      <c r="DP312" s="162">
        <f t="shared" si="424"/>
        <v>2928740.6606442998</v>
      </c>
      <c r="DQ312" s="162">
        <f t="shared" si="424"/>
        <v>5376529.7464961186</v>
      </c>
      <c r="DR312" s="162">
        <f t="shared" si="424"/>
        <v>12869076.368790044</v>
      </c>
      <c r="DS312" s="162">
        <f t="shared" si="424"/>
        <v>7589372.1434189957</v>
      </c>
      <c r="DT312" s="162">
        <f t="shared" si="424"/>
        <v>2153739.1189744598</v>
      </c>
      <c r="DU312" s="162">
        <f t="shared" si="424"/>
        <v>4043363.8818776198</v>
      </c>
      <c r="DV312" s="162">
        <f t="shared" si="424"/>
        <v>2737298.6160432645</v>
      </c>
      <c r="DW312" s="162">
        <f t="shared" si="424"/>
        <v>3820428.5286943153</v>
      </c>
      <c r="DX312" s="162">
        <f t="shared" si="424"/>
        <v>2789984.6338607399</v>
      </c>
      <c r="DY312" s="162">
        <f t="shared" si="424"/>
        <v>3941984.7995555</v>
      </c>
      <c r="DZ312" s="162">
        <f t="shared" si="424"/>
        <v>8484446.2126565799</v>
      </c>
      <c r="EA312" s="162">
        <f t="shared" si="424"/>
        <v>6378682.5467046984</v>
      </c>
      <c r="EB312" s="162">
        <f t="shared" si="424"/>
        <v>5332986.5152608464</v>
      </c>
      <c r="EC312" s="162">
        <f t="shared" si="424"/>
        <v>3293319.5629003798</v>
      </c>
      <c r="ED312" s="162">
        <f t="shared" si="424"/>
        <v>18481576.956646618</v>
      </c>
      <c r="EE312" s="162">
        <f t="shared" si="424"/>
        <v>2595472.4372066902</v>
      </c>
      <c r="EF312" s="162">
        <f t="shared" si="424"/>
        <v>12804420.269083733</v>
      </c>
      <c r="EG312" s="162">
        <f t="shared" si="424"/>
        <v>3167748.5342801004</v>
      </c>
      <c r="EH312" s="162">
        <f t="shared" si="424"/>
        <v>2895255.63810504</v>
      </c>
      <c r="EI312" s="162">
        <f t="shared" si="424"/>
        <v>148313474.96670425</v>
      </c>
      <c r="EJ312" s="162">
        <f t="shared" si="424"/>
        <v>76225514.362610206</v>
      </c>
      <c r="EK312" s="162">
        <f t="shared" si="424"/>
        <v>6171476.5731389448</v>
      </c>
      <c r="EL312" s="162">
        <f t="shared" ref="EL312:EX312" si="425">EL116*(EL91)+EL155</f>
        <v>4429601.260839521</v>
      </c>
      <c r="EM312" s="162">
        <f t="shared" si="425"/>
        <v>4255560.7396838721</v>
      </c>
      <c r="EN312" s="162">
        <f t="shared" si="425"/>
        <v>8718092.9083145857</v>
      </c>
      <c r="EO312" s="162">
        <f t="shared" si="425"/>
        <v>3989313.3060386479</v>
      </c>
      <c r="EP312" s="162">
        <f t="shared" si="425"/>
        <v>4351949.1863495419</v>
      </c>
      <c r="EQ312" s="162">
        <f t="shared" si="425"/>
        <v>23305553.9962065</v>
      </c>
      <c r="ER312" s="162">
        <f t="shared" si="425"/>
        <v>4043512.7014836147</v>
      </c>
      <c r="ES312" s="162">
        <f t="shared" si="425"/>
        <v>1965277.6039959169</v>
      </c>
      <c r="ET312" s="162">
        <f t="shared" si="425"/>
        <v>3303031.036121449</v>
      </c>
      <c r="EU312" s="162">
        <f>EU311*EU91</f>
        <v>6387938.2709999988</v>
      </c>
      <c r="EV312" s="162">
        <f t="shared" si="425"/>
        <v>1217254.4469980241</v>
      </c>
      <c r="EW312" s="162">
        <f t="shared" si="425"/>
        <v>10332738.222775355</v>
      </c>
      <c r="EX312" s="162">
        <f t="shared" si="425"/>
        <v>3279227.005404958</v>
      </c>
      <c r="EY312" s="162">
        <f>EY311*EY91</f>
        <v>2371956.696</v>
      </c>
      <c r="EZ312" s="162">
        <f t="shared" ref="EZ312:FX312" si="426">EZ116*(EZ91)+EZ155</f>
        <v>1984011.7200292421</v>
      </c>
      <c r="FA312" s="162">
        <f t="shared" si="426"/>
        <v>30221114.577491086</v>
      </c>
      <c r="FB312" s="162">
        <f t="shared" si="426"/>
        <v>3852502.4934988003</v>
      </c>
      <c r="FC312" s="162">
        <f t="shared" si="426"/>
        <v>19398352.95824106</v>
      </c>
      <c r="FD312" s="162">
        <f t="shared" si="426"/>
        <v>3876684.4084889228</v>
      </c>
      <c r="FE312" s="162">
        <f t="shared" si="426"/>
        <v>1669119.0639605529</v>
      </c>
      <c r="FF312" s="162">
        <f t="shared" si="426"/>
        <v>3018792.0470710075</v>
      </c>
      <c r="FG312" s="162">
        <f t="shared" si="426"/>
        <v>1886270.1198049749</v>
      </c>
      <c r="FH312" s="162">
        <f t="shared" si="426"/>
        <v>1593746.2280171581</v>
      </c>
      <c r="FI312" s="162">
        <f t="shared" si="426"/>
        <v>15817648.900628164</v>
      </c>
      <c r="FJ312" s="162">
        <f t="shared" si="426"/>
        <v>15765189.953341721</v>
      </c>
      <c r="FK312" s="162">
        <f t="shared" si="426"/>
        <v>18878143.180508748</v>
      </c>
      <c r="FL312" s="162">
        <f t="shared" si="426"/>
        <v>46930586.848218538</v>
      </c>
      <c r="FM312" s="162">
        <f t="shared" si="426"/>
        <v>29617841.551850341</v>
      </c>
      <c r="FN312" s="162">
        <f t="shared" si="426"/>
        <v>183572911.70519611</v>
      </c>
      <c r="FO312" s="162">
        <f t="shared" si="426"/>
        <v>9715247.3085844461</v>
      </c>
      <c r="FP312" s="162">
        <f t="shared" si="426"/>
        <v>19912413.2331145</v>
      </c>
      <c r="FQ312" s="162">
        <f t="shared" si="426"/>
        <v>8023943.2856284361</v>
      </c>
      <c r="FR312" s="162">
        <f t="shared" si="426"/>
        <v>2475336.7970794598</v>
      </c>
      <c r="FS312" s="162">
        <f t="shared" si="426"/>
        <v>2707651.1365473438</v>
      </c>
      <c r="FT312" s="163">
        <f t="shared" si="426"/>
        <v>1401925.7255496478</v>
      </c>
      <c r="FU312" s="162">
        <f t="shared" si="426"/>
        <v>7389588.8908588151</v>
      </c>
      <c r="FV312" s="162">
        <f t="shared" si="426"/>
        <v>6181662.4666687604</v>
      </c>
      <c r="FW312" s="162">
        <f t="shared" si="426"/>
        <v>2835238.3353719702</v>
      </c>
      <c r="FX312" s="162">
        <f t="shared" si="426"/>
        <v>1167734.9354406048</v>
      </c>
      <c r="FY312" s="162">
        <f>FY130*(FY91)+FY189</f>
        <v>0</v>
      </c>
      <c r="FZ312" s="147">
        <f>SUM(C312:FY312)</f>
        <v>7295361931.5530224</v>
      </c>
      <c r="GA312" s="269">
        <f>ROUND(GA311*0.95,2)</f>
        <v>8181.42</v>
      </c>
      <c r="GB312" s="147">
        <f>GA312*(1+GA271)</f>
        <v>7278.1035230760644</v>
      </c>
      <c r="GC312" s="147"/>
      <c r="GD312" s="186"/>
      <c r="GE312" s="186"/>
    </row>
    <row r="313" spans="1:187" x14ac:dyDescent="0.2">
      <c r="A313" s="186"/>
      <c r="B313" s="187"/>
      <c r="C313" s="205"/>
      <c r="D313" s="205"/>
      <c r="E313" s="205"/>
      <c r="F313" s="205"/>
      <c r="G313" s="205"/>
      <c r="H313" s="205"/>
      <c r="I313" s="205"/>
      <c r="J313" s="205"/>
      <c r="K313" s="205"/>
      <c r="L313" s="205"/>
      <c r="M313" s="205"/>
      <c r="N313" s="205"/>
      <c r="O313" s="205"/>
      <c r="P313" s="205"/>
      <c r="Q313" s="205"/>
      <c r="R313" s="205"/>
      <c r="S313" s="205"/>
      <c r="T313" s="205"/>
      <c r="U313" s="205"/>
      <c r="V313" s="205"/>
      <c r="W313" s="205"/>
      <c r="X313" s="205"/>
      <c r="Y313" s="205"/>
      <c r="Z313" s="205"/>
      <c r="AA313" s="205"/>
      <c r="AB313" s="205"/>
      <c r="AC313" s="205"/>
      <c r="AD313" s="205"/>
      <c r="AE313" s="205"/>
      <c r="AF313" s="205"/>
      <c r="AG313" s="205"/>
      <c r="AH313" s="205"/>
      <c r="AI313" s="205"/>
      <c r="AJ313" s="205"/>
      <c r="AK313" s="205"/>
      <c r="AL313" s="205"/>
      <c r="AM313" s="205"/>
      <c r="AN313" s="205"/>
      <c r="AO313" s="205"/>
      <c r="AP313" s="205"/>
      <c r="AQ313" s="205"/>
      <c r="AR313" s="205"/>
      <c r="AS313" s="205"/>
      <c r="AT313" s="205"/>
      <c r="AU313" s="205"/>
      <c r="AV313" s="205"/>
      <c r="AW313" s="205"/>
      <c r="AX313" s="205"/>
      <c r="AY313" s="205"/>
      <c r="AZ313" s="205"/>
      <c r="BA313" s="205"/>
      <c r="BB313" s="205"/>
      <c r="BC313" s="205"/>
      <c r="BD313" s="205"/>
      <c r="BE313" s="205"/>
      <c r="BF313" s="205"/>
      <c r="BG313" s="205"/>
      <c r="BH313" s="205"/>
      <c r="BI313" s="205"/>
      <c r="BJ313" s="205"/>
      <c r="BK313" s="205"/>
      <c r="BL313" s="205"/>
      <c r="BM313" s="205"/>
      <c r="BN313" s="205"/>
      <c r="BO313" s="205"/>
      <c r="BP313" s="205"/>
      <c r="BQ313" s="205"/>
      <c r="BR313" s="205"/>
      <c r="BS313" s="205"/>
      <c r="BT313" s="205"/>
      <c r="BU313" s="205"/>
      <c r="BV313" s="205"/>
      <c r="BW313" s="205"/>
      <c r="BX313" s="205"/>
      <c r="BY313" s="205"/>
      <c r="BZ313" s="205"/>
      <c r="CA313" s="205"/>
      <c r="CB313" s="205"/>
      <c r="CC313" s="205"/>
      <c r="CD313" s="205"/>
      <c r="CE313" s="205"/>
      <c r="CF313" s="205"/>
      <c r="CG313" s="205"/>
      <c r="CH313" s="205"/>
      <c r="CI313" s="205"/>
      <c r="CJ313" s="205"/>
      <c r="CK313" s="205"/>
      <c r="CL313" s="205"/>
      <c r="CM313" s="205"/>
      <c r="CN313" s="205"/>
      <c r="CO313" s="205"/>
      <c r="CP313" s="205"/>
      <c r="CQ313" s="205"/>
      <c r="CR313" s="205"/>
      <c r="CS313" s="205"/>
      <c r="CT313" s="205"/>
      <c r="CU313" s="205"/>
      <c r="CV313" s="205"/>
      <c r="CW313" s="205"/>
      <c r="CX313" s="205"/>
      <c r="CY313" s="205"/>
      <c r="CZ313" s="205"/>
      <c r="DA313" s="205"/>
      <c r="DB313" s="205"/>
      <c r="DC313" s="205"/>
      <c r="DD313" s="205"/>
      <c r="DE313" s="205"/>
      <c r="DF313" s="205"/>
      <c r="DG313" s="205"/>
      <c r="DH313" s="205"/>
      <c r="DI313" s="205"/>
      <c r="DJ313" s="205"/>
      <c r="DK313" s="205"/>
      <c r="DL313" s="205"/>
      <c r="DM313" s="205"/>
      <c r="DN313" s="205"/>
      <c r="DO313" s="205"/>
      <c r="DP313" s="205"/>
      <c r="DQ313" s="205"/>
      <c r="DR313" s="205"/>
      <c r="DS313" s="205"/>
      <c r="DT313" s="205"/>
      <c r="DU313" s="205"/>
      <c r="DV313" s="205"/>
      <c r="DW313" s="205"/>
      <c r="DX313" s="205"/>
      <c r="DY313" s="205"/>
      <c r="DZ313" s="205"/>
      <c r="EA313" s="205"/>
      <c r="EB313" s="205"/>
      <c r="EC313" s="205"/>
      <c r="ED313" s="205"/>
      <c r="EE313" s="205"/>
      <c r="EF313" s="205"/>
      <c r="EG313" s="205"/>
      <c r="EH313" s="205"/>
      <c r="EI313" s="205"/>
      <c r="EJ313" s="205"/>
      <c r="EK313" s="205"/>
      <c r="EL313" s="205"/>
      <c r="EM313" s="205"/>
      <c r="EN313" s="205"/>
      <c r="EO313" s="205"/>
      <c r="EP313" s="205"/>
      <c r="EQ313" s="205"/>
      <c r="ER313" s="205"/>
      <c r="ES313" s="205"/>
      <c r="ET313" s="205"/>
      <c r="EU313" s="205"/>
      <c r="EV313" s="205"/>
      <c r="EW313" s="205"/>
      <c r="EX313" s="205"/>
      <c r="EY313" s="205"/>
      <c r="EZ313" s="205"/>
      <c r="FA313" s="205"/>
      <c r="FB313" s="205"/>
      <c r="FC313" s="205"/>
      <c r="FD313" s="205"/>
      <c r="FE313" s="205"/>
      <c r="FF313" s="205"/>
      <c r="FG313" s="205"/>
      <c r="FH313" s="205"/>
      <c r="FI313" s="205"/>
      <c r="FJ313" s="205"/>
      <c r="FK313" s="205"/>
      <c r="FL313" s="205"/>
      <c r="FM313" s="205"/>
      <c r="FN313" s="205"/>
      <c r="FO313" s="205"/>
      <c r="FP313" s="205"/>
      <c r="FQ313" s="205"/>
      <c r="FR313" s="205"/>
      <c r="FS313" s="205"/>
      <c r="FT313" s="205"/>
      <c r="FU313" s="205"/>
      <c r="FV313" s="205"/>
      <c r="FW313" s="205"/>
      <c r="FX313" s="205"/>
      <c r="FZ313" s="147"/>
      <c r="GB313" s="147"/>
      <c r="GC313" s="147"/>
      <c r="GD313" s="186"/>
      <c r="GE313" s="186"/>
    </row>
    <row r="314" spans="1:187" x14ac:dyDescent="0.2">
      <c r="A314" s="186"/>
      <c r="B314" s="270" t="s">
        <v>704</v>
      </c>
      <c r="C314" s="271"/>
      <c r="D314" s="271"/>
      <c r="E314" s="271"/>
      <c r="F314" s="271"/>
      <c r="G314" s="271"/>
      <c r="H314" s="271"/>
      <c r="I314" s="271"/>
      <c r="J314" s="271"/>
      <c r="K314" s="271"/>
      <c r="L314" s="271"/>
      <c r="M314" s="271"/>
      <c r="N314" s="271"/>
      <c r="O314" s="271"/>
      <c r="P314" s="271"/>
      <c r="Q314" s="271"/>
      <c r="R314" s="271"/>
      <c r="S314" s="271"/>
      <c r="T314" s="271"/>
      <c r="U314" s="271"/>
      <c r="V314" s="271"/>
      <c r="W314" s="271"/>
      <c r="X314" s="271"/>
      <c r="Y314" s="271"/>
      <c r="Z314" s="271"/>
      <c r="AA314" s="271"/>
      <c r="AB314" s="271"/>
      <c r="AC314" s="271"/>
      <c r="AD314" s="271"/>
      <c r="AE314" s="271"/>
      <c r="AF314" s="271"/>
      <c r="AG314" s="271"/>
      <c r="AH314" s="271"/>
      <c r="AI314" s="271"/>
      <c r="AJ314" s="271"/>
      <c r="AK314" s="271"/>
      <c r="AL314" s="271"/>
      <c r="AM314" s="271"/>
      <c r="AN314" s="271"/>
      <c r="AO314" s="271"/>
      <c r="AP314" s="271"/>
      <c r="AQ314" s="271"/>
      <c r="AR314" s="271"/>
      <c r="AS314" s="271"/>
      <c r="AT314" s="271"/>
      <c r="AU314" s="271"/>
      <c r="AV314" s="271"/>
      <c r="AW314" s="271"/>
      <c r="AX314" s="271"/>
      <c r="AY314" s="271"/>
      <c r="AZ314" s="271"/>
      <c r="BA314" s="271"/>
      <c r="BB314" s="271"/>
      <c r="BC314" s="271"/>
      <c r="BD314" s="271"/>
      <c r="BE314" s="271"/>
      <c r="BF314" s="271"/>
      <c r="BG314" s="271"/>
      <c r="BH314" s="271"/>
      <c r="BI314" s="271"/>
      <c r="BJ314" s="271"/>
      <c r="BK314" s="271"/>
      <c r="BL314" s="271"/>
      <c r="BM314" s="271"/>
      <c r="BN314" s="271"/>
      <c r="BO314" s="271"/>
      <c r="BP314" s="271"/>
      <c r="BQ314" s="271"/>
      <c r="BR314" s="271"/>
      <c r="BS314" s="271"/>
      <c r="BT314" s="271"/>
      <c r="BU314" s="271"/>
      <c r="BV314" s="271"/>
      <c r="BW314" s="271"/>
      <c r="BX314" s="271"/>
      <c r="BY314" s="271"/>
      <c r="BZ314" s="271"/>
      <c r="CA314" s="271"/>
      <c r="CB314" s="271"/>
      <c r="CC314" s="271"/>
      <c r="CD314" s="271"/>
      <c r="CE314" s="271"/>
      <c r="CF314" s="271"/>
      <c r="CG314" s="271"/>
      <c r="CH314" s="271"/>
      <c r="CI314" s="271"/>
      <c r="CJ314" s="271"/>
      <c r="CK314" s="271"/>
      <c r="CL314" s="271"/>
      <c r="CM314" s="271"/>
      <c r="CN314" s="271"/>
      <c r="CO314" s="271"/>
      <c r="CP314" s="271"/>
      <c r="CQ314" s="271"/>
      <c r="CR314" s="271"/>
      <c r="CS314" s="271"/>
      <c r="CT314" s="271"/>
      <c r="CU314" s="271"/>
      <c r="CV314" s="271"/>
      <c r="CW314" s="271"/>
      <c r="CX314" s="271"/>
      <c r="CY314" s="271"/>
      <c r="CZ314" s="271"/>
      <c r="DA314" s="271"/>
      <c r="DB314" s="271"/>
      <c r="DC314" s="271"/>
      <c r="DD314" s="271"/>
      <c r="DE314" s="271"/>
      <c r="DF314" s="271"/>
      <c r="DG314" s="271"/>
      <c r="DH314" s="271"/>
      <c r="DI314" s="271"/>
      <c r="DJ314" s="271"/>
      <c r="DK314" s="271"/>
      <c r="DL314" s="271"/>
      <c r="DM314" s="271"/>
      <c r="DN314" s="271"/>
      <c r="DO314" s="271"/>
      <c r="DP314" s="271"/>
      <c r="DQ314" s="271"/>
      <c r="DR314" s="271"/>
      <c r="DS314" s="271"/>
      <c r="DT314" s="271"/>
      <c r="DU314" s="271"/>
      <c r="DV314" s="271"/>
      <c r="DW314" s="271"/>
      <c r="DX314" s="271"/>
      <c r="DY314" s="271"/>
      <c r="DZ314" s="271"/>
      <c r="EA314" s="271"/>
      <c r="EB314" s="271"/>
      <c r="EC314" s="271"/>
      <c r="ED314" s="271"/>
      <c r="EE314" s="271"/>
      <c r="EF314" s="271"/>
      <c r="EG314" s="271"/>
      <c r="EH314" s="271"/>
      <c r="EI314" s="271"/>
      <c r="EJ314" s="271"/>
      <c r="EK314" s="271"/>
      <c r="EL314" s="271"/>
      <c r="EM314" s="271"/>
      <c r="EN314" s="271"/>
      <c r="EO314" s="271"/>
      <c r="EP314" s="271"/>
      <c r="EQ314" s="271"/>
      <c r="ER314" s="271"/>
      <c r="ES314" s="271"/>
      <c r="ET314" s="271"/>
      <c r="EU314" s="271"/>
      <c r="EV314" s="271"/>
      <c r="EW314" s="271"/>
      <c r="EX314" s="271"/>
      <c r="EY314" s="271"/>
      <c r="EZ314" s="271"/>
      <c r="FA314" s="271"/>
      <c r="FB314" s="271"/>
      <c r="FC314" s="271"/>
      <c r="FD314" s="271"/>
      <c r="FE314" s="271"/>
      <c r="FF314" s="271"/>
      <c r="FG314" s="271"/>
      <c r="FH314" s="271"/>
      <c r="FI314" s="271"/>
      <c r="FJ314" s="271"/>
      <c r="FK314" s="271"/>
      <c r="FL314" s="271"/>
      <c r="FM314" s="271"/>
      <c r="FN314" s="271"/>
      <c r="FO314" s="271"/>
      <c r="FP314" s="271"/>
      <c r="FQ314" s="271"/>
      <c r="FR314" s="271"/>
      <c r="FS314" s="271"/>
      <c r="FT314" s="271"/>
      <c r="FU314" s="271"/>
      <c r="FV314" s="271"/>
      <c r="FW314" s="271"/>
      <c r="FX314" s="271"/>
      <c r="FY314" s="186"/>
      <c r="FZ314" s="162"/>
      <c r="GA314" s="147"/>
      <c r="GB314" s="147"/>
      <c r="GC314" s="147"/>
      <c r="GD314" s="186"/>
      <c r="GE314" s="186"/>
    </row>
    <row r="315" spans="1:187" x14ac:dyDescent="0.2">
      <c r="A315" s="186"/>
      <c r="B315" s="187"/>
      <c r="C315" s="272"/>
      <c r="D315" s="186"/>
      <c r="E315" s="187"/>
      <c r="F315" s="187"/>
      <c r="G315" s="187"/>
      <c r="H315" s="187"/>
      <c r="I315" s="187"/>
      <c r="J315" s="187"/>
      <c r="K315" s="187"/>
      <c r="L315" s="187"/>
      <c r="M315" s="187"/>
      <c r="N315" s="187"/>
      <c r="O315" s="187"/>
      <c r="P315" s="187"/>
      <c r="Q315" s="187"/>
      <c r="R315" s="187"/>
      <c r="S315" s="187"/>
      <c r="T315" s="187"/>
      <c r="U315" s="187"/>
      <c r="V315" s="187"/>
      <c r="W315" s="187"/>
      <c r="X315" s="187"/>
      <c r="Y315" s="187"/>
      <c r="Z315" s="187"/>
      <c r="AA315" s="187"/>
      <c r="AB315" s="187"/>
      <c r="AC315" s="187"/>
      <c r="AD315" s="187"/>
      <c r="AE315" s="187"/>
      <c r="AF315" s="187"/>
      <c r="AG315" s="187"/>
      <c r="AH315" s="187"/>
      <c r="AI315" s="187"/>
      <c r="AJ315" s="187"/>
      <c r="AK315" s="187"/>
      <c r="AL315" s="187"/>
      <c r="AM315" s="187"/>
      <c r="AN315" s="187"/>
      <c r="AO315" s="187"/>
      <c r="AP315" s="187"/>
      <c r="AQ315" s="187"/>
      <c r="AR315" s="187"/>
      <c r="AS315" s="187"/>
      <c r="AT315" s="187"/>
      <c r="AU315" s="187"/>
      <c r="AV315" s="187"/>
      <c r="AW315" s="187"/>
      <c r="AX315" s="187"/>
      <c r="AY315" s="187"/>
      <c r="AZ315" s="187"/>
      <c r="BA315" s="187"/>
      <c r="BB315" s="187"/>
      <c r="BC315" s="187"/>
      <c r="BD315" s="187"/>
      <c r="BE315" s="187"/>
      <c r="BF315" s="187"/>
      <c r="BG315" s="187"/>
      <c r="BH315" s="187"/>
      <c r="BI315" s="187"/>
      <c r="BJ315" s="187"/>
      <c r="BK315" s="187"/>
      <c r="BL315" s="187"/>
      <c r="BM315" s="187"/>
      <c r="BN315" s="187"/>
      <c r="BO315" s="187"/>
      <c r="BP315" s="187"/>
      <c r="BQ315" s="187"/>
      <c r="BR315" s="187"/>
      <c r="BS315" s="187"/>
      <c r="BT315" s="187"/>
      <c r="BU315" s="187"/>
      <c r="BV315" s="187"/>
      <c r="BW315" s="187"/>
      <c r="BX315" s="187"/>
      <c r="BY315" s="187"/>
      <c r="BZ315" s="187"/>
      <c r="CA315" s="187"/>
      <c r="CB315" s="187"/>
      <c r="CC315" s="187"/>
      <c r="CD315" s="187"/>
      <c r="CE315" s="187"/>
      <c r="CF315" s="187"/>
      <c r="CG315" s="187"/>
      <c r="CH315" s="187"/>
      <c r="CI315" s="187"/>
      <c r="CJ315" s="187"/>
      <c r="CK315" s="187"/>
      <c r="CL315" s="187"/>
      <c r="CM315" s="187"/>
      <c r="CN315" s="187"/>
      <c r="CO315" s="187"/>
      <c r="CP315" s="187"/>
      <c r="CQ315" s="187"/>
      <c r="CR315" s="187"/>
      <c r="CS315" s="187"/>
      <c r="CT315" s="187"/>
      <c r="CU315" s="187"/>
      <c r="CV315" s="187"/>
      <c r="CW315" s="187"/>
      <c r="CX315" s="187"/>
      <c r="CY315" s="187"/>
      <c r="CZ315" s="187"/>
      <c r="DA315" s="187"/>
      <c r="DB315" s="187"/>
      <c r="DC315" s="187"/>
      <c r="DD315" s="187"/>
      <c r="DE315" s="187"/>
      <c r="DF315" s="187"/>
      <c r="DG315" s="187"/>
      <c r="DH315" s="187"/>
      <c r="DI315" s="187"/>
      <c r="DJ315" s="187"/>
      <c r="DK315" s="187"/>
      <c r="DL315" s="187"/>
      <c r="DM315" s="187"/>
      <c r="DN315" s="187"/>
      <c r="DO315" s="187"/>
      <c r="DP315" s="187"/>
      <c r="DQ315" s="187"/>
      <c r="DR315" s="187"/>
      <c r="DS315" s="187"/>
      <c r="DT315" s="187"/>
      <c r="DU315" s="187"/>
      <c r="DV315" s="187"/>
      <c r="DW315" s="187"/>
      <c r="DX315" s="187"/>
      <c r="DY315" s="187"/>
      <c r="DZ315" s="187"/>
      <c r="EA315" s="187"/>
      <c r="EB315" s="187"/>
      <c r="EC315" s="187"/>
      <c r="ED315" s="187"/>
      <c r="EE315" s="187"/>
      <c r="EF315" s="187"/>
      <c r="EG315" s="187"/>
      <c r="EH315" s="187"/>
      <c r="EI315" s="187"/>
      <c r="EJ315" s="187"/>
      <c r="EK315" s="187"/>
      <c r="EL315" s="187"/>
      <c r="EM315" s="187"/>
      <c r="EN315" s="187"/>
      <c r="EO315" s="187"/>
      <c r="EP315" s="187"/>
      <c r="EQ315" s="187"/>
      <c r="ER315" s="187"/>
      <c r="ES315" s="187"/>
      <c r="ET315" s="187"/>
      <c r="EU315" s="187"/>
      <c r="EV315" s="187"/>
      <c r="EW315" s="187"/>
      <c r="EX315" s="187"/>
      <c r="EY315" s="187"/>
      <c r="EZ315" s="187"/>
      <c r="FA315" s="187"/>
      <c r="FB315" s="187"/>
      <c r="FC315" s="187"/>
      <c r="FD315" s="187"/>
      <c r="FE315" s="187"/>
      <c r="FF315" s="187"/>
      <c r="FG315" s="187"/>
      <c r="FH315" s="187"/>
      <c r="FI315" s="187"/>
      <c r="FJ315" s="187"/>
      <c r="FK315" s="187"/>
      <c r="FL315" s="187"/>
      <c r="FM315" s="187"/>
      <c r="FN315" s="187"/>
      <c r="FO315" s="187"/>
      <c r="FP315" s="187"/>
      <c r="FQ315" s="187"/>
      <c r="FR315" s="187"/>
      <c r="FS315" s="187"/>
      <c r="FT315" s="187"/>
      <c r="FU315" s="187"/>
      <c r="FV315" s="187"/>
      <c r="FW315" s="187"/>
      <c r="FX315" s="187"/>
      <c r="GB315" s="147"/>
      <c r="GC315" s="147"/>
      <c r="GD315" s="186"/>
      <c r="GE315" s="186"/>
    </row>
    <row r="316" spans="1:187" s="162" customFormat="1" x14ac:dyDescent="0.2">
      <c r="B316" s="162" t="s">
        <v>703</v>
      </c>
      <c r="M316" s="162" t="s">
        <v>468</v>
      </c>
    </row>
    <row r="317" spans="1:187" s="162" customFormat="1" x14ac:dyDescent="0.2">
      <c r="B317" s="162" t="s">
        <v>684</v>
      </c>
      <c r="C317" s="162">
        <v>30</v>
      </c>
      <c r="D317" s="162">
        <v>60</v>
      </c>
      <c r="E317" s="162">
        <v>111</v>
      </c>
      <c r="F317" s="162">
        <v>60</v>
      </c>
      <c r="G317" s="162">
        <v>0</v>
      </c>
      <c r="H317" s="162">
        <v>0</v>
      </c>
      <c r="I317" s="162">
        <v>36</v>
      </c>
      <c r="J317" s="162">
        <v>35</v>
      </c>
      <c r="K317" s="162">
        <v>0</v>
      </c>
      <c r="L317" s="162">
        <v>60</v>
      </c>
      <c r="M317" s="162">
        <v>100</v>
      </c>
      <c r="N317" s="162">
        <v>0</v>
      </c>
      <c r="O317" s="162">
        <v>0</v>
      </c>
      <c r="P317" s="162">
        <v>0</v>
      </c>
      <c r="Q317" s="162">
        <v>0</v>
      </c>
      <c r="R317" s="162">
        <v>0</v>
      </c>
      <c r="S317" s="162">
        <v>15</v>
      </c>
      <c r="T317" s="162">
        <v>0</v>
      </c>
      <c r="U317" s="162">
        <v>0</v>
      </c>
      <c r="V317" s="162">
        <v>0</v>
      </c>
      <c r="W317" s="162">
        <v>0</v>
      </c>
      <c r="X317" s="162">
        <v>1</v>
      </c>
      <c r="Y317" s="162">
        <v>0</v>
      </c>
      <c r="Z317" s="162">
        <v>0</v>
      </c>
      <c r="AA317" s="162">
        <v>15</v>
      </c>
      <c r="AB317" s="162">
        <v>78</v>
      </c>
      <c r="AC317" s="162">
        <v>15</v>
      </c>
      <c r="AD317" s="162">
        <v>18</v>
      </c>
      <c r="AE317" s="162">
        <v>4</v>
      </c>
      <c r="AF317" s="162">
        <v>0</v>
      </c>
      <c r="AG317" s="162">
        <v>10</v>
      </c>
      <c r="AH317" s="162">
        <v>18</v>
      </c>
      <c r="AI317" s="162">
        <v>0</v>
      </c>
      <c r="AJ317" s="162">
        <v>10</v>
      </c>
      <c r="AK317" s="162">
        <v>0</v>
      </c>
      <c r="AL317" s="162">
        <v>0</v>
      </c>
      <c r="AM317" s="162">
        <v>0</v>
      </c>
      <c r="AN317" s="162">
        <v>0</v>
      </c>
      <c r="AO317" s="162">
        <v>30</v>
      </c>
      <c r="AP317" s="162">
        <v>494</v>
      </c>
      <c r="AQ317" s="162">
        <v>0</v>
      </c>
      <c r="AR317" s="162">
        <v>0</v>
      </c>
      <c r="AS317" s="162">
        <v>0</v>
      </c>
      <c r="AT317" s="162">
        <v>0</v>
      </c>
      <c r="AU317" s="162">
        <v>0</v>
      </c>
      <c r="AV317" s="162">
        <v>0</v>
      </c>
      <c r="AW317" s="162">
        <v>0</v>
      </c>
      <c r="AX317" s="162">
        <v>0</v>
      </c>
      <c r="AY317" s="162">
        <v>0</v>
      </c>
      <c r="AZ317" s="162">
        <v>135</v>
      </c>
      <c r="BA317" s="162">
        <v>5</v>
      </c>
      <c r="BB317" s="162">
        <v>0</v>
      </c>
      <c r="BC317" s="162">
        <v>181</v>
      </c>
      <c r="BD317" s="162">
        <v>0</v>
      </c>
      <c r="BE317" s="162">
        <v>0</v>
      </c>
      <c r="BF317" s="162">
        <v>0</v>
      </c>
      <c r="BG317" s="162">
        <v>0</v>
      </c>
      <c r="BH317" s="162">
        <v>0</v>
      </c>
      <c r="BI317" s="162">
        <v>11</v>
      </c>
      <c r="BJ317" s="162">
        <v>0</v>
      </c>
      <c r="BK317" s="162">
        <v>0</v>
      </c>
      <c r="BL317" s="162">
        <v>5</v>
      </c>
      <c r="BM317" s="162">
        <v>0</v>
      </c>
      <c r="BN317" s="162">
        <v>30</v>
      </c>
      <c r="BO317" s="162">
        <v>16</v>
      </c>
      <c r="BP317" s="162">
        <v>0</v>
      </c>
      <c r="BQ317" s="162">
        <v>10</v>
      </c>
      <c r="BR317" s="162">
        <v>0</v>
      </c>
      <c r="BS317" s="162">
        <v>0</v>
      </c>
      <c r="BT317" s="162">
        <v>0</v>
      </c>
      <c r="BU317" s="162">
        <v>0</v>
      </c>
      <c r="BV317" s="162">
        <v>0</v>
      </c>
      <c r="BW317" s="162">
        <v>20</v>
      </c>
      <c r="BX317" s="162">
        <v>0</v>
      </c>
      <c r="BY317" s="162">
        <v>0</v>
      </c>
      <c r="BZ317" s="162">
        <v>0</v>
      </c>
      <c r="CA317" s="162">
        <v>0</v>
      </c>
      <c r="CB317" s="162">
        <v>105</v>
      </c>
      <c r="CC317" s="162">
        <v>0</v>
      </c>
      <c r="CD317" s="162">
        <v>2</v>
      </c>
      <c r="CE317" s="162">
        <v>5</v>
      </c>
      <c r="CF317" s="162">
        <v>0</v>
      </c>
      <c r="CG317" s="162">
        <v>0</v>
      </c>
      <c r="CH317" s="162">
        <v>3</v>
      </c>
      <c r="CI317" s="162">
        <v>15</v>
      </c>
      <c r="CJ317" s="162">
        <v>30</v>
      </c>
      <c r="CK317" s="162">
        <v>15</v>
      </c>
      <c r="CL317" s="162">
        <v>0</v>
      </c>
      <c r="CM317" s="162">
        <v>0</v>
      </c>
      <c r="CN317" s="162">
        <v>0</v>
      </c>
      <c r="CO317" s="162">
        <v>0</v>
      </c>
      <c r="CP317" s="162">
        <v>0</v>
      </c>
      <c r="CQ317" s="162">
        <v>15</v>
      </c>
      <c r="CR317" s="162">
        <v>0</v>
      </c>
      <c r="CS317" s="162">
        <v>0</v>
      </c>
      <c r="CT317" s="162">
        <v>3</v>
      </c>
      <c r="CU317" s="162">
        <v>0</v>
      </c>
      <c r="CV317" s="162">
        <v>0</v>
      </c>
      <c r="CW317" s="162">
        <v>0</v>
      </c>
      <c r="CX317" s="162">
        <v>0</v>
      </c>
      <c r="CY317" s="162">
        <v>0</v>
      </c>
      <c r="CZ317" s="162">
        <v>0</v>
      </c>
      <c r="DA317" s="162">
        <v>4</v>
      </c>
      <c r="DB317" s="162">
        <v>0</v>
      </c>
      <c r="DC317" s="162">
        <v>0</v>
      </c>
      <c r="DD317" s="162">
        <v>0</v>
      </c>
      <c r="DE317" s="162">
        <v>0</v>
      </c>
      <c r="DF317" s="162">
        <v>126</v>
      </c>
      <c r="DG317" s="162">
        <v>0</v>
      </c>
      <c r="DH317" s="162">
        <v>15</v>
      </c>
      <c r="DI317" s="162">
        <v>0</v>
      </c>
      <c r="DJ317" s="162">
        <v>0</v>
      </c>
      <c r="DK317" s="162">
        <v>0</v>
      </c>
      <c r="DL317" s="162">
        <v>15</v>
      </c>
      <c r="DM317" s="162">
        <v>4</v>
      </c>
      <c r="DN317" s="162">
        <v>0</v>
      </c>
      <c r="DO317" s="162">
        <v>15</v>
      </c>
      <c r="DP317" s="162">
        <v>0</v>
      </c>
      <c r="DQ317" s="162">
        <v>0</v>
      </c>
      <c r="DR317" s="162">
        <v>0</v>
      </c>
      <c r="DS317" s="162">
        <v>26</v>
      </c>
      <c r="DT317" s="162">
        <v>0</v>
      </c>
      <c r="DU317" s="162">
        <v>0</v>
      </c>
      <c r="DV317" s="162">
        <v>0</v>
      </c>
      <c r="DW317" s="162">
        <v>0</v>
      </c>
      <c r="DX317" s="162">
        <v>0</v>
      </c>
      <c r="DY317" s="162">
        <v>0</v>
      </c>
      <c r="DZ317" s="162">
        <v>10</v>
      </c>
      <c r="EA317" s="162">
        <v>0</v>
      </c>
      <c r="EB317" s="162">
        <v>15</v>
      </c>
      <c r="EC317" s="162">
        <v>0</v>
      </c>
      <c r="ED317" s="162">
        <v>0</v>
      </c>
      <c r="EE317" s="162">
        <v>8</v>
      </c>
      <c r="EF317" s="162">
        <v>15</v>
      </c>
      <c r="EG317" s="162">
        <v>0</v>
      </c>
      <c r="EH317" s="162">
        <v>0</v>
      </c>
      <c r="EI317" s="162">
        <v>165</v>
      </c>
      <c r="EJ317" s="162">
        <v>0</v>
      </c>
      <c r="EK317" s="162">
        <v>0</v>
      </c>
      <c r="EL317" s="162">
        <v>0</v>
      </c>
      <c r="EM317" s="162">
        <v>0</v>
      </c>
      <c r="EN317" s="162">
        <v>30</v>
      </c>
      <c r="EO317" s="162">
        <v>0</v>
      </c>
      <c r="EP317" s="162">
        <v>10</v>
      </c>
      <c r="EQ317" s="162">
        <v>0</v>
      </c>
      <c r="ER317" s="162">
        <v>7</v>
      </c>
      <c r="ES317" s="162">
        <v>0</v>
      </c>
      <c r="ET317" s="162">
        <v>0</v>
      </c>
      <c r="EU317" s="162">
        <v>15</v>
      </c>
      <c r="EV317" s="162">
        <v>0</v>
      </c>
      <c r="EW317" s="162">
        <v>0</v>
      </c>
      <c r="EX317" s="162">
        <v>0</v>
      </c>
      <c r="EY317" s="162">
        <v>0</v>
      </c>
      <c r="EZ317" s="162">
        <v>0</v>
      </c>
      <c r="FA317" s="162">
        <v>10</v>
      </c>
      <c r="FB317" s="162">
        <v>0</v>
      </c>
      <c r="FC317" s="162">
        <v>0</v>
      </c>
      <c r="FD317" s="162">
        <v>0</v>
      </c>
      <c r="FE317" s="162">
        <v>0</v>
      </c>
      <c r="FF317" s="162">
        <v>0</v>
      </c>
      <c r="FG317" s="162">
        <v>0</v>
      </c>
      <c r="FH317" s="162">
        <v>5</v>
      </c>
      <c r="FI317" s="162">
        <v>0</v>
      </c>
      <c r="FJ317" s="162">
        <v>0</v>
      </c>
      <c r="FK317" s="162">
        <v>30</v>
      </c>
      <c r="FL317" s="162">
        <v>0</v>
      </c>
      <c r="FM317" s="162">
        <v>0</v>
      </c>
      <c r="FN317" s="162">
        <v>90</v>
      </c>
      <c r="FO317" s="162">
        <v>0</v>
      </c>
      <c r="FP317" s="162">
        <v>18</v>
      </c>
      <c r="FQ317" s="162">
        <v>0</v>
      </c>
      <c r="FR317" s="162">
        <v>0</v>
      </c>
      <c r="FS317" s="162">
        <v>0</v>
      </c>
      <c r="FT317" s="162">
        <v>0</v>
      </c>
      <c r="FU317" s="162">
        <v>15</v>
      </c>
      <c r="FV317" s="162">
        <v>0</v>
      </c>
      <c r="FW317" s="162">
        <v>0</v>
      </c>
      <c r="FX317" s="162">
        <v>0</v>
      </c>
    </row>
    <row r="318" spans="1:187" s="162" customFormat="1" x14ac:dyDescent="0.2">
      <c r="B318" s="162" t="s">
        <v>685</v>
      </c>
      <c r="C318" s="162">
        <f>ROUND(C317*0.42,1)</f>
        <v>12.6</v>
      </c>
      <c r="D318" s="162">
        <f t="shared" ref="D318:BO318" si="427">ROUND(D317*0.42,1)</f>
        <v>25.2</v>
      </c>
      <c r="E318" s="162">
        <f t="shared" si="427"/>
        <v>46.6</v>
      </c>
      <c r="F318" s="162">
        <f t="shared" si="427"/>
        <v>25.2</v>
      </c>
      <c r="G318" s="162">
        <f t="shared" si="427"/>
        <v>0</v>
      </c>
      <c r="H318" s="162">
        <f t="shared" si="427"/>
        <v>0</v>
      </c>
      <c r="I318" s="162">
        <f t="shared" si="427"/>
        <v>15.1</v>
      </c>
      <c r="J318" s="162">
        <f t="shared" si="427"/>
        <v>14.7</v>
      </c>
      <c r="K318" s="162">
        <f t="shared" si="427"/>
        <v>0</v>
      </c>
      <c r="L318" s="162">
        <f t="shared" si="427"/>
        <v>25.2</v>
      </c>
      <c r="M318" s="162">
        <f t="shared" si="427"/>
        <v>42</v>
      </c>
      <c r="N318" s="162">
        <f t="shared" si="427"/>
        <v>0</v>
      </c>
      <c r="O318" s="162">
        <f t="shared" si="427"/>
        <v>0</v>
      </c>
      <c r="P318" s="162">
        <f t="shared" si="427"/>
        <v>0</v>
      </c>
      <c r="Q318" s="162">
        <f t="shared" si="427"/>
        <v>0</v>
      </c>
      <c r="R318" s="162">
        <f t="shared" si="427"/>
        <v>0</v>
      </c>
      <c r="S318" s="162">
        <f t="shared" si="427"/>
        <v>6.3</v>
      </c>
      <c r="T318" s="162">
        <f t="shared" si="427"/>
        <v>0</v>
      </c>
      <c r="U318" s="162">
        <f t="shared" si="427"/>
        <v>0</v>
      </c>
      <c r="V318" s="162">
        <f t="shared" si="427"/>
        <v>0</v>
      </c>
      <c r="W318" s="162">
        <f t="shared" si="427"/>
        <v>0</v>
      </c>
      <c r="X318" s="162">
        <f t="shared" si="427"/>
        <v>0.4</v>
      </c>
      <c r="Y318" s="162">
        <f t="shared" si="427"/>
        <v>0</v>
      </c>
      <c r="Z318" s="162">
        <f t="shared" si="427"/>
        <v>0</v>
      </c>
      <c r="AA318" s="162">
        <f t="shared" si="427"/>
        <v>6.3</v>
      </c>
      <c r="AB318" s="162">
        <f t="shared" si="427"/>
        <v>32.799999999999997</v>
      </c>
      <c r="AC318" s="162">
        <f t="shared" si="427"/>
        <v>6.3</v>
      </c>
      <c r="AD318" s="162">
        <f t="shared" si="427"/>
        <v>7.6</v>
      </c>
      <c r="AE318" s="162">
        <f t="shared" si="427"/>
        <v>1.7</v>
      </c>
      <c r="AF318" s="162">
        <f t="shared" si="427"/>
        <v>0</v>
      </c>
      <c r="AG318" s="162">
        <f t="shared" si="427"/>
        <v>4.2</v>
      </c>
      <c r="AH318" s="162">
        <f t="shared" si="427"/>
        <v>7.6</v>
      </c>
      <c r="AI318" s="162">
        <f t="shared" si="427"/>
        <v>0</v>
      </c>
      <c r="AJ318" s="162">
        <f t="shared" si="427"/>
        <v>4.2</v>
      </c>
      <c r="AK318" s="162">
        <f t="shared" si="427"/>
        <v>0</v>
      </c>
      <c r="AL318" s="162">
        <f t="shared" si="427"/>
        <v>0</v>
      </c>
      <c r="AM318" s="162">
        <f t="shared" si="427"/>
        <v>0</v>
      </c>
      <c r="AN318" s="162">
        <f t="shared" si="427"/>
        <v>0</v>
      </c>
      <c r="AO318" s="162">
        <f t="shared" si="427"/>
        <v>12.6</v>
      </c>
      <c r="AP318" s="162">
        <f t="shared" si="427"/>
        <v>207.5</v>
      </c>
      <c r="AQ318" s="162">
        <f t="shared" si="427"/>
        <v>0</v>
      </c>
      <c r="AR318" s="162">
        <f t="shared" si="427"/>
        <v>0</v>
      </c>
      <c r="AS318" s="162">
        <f t="shared" si="427"/>
        <v>0</v>
      </c>
      <c r="AT318" s="162">
        <f t="shared" si="427"/>
        <v>0</v>
      </c>
      <c r="AU318" s="162">
        <f t="shared" si="427"/>
        <v>0</v>
      </c>
      <c r="AV318" s="162">
        <f t="shared" si="427"/>
        <v>0</v>
      </c>
      <c r="AW318" s="162">
        <f t="shared" si="427"/>
        <v>0</v>
      </c>
      <c r="AX318" s="162">
        <f t="shared" si="427"/>
        <v>0</v>
      </c>
      <c r="AY318" s="162">
        <f t="shared" si="427"/>
        <v>0</v>
      </c>
      <c r="AZ318" s="162">
        <f t="shared" si="427"/>
        <v>56.7</v>
      </c>
      <c r="BA318" s="162">
        <f t="shared" si="427"/>
        <v>2.1</v>
      </c>
      <c r="BB318" s="162">
        <f t="shared" si="427"/>
        <v>0</v>
      </c>
      <c r="BC318" s="162">
        <f t="shared" si="427"/>
        <v>76</v>
      </c>
      <c r="BD318" s="162">
        <f t="shared" si="427"/>
        <v>0</v>
      </c>
      <c r="BE318" s="162">
        <f t="shared" si="427"/>
        <v>0</v>
      </c>
      <c r="BF318" s="162">
        <f t="shared" si="427"/>
        <v>0</v>
      </c>
      <c r="BG318" s="162">
        <f t="shared" si="427"/>
        <v>0</v>
      </c>
      <c r="BH318" s="162">
        <f t="shared" si="427"/>
        <v>0</v>
      </c>
      <c r="BI318" s="162">
        <f t="shared" si="427"/>
        <v>4.5999999999999996</v>
      </c>
      <c r="BJ318" s="162">
        <f t="shared" si="427"/>
        <v>0</v>
      </c>
      <c r="BK318" s="162">
        <f t="shared" si="427"/>
        <v>0</v>
      </c>
      <c r="BL318" s="162">
        <f t="shared" si="427"/>
        <v>2.1</v>
      </c>
      <c r="BM318" s="162">
        <f t="shared" si="427"/>
        <v>0</v>
      </c>
      <c r="BN318" s="162">
        <f t="shared" si="427"/>
        <v>12.6</v>
      </c>
      <c r="BO318" s="162">
        <f t="shared" si="427"/>
        <v>6.7</v>
      </c>
      <c r="BP318" s="162">
        <f t="shared" ref="BP318:EA318" si="428">ROUND(BP317*0.42,1)</f>
        <v>0</v>
      </c>
      <c r="BQ318" s="162">
        <f t="shared" si="428"/>
        <v>4.2</v>
      </c>
      <c r="BR318" s="162">
        <f t="shared" si="428"/>
        <v>0</v>
      </c>
      <c r="BS318" s="162">
        <f t="shared" si="428"/>
        <v>0</v>
      </c>
      <c r="BT318" s="162">
        <f t="shared" si="428"/>
        <v>0</v>
      </c>
      <c r="BU318" s="162">
        <f t="shared" si="428"/>
        <v>0</v>
      </c>
      <c r="BV318" s="162">
        <f t="shared" si="428"/>
        <v>0</v>
      </c>
      <c r="BW318" s="162">
        <f t="shared" si="428"/>
        <v>8.4</v>
      </c>
      <c r="BX318" s="162">
        <f t="shared" si="428"/>
        <v>0</v>
      </c>
      <c r="BY318" s="162">
        <f t="shared" si="428"/>
        <v>0</v>
      </c>
      <c r="BZ318" s="162">
        <f t="shared" si="428"/>
        <v>0</v>
      </c>
      <c r="CA318" s="162">
        <f t="shared" si="428"/>
        <v>0</v>
      </c>
      <c r="CB318" s="162">
        <f t="shared" si="428"/>
        <v>44.1</v>
      </c>
      <c r="CC318" s="162">
        <f t="shared" si="428"/>
        <v>0</v>
      </c>
      <c r="CD318" s="162">
        <f t="shared" si="428"/>
        <v>0.8</v>
      </c>
      <c r="CE318" s="162">
        <f t="shared" si="428"/>
        <v>2.1</v>
      </c>
      <c r="CF318" s="162">
        <f t="shared" si="428"/>
        <v>0</v>
      </c>
      <c r="CG318" s="162">
        <f t="shared" si="428"/>
        <v>0</v>
      </c>
      <c r="CH318" s="162">
        <f t="shared" si="428"/>
        <v>1.3</v>
      </c>
      <c r="CI318" s="162">
        <f t="shared" si="428"/>
        <v>6.3</v>
      </c>
      <c r="CJ318" s="162">
        <f t="shared" si="428"/>
        <v>12.6</v>
      </c>
      <c r="CK318" s="162">
        <f t="shared" si="428"/>
        <v>6.3</v>
      </c>
      <c r="CL318" s="162">
        <f t="shared" si="428"/>
        <v>0</v>
      </c>
      <c r="CM318" s="162">
        <f t="shared" si="428"/>
        <v>0</v>
      </c>
      <c r="CN318" s="162">
        <f t="shared" si="428"/>
        <v>0</v>
      </c>
      <c r="CO318" s="162">
        <f t="shared" si="428"/>
        <v>0</v>
      </c>
      <c r="CP318" s="162">
        <f t="shared" si="428"/>
        <v>0</v>
      </c>
      <c r="CQ318" s="162">
        <f t="shared" si="428"/>
        <v>6.3</v>
      </c>
      <c r="CR318" s="162">
        <f t="shared" si="428"/>
        <v>0</v>
      </c>
      <c r="CS318" s="162">
        <f t="shared" si="428"/>
        <v>0</v>
      </c>
      <c r="CT318" s="162">
        <f t="shared" si="428"/>
        <v>1.3</v>
      </c>
      <c r="CU318" s="162">
        <f t="shared" si="428"/>
        <v>0</v>
      </c>
      <c r="CV318" s="162">
        <f t="shared" si="428"/>
        <v>0</v>
      </c>
      <c r="CW318" s="162">
        <f t="shared" si="428"/>
        <v>0</v>
      </c>
      <c r="CX318" s="162">
        <f t="shared" si="428"/>
        <v>0</v>
      </c>
      <c r="CY318" s="162">
        <f t="shared" si="428"/>
        <v>0</v>
      </c>
      <c r="CZ318" s="162">
        <f t="shared" si="428"/>
        <v>0</v>
      </c>
      <c r="DA318" s="162">
        <f t="shared" si="428"/>
        <v>1.7</v>
      </c>
      <c r="DB318" s="162">
        <f t="shared" si="428"/>
        <v>0</v>
      </c>
      <c r="DC318" s="162">
        <f t="shared" si="428"/>
        <v>0</v>
      </c>
      <c r="DD318" s="162">
        <f t="shared" si="428"/>
        <v>0</v>
      </c>
      <c r="DE318" s="162">
        <f t="shared" si="428"/>
        <v>0</v>
      </c>
      <c r="DF318" s="162">
        <f t="shared" si="428"/>
        <v>52.9</v>
      </c>
      <c r="DG318" s="162">
        <f t="shared" si="428"/>
        <v>0</v>
      </c>
      <c r="DH318" s="162">
        <f t="shared" si="428"/>
        <v>6.3</v>
      </c>
      <c r="DI318" s="162">
        <f t="shared" si="428"/>
        <v>0</v>
      </c>
      <c r="DJ318" s="162">
        <f t="shared" si="428"/>
        <v>0</v>
      </c>
      <c r="DK318" s="162">
        <f t="shared" si="428"/>
        <v>0</v>
      </c>
      <c r="DL318" s="162">
        <f t="shared" si="428"/>
        <v>6.3</v>
      </c>
      <c r="DM318" s="162">
        <f t="shared" si="428"/>
        <v>1.7</v>
      </c>
      <c r="DN318" s="162">
        <f t="shared" si="428"/>
        <v>0</v>
      </c>
      <c r="DO318" s="162">
        <f t="shared" si="428"/>
        <v>6.3</v>
      </c>
      <c r="DP318" s="162">
        <f t="shared" si="428"/>
        <v>0</v>
      </c>
      <c r="DQ318" s="162">
        <f t="shared" si="428"/>
        <v>0</v>
      </c>
      <c r="DR318" s="162">
        <f t="shared" si="428"/>
        <v>0</v>
      </c>
      <c r="DS318" s="162">
        <f t="shared" si="428"/>
        <v>10.9</v>
      </c>
      <c r="DT318" s="162">
        <f t="shared" si="428"/>
        <v>0</v>
      </c>
      <c r="DU318" s="162">
        <f t="shared" si="428"/>
        <v>0</v>
      </c>
      <c r="DV318" s="162">
        <f t="shared" si="428"/>
        <v>0</v>
      </c>
      <c r="DW318" s="162">
        <f t="shared" si="428"/>
        <v>0</v>
      </c>
      <c r="DX318" s="162">
        <f t="shared" si="428"/>
        <v>0</v>
      </c>
      <c r="DY318" s="162">
        <f t="shared" si="428"/>
        <v>0</v>
      </c>
      <c r="DZ318" s="162">
        <f t="shared" si="428"/>
        <v>4.2</v>
      </c>
      <c r="EA318" s="162">
        <f t="shared" si="428"/>
        <v>0</v>
      </c>
      <c r="EB318" s="162">
        <f t="shared" ref="EB318:FX318" si="429">ROUND(EB317*0.42,1)</f>
        <v>6.3</v>
      </c>
      <c r="EC318" s="162">
        <f t="shared" si="429"/>
        <v>0</v>
      </c>
      <c r="ED318" s="162">
        <f t="shared" si="429"/>
        <v>0</v>
      </c>
      <c r="EE318" s="162">
        <f t="shared" si="429"/>
        <v>3.4</v>
      </c>
      <c r="EF318" s="162">
        <f t="shared" si="429"/>
        <v>6.3</v>
      </c>
      <c r="EG318" s="162">
        <f t="shared" si="429"/>
        <v>0</v>
      </c>
      <c r="EH318" s="162">
        <f t="shared" si="429"/>
        <v>0</v>
      </c>
      <c r="EI318" s="162">
        <f t="shared" si="429"/>
        <v>69.3</v>
      </c>
      <c r="EJ318" s="162">
        <f t="shared" si="429"/>
        <v>0</v>
      </c>
      <c r="EK318" s="162">
        <f t="shared" si="429"/>
        <v>0</v>
      </c>
      <c r="EL318" s="162">
        <f t="shared" si="429"/>
        <v>0</v>
      </c>
      <c r="EM318" s="162">
        <f t="shared" si="429"/>
        <v>0</v>
      </c>
      <c r="EN318" s="162">
        <f t="shared" si="429"/>
        <v>12.6</v>
      </c>
      <c r="EO318" s="162">
        <f t="shared" si="429"/>
        <v>0</v>
      </c>
      <c r="EP318" s="162">
        <f t="shared" si="429"/>
        <v>4.2</v>
      </c>
      <c r="EQ318" s="162">
        <f t="shared" si="429"/>
        <v>0</v>
      </c>
      <c r="ER318" s="162">
        <f t="shared" si="429"/>
        <v>2.9</v>
      </c>
      <c r="ES318" s="162">
        <f t="shared" si="429"/>
        <v>0</v>
      </c>
      <c r="ET318" s="162">
        <f t="shared" si="429"/>
        <v>0</v>
      </c>
      <c r="EU318" s="162">
        <f t="shared" si="429"/>
        <v>6.3</v>
      </c>
      <c r="EV318" s="162">
        <f t="shared" si="429"/>
        <v>0</v>
      </c>
      <c r="EW318" s="162">
        <f t="shared" si="429"/>
        <v>0</v>
      </c>
      <c r="EX318" s="162">
        <f t="shared" si="429"/>
        <v>0</v>
      </c>
      <c r="EY318" s="162">
        <f t="shared" si="429"/>
        <v>0</v>
      </c>
      <c r="EZ318" s="162">
        <f t="shared" si="429"/>
        <v>0</v>
      </c>
      <c r="FA318" s="162">
        <f t="shared" si="429"/>
        <v>4.2</v>
      </c>
      <c r="FB318" s="162">
        <f t="shared" si="429"/>
        <v>0</v>
      </c>
      <c r="FC318" s="162">
        <f t="shared" si="429"/>
        <v>0</v>
      </c>
      <c r="FD318" s="162">
        <f t="shared" si="429"/>
        <v>0</v>
      </c>
      <c r="FE318" s="162">
        <f t="shared" si="429"/>
        <v>0</v>
      </c>
      <c r="FF318" s="162">
        <f t="shared" si="429"/>
        <v>0</v>
      </c>
      <c r="FG318" s="162">
        <f t="shared" si="429"/>
        <v>0</v>
      </c>
      <c r="FH318" s="162">
        <f t="shared" si="429"/>
        <v>2.1</v>
      </c>
      <c r="FI318" s="162">
        <f t="shared" si="429"/>
        <v>0</v>
      </c>
      <c r="FJ318" s="162">
        <f t="shared" si="429"/>
        <v>0</v>
      </c>
      <c r="FK318" s="162">
        <f t="shared" si="429"/>
        <v>12.6</v>
      </c>
      <c r="FL318" s="162">
        <f t="shared" si="429"/>
        <v>0</v>
      </c>
      <c r="FM318" s="162">
        <f t="shared" si="429"/>
        <v>0</v>
      </c>
      <c r="FN318" s="162">
        <f t="shared" si="429"/>
        <v>37.799999999999997</v>
      </c>
      <c r="FO318" s="162">
        <f t="shared" si="429"/>
        <v>0</v>
      </c>
      <c r="FP318" s="162">
        <f t="shared" si="429"/>
        <v>7.6</v>
      </c>
      <c r="FQ318" s="162">
        <f t="shared" si="429"/>
        <v>0</v>
      </c>
      <c r="FR318" s="162">
        <f t="shared" si="429"/>
        <v>0</v>
      </c>
      <c r="FS318" s="162">
        <f t="shared" si="429"/>
        <v>0</v>
      </c>
      <c r="FT318" s="162">
        <f t="shared" si="429"/>
        <v>0</v>
      </c>
      <c r="FU318" s="162">
        <f t="shared" si="429"/>
        <v>6.3</v>
      </c>
      <c r="FV318" s="162">
        <f t="shared" si="429"/>
        <v>0</v>
      </c>
      <c r="FW318" s="162">
        <f t="shared" si="429"/>
        <v>0</v>
      </c>
      <c r="FX318" s="162">
        <f t="shared" si="429"/>
        <v>0</v>
      </c>
    </row>
    <row r="319" spans="1:187" s="162" customFormat="1" x14ac:dyDescent="0.2">
      <c r="B319" s="162" t="s">
        <v>683</v>
      </c>
      <c r="C319" s="162">
        <f t="shared" ref="C319:BN319" si="430">C318*C283</f>
        <v>95992.884816198377</v>
      </c>
      <c r="D319" s="162">
        <f t="shared" si="430"/>
        <v>189018.04638207791</v>
      </c>
      <c r="E319" s="162">
        <f t="shared" si="430"/>
        <v>373377.31207718333</v>
      </c>
      <c r="F319" s="162">
        <f t="shared" si="430"/>
        <v>186303.5962506042</v>
      </c>
      <c r="G319" s="162">
        <f t="shared" si="430"/>
        <v>0</v>
      </c>
      <c r="H319" s="162">
        <f t="shared" si="430"/>
        <v>0</v>
      </c>
      <c r="I319" s="162">
        <f t="shared" si="430"/>
        <v>121685.62858065063</v>
      </c>
      <c r="J319" s="162">
        <f t="shared" si="430"/>
        <v>106988.12178921813</v>
      </c>
      <c r="K319" s="162">
        <f t="shared" si="430"/>
        <v>0</v>
      </c>
      <c r="L319" s="162">
        <f t="shared" si="430"/>
        <v>200766.2173565382</v>
      </c>
      <c r="M319" s="162">
        <f t="shared" si="430"/>
        <v>373610.03053776798</v>
      </c>
      <c r="N319" s="162">
        <f t="shared" si="430"/>
        <v>0</v>
      </c>
      <c r="O319" s="162">
        <f t="shared" si="430"/>
        <v>0</v>
      </c>
      <c r="P319" s="162">
        <f t="shared" si="430"/>
        <v>0</v>
      </c>
      <c r="Q319" s="162">
        <f t="shared" si="430"/>
        <v>0</v>
      </c>
      <c r="R319" s="162">
        <f t="shared" si="430"/>
        <v>0</v>
      </c>
      <c r="S319" s="162">
        <f t="shared" si="430"/>
        <v>48641.754447319043</v>
      </c>
      <c r="T319" s="162">
        <f t="shared" si="430"/>
        <v>0</v>
      </c>
      <c r="U319" s="162">
        <f t="shared" si="430"/>
        <v>0</v>
      </c>
      <c r="V319" s="162">
        <f t="shared" si="430"/>
        <v>0</v>
      </c>
      <c r="W319" s="162">
        <f t="shared" si="430"/>
        <v>0</v>
      </c>
      <c r="X319" s="162">
        <f t="shared" si="430"/>
        <v>6100.1378660208611</v>
      </c>
      <c r="Y319" s="162">
        <f t="shared" si="430"/>
        <v>0</v>
      </c>
      <c r="Z319" s="162">
        <f t="shared" si="430"/>
        <v>0</v>
      </c>
      <c r="AA319" s="162">
        <f t="shared" si="430"/>
        <v>47197.636285370078</v>
      </c>
      <c r="AB319" s="162">
        <f t="shared" si="430"/>
        <v>248674.87331016449</v>
      </c>
      <c r="AC319" s="162">
        <f t="shared" si="430"/>
        <v>49242.410745951085</v>
      </c>
      <c r="AD319" s="162">
        <f t="shared" si="430"/>
        <v>57489.608619831226</v>
      </c>
      <c r="AE319" s="162">
        <f t="shared" si="430"/>
        <v>23578.21211335127</v>
      </c>
      <c r="AF319" s="162">
        <f t="shared" si="430"/>
        <v>0</v>
      </c>
      <c r="AG319" s="162">
        <f t="shared" si="430"/>
        <v>34584.148371075426</v>
      </c>
      <c r="AH319" s="162">
        <f t="shared" si="430"/>
        <v>57745.830455279189</v>
      </c>
      <c r="AI319" s="162">
        <f t="shared" si="430"/>
        <v>0</v>
      </c>
      <c r="AJ319" s="162">
        <f t="shared" si="430"/>
        <v>51566.332661250206</v>
      </c>
      <c r="AK319" s="162">
        <f t="shared" si="430"/>
        <v>0</v>
      </c>
      <c r="AL319" s="162">
        <f t="shared" si="430"/>
        <v>0</v>
      </c>
      <c r="AM319" s="162">
        <f t="shared" si="430"/>
        <v>0</v>
      </c>
      <c r="AN319" s="162">
        <f t="shared" si="430"/>
        <v>0</v>
      </c>
      <c r="AO319" s="162">
        <f t="shared" si="430"/>
        <v>93768.296012813968</v>
      </c>
      <c r="AP319" s="162">
        <f t="shared" si="430"/>
        <v>1644373.7783093059</v>
      </c>
      <c r="AQ319" s="162">
        <f t="shared" si="430"/>
        <v>0</v>
      </c>
      <c r="AR319" s="162">
        <f t="shared" si="430"/>
        <v>0</v>
      </c>
      <c r="AS319" s="162">
        <f t="shared" si="430"/>
        <v>0</v>
      </c>
      <c r="AT319" s="162">
        <f t="shared" si="430"/>
        <v>0</v>
      </c>
      <c r="AU319" s="162">
        <f t="shared" si="430"/>
        <v>0</v>
      </c>
      <c r="AV319" s="162">
        <f t="shared" si="430"/>
        <v>0</v>
      </c>
      <c r="AW319" s="162">
        <f t="shared" si="430"/>
        <v>0</v>
      </c>
      <c r="AX319" s="162">
        <f t="shared" si="430"/>
        <v>0</v>
      </c>
      <c r="AY319" s="162">
        <f t="shared" si="430"/>
        <v>0</v>
      </c>
      <c r="AZ319" s="162">
        <f t="shared" si="430"/>
        <v>442280.2540527081</v>
      </c>
      <c r="BA319" s="162">
        <f t="shared" si="430"/>
        <v>15284.017398459737</v>
      </c>
      <c r="BB319" s="162">
        <f t="shared" si="430"/>
        <v>0</v>
      </c>
      <c r="BC319" s="162">
        <f t="shared" si="430"/>
        <v>574742.70032748638</v>
      </c>
      <c r="BD319" s="162">
        <f t="shared" si="430"/>
        <v>0</v>
      </c>
      <c r="BE319" s="162">
        <f t="shared" si="430"/>
        <v>0</v>
      </c>
      <c r="BF319" s="162">
        <f t="shared" si="430"/>
        <v>0</v>
      </c>
      <c r="BG319" s="162">
        <f t="shared" si="430"/>
        <v>0</v>
      </c>
      <c r="BH319" s="162">
        <f t="shared" si="430"/>
        <v>0</v>
      </c>
      <c r="BI319" s="162">
        <f t="shared" si="430"/>
        <v>52682.712803241324</v>
      </c>
      <c r="BJ319" s="162">
        <f t="shared" si="430"/>
        <v>0</v>
      </c>
      <c r="BK319" s="162">
        <f t="shared" si="430"/>
        <v>0</v>
      </c>
      <c r="BL319" s="162">
        <f t="shared" si="430"/>
        <v>26769.398936140347</v>
      </c>
      <c r="BM319" s="162">
        <f t="shared" si="430"/>
        <v>0</v>
      </c>
      <c r="BN319" s="162">
        <f t="shared" si="430"/>
        <v>91704.10439075841</v>
      </c>
      <c r="BO319" s="162">
        <f t="shared" ref="BO319:DZ319" si="431">BO318*BO283</f>
        <v>50998.75840663429</v>
      </c>
      <c r="BP319" s="162">
        <f t="shared" si="431"/>
        <v>0</v>
      </c>
      <c r="BQ319" s="162">
        <f t="shared" si="431"/>
        <v>33237.125009491174</v>
      </c>
      <c r="BR319" s="162">
        <f t="shared" si="431"/>
        <v>0</v>
      </c>
      <c r="BS319" s="162">
        <f t="shared" si="431"/>
        <v>0</v>
      </c>
      <c r="BT319" s="162">
        <f t="shared" si="431"/>
        <v>0</v>
      </c>
      <c r="BU319" s="162">
        <f t="shared" si="431"/>
        <v>0</v>
      </c>
      <c r="BV319" s="162">
        <f t="shared" si="431"/>
        <v>0</v>
      </c>
      <c r="BW319" s="162">
        <f t="shared" si="431"/>
        <v>63706.708648967942</v>
      </c>
      <c r="BX319" s="162">
        <f t="shared" si="431"/>
        <v>0</v>
      </c>
      <c r="BY319" s="162">
        <f t="shared" si="431"/>
        <v>0</v>
      </c>
      <c r="BZ319" s="162">
        <f t="shared" si="431"/>
        <v>0</v>
      </c>
      <c r="CA319" s="162">
        <f t="shared" si="431"/>
        <v>0</v>
      </c>
      <c r="CB319" s="162">
        <f t="shared" si="431"/>
        <v>329793.88815545372</v>
      </c>
      <c r="CC319" s="162">
        <f t="shared" si="431"/>
        <v>0</v>
      </c>
      <c r="CD319" s="162">
        <f t="shared" si="431"/>
        <v>11870.980400583823</v>
      </c>
      <c r="CE319" s="162">
        <f t="shared" si="431"/>
        <v>26448.077271375005</v>
      </c>
      <c r="CF319" s="162">
        <f t="shared" si="431"/>
        <v>0</v>
      </c>
      <c r="CG319" s="162">
        <f t="shared" si="431"/>
        <v>0</v>
      </c>
      <c r="CH319" s="162">
        <f t="shared" si="431"/>
        <v>18525.793478376192</v>
      </c>
      <c r="CI319" s="162">
        <f t="shared" si="431"/>
        <v>49728.516415449558</v>
      </c>
      <c r="CJ319" s="162">
        <f t="shared" si="431"/>
        <v>100839.71497123349</v>
      </c>
      <c r="CK319" s="162">
        <f t="shared" si="431"/>
        <v>47465.642034947203</v>
      </c>
      <c r="CL319" s="162">
        <f t="shared" si="431"/>
        <v>0</v>
      </c>
      <c r="CM319" s="162">
        <f t="shared" si="431"/>
        <v>0</v>
      </c>
      <c r="CN319" s="162">
        <f t="shared" si="431"/>
        <v>0</v>
      </c>
      <c r="CO319" s="162">
        <f t="shared" si="431"/>
        <v>0</v>
      </c>
      <c r="CP319" s="162">
        <f t="shared" si="431"/>
        <v>0</v>
      </c>
      <c r="CQ319" s="162">
        <f t="shared" si="431"/>
        <v>51715.148519016671</v>
      </c>
      <c r="CR319" s="162">
        <f t="shared" si="431"/>
        <v>0</v>
      </c>
      <c r="CS319" s="162">
        <f t="shared" si="431"/>
        <v>0</v>
      </c>
      <c r="CT319" s="162">
        <f t="shared" si="431"/>
        <v>18511.313149343277</v>
      </c>
      <c r="CU319" s="162">
        <f t="shared" si="431"/>
        <v>0</v>
      </c>
      <c r="CV319" s="162">
        <f t="shared" si="431"/>
        <v>0</v>
      </c>
      <c r="CW319" s="162">
        <f t="shared" si="431"/>
        <v>0</v>
      </c>
      <c r="CX319" s="162">
        <f t="shared" si="431"/>
        <v>0</v>
      </c>
      <c r="CY319" s="162">
        <f t="shared" si="431"/>
        <v>0</v>
      </c>
      <c r="CZ319" s="162">
        <f t="shared" si="431"/>
        <v>0</v>
      </c>
      <c r="DA319" s="162">
        <f t="shared" si="431"/>
        <v>21192.65575252099</v>
      </c>
      <c r="DB319" s="162">
        <f t="shared" si="431"/>
        <v>0</v>
      </c>
      <c r="DC319" s="162">
        <f t="shared" si="431"/>
        <v>0</v>
      </c>
      <c r="DD319" s="162">
        <f t="shared" si="431"/>
        <v>0</v>
      </c>
      <c r="DE319" s="162">
        <f t="shared" si="431"/>
        <v>0</v>
      </c>
      <c r="DF319" s="162">
        <f t="shared" si="431"/>
        <v>385002.11551303579</v>
      </c>
      <c r="DG319" s="162">
        <f t="shared" si="431"/>
        <v>0</v>
      </c>
      <c r="DH319" s="162">
        <f t="shared" si="431"/>
        <v>45852.052195379205</v>
      </c>
      <c r="DI319" s="162">
        <f t="shared" si="431"/>
        <v>0</v>
      </c>
      <c r="DJ319" s="162">
        <f t="shared" si="431"/>
        <v>0</v>
      </c>
      <c r="DK319" s="162">
        <f t="shared" si="431"/>
        <v>0</v>
      </c>
      <c r="DL319" s="162">
        <f t="shared" si="431"/>
        <v>47684.710129611776</v>
      </c>
      <c r="DM319" s="162">
        <f t="shared" si="431"/>
        <v>21005.84914234883</v>
      </c>
      <c r="DN319" s="162">
        <f t="shared" si="431"/>
        <v>0</v>
      </c>
      <c r="DO319" s="162">
        <f t="shared" si="431"/>
        <v>48593.231086915133</v>
      </c>
      <c r="DP319" s="162">
        <f t="shared" si="431"/>
        <v>0</v>
      </c>
      <c r="DQ319" s="162">
        <f t="shared" si="431"/>
        <v>0</v>
      </c>
      <c r="DR319" s="162">
        <f t="shared" si="431"/>
        <v>0</v>
      </c>
      <c r="DS319" s="162">
        <f t="shared" si="431"/>
        <v>92034.170364159887</v>
      </c>
      <c r="DT319" s="162">
        <f t="shared" si="431"/>
        <v>0</v>
      </c>
      <c r="DU319" s="162">
        <f t="shared" si="431"/>
        <v>0</v>
      </c>
      <c r="DV319" s="162">
        <f t="shared" si="431"/>
        <v>0</v>
      </c>
      <c r="DW319" s="162">
        <f t="shared" si="431"/>
        <v>0</v>
      </c>
      <c r="DX319" s="162">
        <f t="shared" si="431"/>
        <v>0</v>
      </c>
      <c r="DY319" s="162">
        <f t="shared" si="431"/>
        <v>0</v>
      </c>
      <c r="DZ319" s="162">
        <f t="shared" si="431"/>
        <v>34318.744226238545</v>
      </c>
      <c r="EA319" s="162">
        <f t="shared" ref="EA319:FX319" si="432">EA318*EA283</f>
        <v>0</v>
      </c>
      <c r="EB319" s="162">
        <f t="shared" si="432"/>
        <v>50882.288229806989</v>
      </c>
      <c r="EC319" s="162">
        <f t="shared" si="432"/>
        <v>0</v>
      </c>
      <c r="ED319" s="162">
        <f t="shared" si="432"/>
        <v>0</v>
      </c>
      <c r="EE319" s="162">
        <f t="shared" si="432"/>
        <v>41084.695131449102</v>
      </c>
      <c r="EF319" s="162">
        <f t="shared" si="432"/>
        <v>48376.198270892259</v>
      </c>
      <c r="EG319" s="162">
        <f t="shared" si="432"/>
        <v>0</v>
      </c>
      <c r="EH319" s="162">
        <f t="shared" si="432"/>
        <v>0</v>
      </c>
      <c r="EI319" s="162">
        <f t="shared" si="432"/>
        <v>546086.75028146617</v>
      </c>
      <c r="EJ319" s="162">
        <f t="shared" si="432"/>
        <v>0</v>
      </c>
      <c r="EK319" s="162">
        <f t="shared" si="432"/>
        <v>0</v>
      </c>
      <c r="EL319" s="162">
        <f t="shared" si="432"/>
        <v>0</v>
      </c>
      <c r="EM319" s="162">
        <f t="shared" si="432"/>
        <v>0</v>
      </c>
      <c r="EN319" s="162">
        <f t="shared" si="432"/>
        <v>97449.442469300106</v>
      </c>
      <c r="EO319" s="162">
        <f t="shared" si="432"/>
        <v>0</v>
      </c>
      <c r="EP319" s="162">
        <f t="shared" si="432"/>
        <v>40468.090707459407</v>
      </c>
      <c r="EQ319" s="162">
        <f t="shared" si="432"/>
        <v>0</v>
      </c>
      <c r="ER319" s="162">
        <f t="shared" si="432"/>
        <v>30510.354177732002</v>
      </c>
      <c r="ES319" s="162">
        <f t="shared" si="432"/>
        <v>0</v>
      </c>
      <c r="ET319" s="162">
        <f t="shared" si="432"/>
        <v>0</v>
      </c>
      <c r="EU319" s="162">
        <f t="shared" si="432"/>
        <v>55666.585454578519</v>
      </c>
      <c r="EV319" s="162">
        <f t="shared" si="432"/>
        <v>0</v>
      </c>
      <c r="EW319" s="162">
        <f t="shared" si="432"/>
        <v>0</v>
      </c>
      <c r="EX319" s="162">
        <f t="shared" si="432"/>
        <v>0</v>
      </c>
      <c r="EY319" s="162">
        <f t="shared" si="432"/>
        <v>0</v>
      </c>
      <c r="EZ319" s="162">
        <f t="shared" si="432"/>
        <v>0</v>
      </c>
      <c r="FA319" s="162">
        <f t="shared" si="432"/>
        <v>33269.673690083182</v>
      </c>
      <c r="FB319" s="162">
        <f t="shared" si="432"/>
        <v>0</v>
      </c>
      <c r="FC319" s="162">
        <f t="shared" si="432"/>
        <v>0</v>
      </c>
      <c r="FD319" s="162">
        <f t="shared" si="432"/>
        <v>0</v>
      </c>
      <c r="FE319" s="162">
        <f t="shared" si="432"/>
        <v>0</v>
      </c>
      <c r="FF319" s="162">
        <f t="shared" si="432"/>
        <v>0</v>
      </c>
      <c r="FG319" s="162">
        <f t="shared" si="432"/>
        <v>0</v>
      </c>
      <c r="FH319" s="162">
        <f t="shared" si="432"/>
        <v>31573.033689754066</v>
      </c>
      <c r="FI319" s="162">
        <f t="shared" si="432"/>
        <v>0</v>
      </c>
      <c r="FJ319" s="162">
        <f t="shared" si="432"/>
        <v>0</v>
      </c>
      <c r="FK319" s="162">
        <f t="shared" si="432"/>
        <v>92677.733773252519</v>
      </c>
      <c r="FL319" s="162">
        <f t="shared" si="432"/>
        <v>0</v>
      </c>
      <c r="FM319" s="162">
        <f t="shared" si="432"/>
        <v>0</v>
      </c>
      <c r="FN319" s="162">
        <f t="shared" si="432"/>
        <v>285038.02300538938</v>
      </c>
      <c r="FO319" s="162">
        <f t="shared" si="432"/>
        <v>0</v>
      </c>
      <c r="FP319" s="162">
        <f t="shared" si="432"/>
        <v>59571.40004933966</v>
      </c>
      <c r="FQ319" s="162">
        <f t="shared" si="432"/>
        <v>0</v>
      </c>
      <c r="FR319" s="162">
        <f t="shared" si="432"/>
        <v>0</v>
      </c>
      <c r="FS319" s="162">
        <f t="shared" si="432"/>
        <v>0</v>
      </c>
      <c r="FT319" s="162">
        <f t="shared" si="432"/>
        <v>0</v>
      </c>
      <c r="FU319" s="162">
        <f t="shared" si="432"/>
        <v>53749.907924222076</v>
      </c>
      <c r="FV319" s="162">
        <f t="shared" si="432"/>
        <v>0</v>
      </c>
      <c r="FW319" s="162">
        <f t="shared" si="432"/>
        <v>0</v>
      </c>
      <c r="FX319" s="162">
        <f t="shared" si="432"/>
        <v>0</v>
      </c>
      <c r="FZ319" s="162">
        <f>SUM(C319:FY319)</f>
        <v>8179097.4166225735</v>
      </c>
    </row>
    <row r="320" spans="1:187" s="162" customFormat="1" x14ac:dyDescent="0.2">
      <c r="B320" s="162" t="s">
        <v>712</v>
      </c>
      <c r="C320" s="162">
        <f t="shared" ref="C320:BN320" si="433">C318*C271</f>
        <v>107907.02999999998</v>
      </c>
      <c r="D320" s="162">
        <f t="shared" si="433"/>
        <v>212477.83199999999</v>
      </c>
      <c r="E320" s="162">
        <f t="shared" si="433"/>
        <v>419718.74400000001</v>
      </c>
      <c r="F320" s="162">
        <f t="shared" si="433"/>
        <v>209426.61599999998</v>
      </c>
      <c r="G320" s="162">
        <f t="shared" si="433"/>
        <v>0</v>
      </c>
      <c r="H320" s="162">
        <f t="shared" si="433"/>
        <v>0</v>
      </c>
      <c r="I320" s="162">
        <f t="shared" si="433"/>
        <v>136788.484</v>
      </c>
      <c r="J320" s="162">
        <f t="shared" si="433"/>
        <v>120266.874</v>
      </c>
      <c r="K320" s="162">
        <f t="shared" si="433"/>
        <v>0</v>
      </c>
      <c r="L320" s="162">
        <f t="shared" si="433"/>
        <v>225684.14399999997</v>
      </c>
      <c r="M320" s="162">
        <f t="shared" si="433"/>
        <v>419980.26</v>
      </c>
      <c r="N320" s="162">
        <f t="shared" si="433"/>
        <v>0</v>
      </c>
      <c r="O320" s="162">
        <f t="shared" si="433"/>
        <v>0</v>
      </c>
      <c r="P320" s="162">
        <f t="shared" si="433"/>
        <v>0</v>
      </c>
      <c r="Q320" s="162">
        <f t="shared" si="433"/>
        <v>0</v>
      </c>
      <c r="R320" s="162">
        <f t="shared" si="433"/>
        <v>0</v>
      </c>
      <c r="S320" s="162">
        <f t="shared" si="433"/>
        <v>54678.897000000004</v>
      </c>
      <c r="T320" s="162">
        <f t="shared" si="433"/>
        <v>0</v>
      </c>
      <c r="U320" s="162">
        <f t="shared" si="433"/>
        <v>0</v>
      </c>
      <c r="V320" s="162">
        <f t="shared" si="433"/>
        <v>0</v>
      </c>
      <c r="W320" s="162">
        <f t="shared" si="433"/>
        <v>0</v>
      </c>
      <c r="X320" s="162">
        <f t="shared" si="433"/>
        <v>6857.2520000000004</v>
      </c>
      <c r="Y320" s="162">
        <f t="shared" si="433"/>
        <v>0</v>
      </c>
      <c r="Z320" s="162">
        <f t="shared" si="433"/>
        <v>0</v>
      </c>
      <c r="AA320" s="162">
        <f t="shared" si="433"/>
        <v>53055.512999999999</v>
      </c>
      <c r="AB320" s="162">
        <f t="shared" si="433"/>
        <v>279538.984</v>
      </c>
      <c r="AC320" s="162">
        <f t="shared" si="433"/>
        <v>55354.067999999999</v>
      </c>
      <c r="AD320" s="162">
        <f t="shared" si="433"/>
        <v>64624.851999999999</v>
      </c>
      <c r="AE320" s="162">
        <f t="shared" si="433"/>
        <v>26504.598000000002</v>
      </c>
      <c r="AF320" s="162">
        <f t="shared" si="433"/>
        <v>0</v>
      </c>
      <c r="AG320" s="162">
        <f t="shared" si="433"/>
        <v>38876.544000000002</v>
      </c>
      <c r="AH320" s="162">
        <f t="shared" si="433"/>
        <v>64912.892</v>
      </c>
      <c r="AI320" s="162">
        <f t="shared" si="433"/>
        <v>0</v>
      </c>
      <c r="AJ320" s="162">
        <f t="shared" si="433"/>
        <v>57966.468000000008</v>
      </c>
      <c r="AK320" s="162">
        <f t="shared" si="433"/>
        <v>0</v>
      </c>
      <c r="AL320" s="162">
        <f t="shared" si="433"/>
        <v>0</v>
      </c>
      <c r="AM320" s="162">
        <f t="shared" si="433"/>
        <v>0</v>
      </c>
      <c r="AN320" s="162">
        <f t="shared" si="433"/>
        <v>0</v>
      </c>
      <c r="AO320" s="162">
        <f t="shared" si="433"/>
        <v>105406.30799999999</v>
      </c>
      <c r="AP320" s="162">
        <f t="shared" si="433"/>
        <v>1848463.95</v>
      </c>
      <c r="AQ320" s="162">
        <f t="shared" si="433"/>
        <v>0</v>
      </c>
      <c r="AR320" s="162">
        <f t="shared" si="433"/>
        <v>0</v>
      </c>
      <c r="AS320" s="162">
        <f t="shared" si="433"/>
        <v>0</v>
      </c>
      <c r="AT320" s="162">
        <f t="shared" si="433"/>
        <v>0</v>
      </c>
      <c r="AU320" s="162">
        <f t="shared" si="433"/>
        <v>0</v>
      </c>
      <c r="AV320" s="162">
        <f t="shared" si="433"/>
        <v>0</v>
      </c>
      <c r="AW320" s="162">
        <f t="shared" si="433"/>
        <v>0</v>
      </c>
      <c r="AX320" s="162">
        <f t="shared" si="433"/>
        <v>0</v>
      </c>
      <c r="AY320" s="162">
        <f t="shared" si="433"/>
        <v>0</v>
      </c>
      <c r="AZ320" s="162">
        <f t="shared" si="433"/>
        <v>497173.38300000003</v>
      </c>
      <c r="BA320" s="162">
        <f t="shared" si="433"/>
        <v>17180.982</v>
      </c>
      <c r="BB320" s="162">
        <f t="shared" si="433"/>
        <v>0</v>
      </c>
      <c r="BC320" s="162">
        <f t="shared" si="433"/>
        <v>646076.76</v>
      </c>
      <c r="BD320" s="162">
        <f t="shared" si="433"/>
        <v>0</v>
      </c>
      <c r="BE320" s="162">
        <f t="shared" si="433"/>
        <v>0</v>
      </c>
      <c r="BF320" s="162">
        <f t="shared" si="433"/>
        <v>0</v>
      </c>
      <c r="BG320" s="162">
        <f t="shared" si="433"/>
        <v>0</v>
      </c>
      <c r="BH320" s="162">
        <f t="shared" si="433"/>
        <v>0</v>
      </c>
      <c r="BI320" s="162">
        <f t="shared" si="433"/>
        <v>59221.411999999989</v>
      </c>
      <c r="BJ320" s="162">
        <f t="shared" si="433"/>
        <v>0</v>
      </c>
      <c r="BK320" s="162">
        <f t="shared" si="433"/>
        <v>0</v>
      </c>
      <c r="BL320" s="162">
        <f t="shared" si="433"/>
        <v>30091.865999999998</v>
      </c>
      <c r="BM320" s="162">
        <f t="shared" si="433"/>
        <v>0</v>
      </c>
      <c r="BN320" s="162">
        <f t="shared" si="433"/>
        <v>103085.89199999999</v>
      </c>
      <c r="BO320" s="162">
        <f t="shared" ref="BO320:DZ320" si="434">BO318*BO271</f>
        <v>57328.415999999997</v>
      </c>
      <c r="BP320" s="162">
        <f t="shared" si="434"/>
        <v>0</v>
      </c>
      <c r="BQ320" s="162">
        <f t="shared" si="434"/>
        <v>37362.318000000007</v>
      </c>
      <c r="BR320" s="162">
        <f t="shared" si="434"/>
        <v>0</v>
      </c>
      <c r="BS320" s="162">
        <f t="shared" si="434"/>
        <v>0</v>
      </c>
      <c r="BT320" s="162">
        <f t="shared" si="434"/>
        <v>0</v>
      </c>
      <c r="BU320" s="162">
        <f t="shared" si="434"/>
        <v>0</v>
      </c>
      <c r="BV320" s="162">
        <f t="shared" si="434"/>
        <v>0</v>
      </c>
      <c r="BW320" s="162">
        <f t="shared" si="434"/>
        <v>71613.612000000008</v>
      </c>
      <c r="BX320" s="162">
        <f t="shared" si="434"/>
        <v>0</v>
      </c>
      <c r="BY320" s="162">
        <f t="shared" si="434"/>
        <v>0</v>
      </c>
      <c r="BZ320" s="162">
        <f t="shared" si="434"/>
        <v>0</v>
      </c>
      <c r="CA320" s="162">
        <f t="shared" si="434"/>
        <v>0</v>
      </c>
      <c r="CB320" s="162">
        <f t="shared" si="434"/>
        <v>370726.20899999997</v>
      </c>
      <c r="CC320" s="162">
        <f t="shared" si="434"/>
        <v>0</v>
      </c>
      <c r="CD320" s="162">
        <f t="shared" si="434"/>
        <v>13344.335999999999</v>
      </c>
      <c r="CE320" s="162">
        <f t="shared" si="434"/>
        <v>29730.666000000001</v>
      </c>
      <c r="CF320" s="162">
        <f t="shared" si="434"/>
        <v>0</v>
      </c>
      <c r="CG320" s="162">
        <f t="shared" si="434"/>
        <v>0</v>
      </c>
      <c r="CH320" s="162">
        <f t="shared" si="434"/>
        <v>20825.102999999999</v>
      </c>
      <c r="CI320" s="162">
        <f t="shared" si="434"/>
        <v>55900.53</v>
      </c>
      <c r="CJ320" s="162">
        <f t="shared" si="434"/>
        <v>113355.39599999998</v>
      </c>
      <c r="CK320" s="162">
        <f t="shared" si="434"/>
        <v>53356.778999999995</v>
      </c>
      <c r="CL320" s="162">
        <f t="shared" si="434"/>
        <v>0</v>
      </c>
      <c r="CM320" s="162">
        <f t="shared" si="434"/>
        <v>0</v>
      </c>
      <c r="CN320" s="162">
        <f t="shared" si="434"/>
        <v>0</v>
      </c>
      <c r="CO320" s="162">
        <f t="shared" si="434"/>
        <v>0</v>
      </c>
      <c r="CP320" s="162">
        <f t="shared" si="434"/>
        <v>0</v>
      </c>
      <c r="CQ320" s="162">
        <f t="shared" si="434"/>
        <v>58133.754000000001</v>
      </c>
      <c r="CR320" s="162">
        <f t="shared" si="434"/>
        <v>0</v>
      </c>
      <c r="CS320" s="162">
        <f t="shared" si="434"/>
        <v>0</v>
      </c>
      <c r="CT320" s="162">
        <f t="shared" si="434"/>
        <v>20808.827000000001</v>
      </c>
      <c r="CU320" s="162">
        <f t="shared" si="434"/>
        <v>0</v>
      </c>
      <c r="CV320" s="162">
        <f t="shared" si="434"/>
        <v>0</v>
      </c>
      <c r="CW320" s="162">
        <f t="shared" si="434"/>
        <v>0</v>
      </c>
      <c r="CX320" s="162">
        <f t="shared" si="434"/>
        <v>0</v>
      </c>
      <c r="CY320" s="162">
        <f t="shared" si="434"/>
        <v>0</v>
      </c>
      <c r="CZ320" s="162">
        <f t="shared" si="434"/>
        <v>0</v>
      </c>
      <c r="DA320" s="162">
        <f t="shared" si="434"/>
        <v>23822.967000000001</v>
      </c>
      <c r="DB320" s="162">
        <f t="shared" si="434"/>
        <v>0</v>
      </c>
      <c r="DC320" s="162">
        <f t="shared" si="434"/>
        <v>0</v>
      </c>
      <c r="DD320" s="162">
        <f t="shared" si="434"/>
        <v>0</v>
      </c>
      <c r="DE320" s="162">
        <f t="shared" si="434"/>
        <v>0</v>
      </c>
      <c r="DF320" s="162">
        <f t="shared" si="434"/>
        <v>432786.538</v>
      </c>
      <c r="DG320" s="162">
        <f t="shared" si="434"/>
        <v>0</v>
      </c>
      <c r="DH320" s="162">
        <f t="shared" si="434"/>
        <v>51542.945999999996</v>
      </c>
      <c r="DI320" s="162">
        <f t="shared" si="434"/>
        <v>0</v>
      </c>
      <c r="DJ320" s="162">
        <f t="shared" si="434"/>
        <v>0</v>
      </c>
      <c r="DK320" s="162">
        <f t="shared" si="434"/>
        <v>0</v>
      </c>
      <c r="DL320" s="162">
        <f t="shared" si="434"/>
        <v>53603.046000000002</v>
      </c>
      <c r="DM320" s="162">
        <f t="shared" si="434"/>
        <v>23612.983</v>
      </c>
      <c r="DN320" s="162">
        <f t="shared" si="434"/>
        <v>0</v>
      </c>
      <c r="DO320" s="162">
        <f t="shared" si="434"/>
        <v>54624.339</v>
      </c>
      <c r="DP320" s="162">
        <f t="shared" si="434"/>
        <v>0</v>
      </c>
      <c r="DQ320" s="162">
        <f t="shared" si="434"/>
        <v>0</v>
      </c>
      <c r="DR320" s="162">
        <f t="shared" si="434"/>
        <v>0</v>
      </c>
      <c r="DS320" s="162">
        <f t="shared" si="434"/>
        <v>103456.91399999999</v>
      </c>
      <c r="DT320" s="162">
        <f t="shared" si="434"/>
        <v>0</v>
      </c>
      <c r="DU320" s="162">
        <f t="shared" si="434"/>
        <v>0</v>
      </c>
      <c r="DV320" s="162">
        <f t="shared" si="434"/>
        <v>0</v>
      </c>
      <c r="DW320" s="162">
        <f t="shared" si="434"/>
        <v>0</v>
      </c>
      <c r="DX320" s="162">
        <f t="shared" si="434"/>
        <v>0</v>
      </c>
      <c r="DY320" s="162">
        <f t="shared" si="434"/>
        <v>0</v>
      </c>
      <c r="DZ320" s="162">
        <f t="shared" si="434"/>
        <v>38578.176000000007</v>
      </c>
      <c r="EA320" s="162">
        <f t="shared" ref="EA320:FX320" si="435">EA318*EA271</f>
        <v>0</v>
      </c>
      <c r="EB320" s="162">
        <f t="shared" si="435"/>
        <v>57197.510999999991</v>
      </c>
      <c r="EC320" s="162">
        <f t="shared" si="435"/>
        <v>0</v>
      </c>
      <c r="ED320" s="162">
        <f t="shared" si="435"/>
        <v>0</v>
      </c>
      <c r="EE320" s="162">
        <f t="shared" si="435"/>
        <v>46183.9</v>
      </c>
      <c r="EF320" s="162">
        <f t="shared" si="435"/>
        <v>54380.402999999998</v>
      </c>
      <c r="EG320" s="162">
        <f t="shared" si="435"/>
        <v>0</v>
      </c>
      <c r="EH320" s="162">
        <f t="shared" si="435"/>
        <v>0</v>
      </c>
      <c r="EI320" s="162">
        <f t="shared" si="435"/>
        <v>613864.25099999993</v>
      </c>
      <c r="EJ320" s="162">
        <f t="shared" si="435"/>
        <v>0</v>
      </c>
      <c r="EK320" s="162">
        <f t="shared" si="435"/>
        <v>0</v>
      </c>
      <c r="EL320" s="162">
        <f t="shared" si="435"/>
        <v>0</v>
      </c>
      <c r="EM320" s="162">
        <f t="shared" si="435"/>
        <v>0</v>
      </c>
      <c r="EN320" s="162">
        <f t="shared" si="435"/>
        <v>109544.27399999999</v>
      </c>
      <c r="EO320" s="162">
        <f t="shared" si="435"/>
        <v>0</v>
      </c>
      <c r="EP320" s="162">
        <f t="shared" si="435"/>
        <v>45490.745999999999</v>
      </c>
      <c r="EQ320" s="162">
        <f t="shared" si="435"/>
        <v>0</v>
      </c>
      <c r="ER320" s="162">
        <f t="shared" si="435"/>
        <v>34297.110999999997</v>
      </c>
      <c r="ES320" s="162">
        <f t="shared" si="435"/>
        <v>0</v>
      </c>
      <c r="ET320" s="162">
        <f t="shared" si="435"/>
        <v>0</v>
      </c>
      <c r="EU320" s="162">
        <f t="shared" si="435"/>
        <v>62575.631999999998</v>
      </c>
      <c r="EV320" s="162">
        <f t="shared" si="435"/>
        <v>0</v>
      </c>
      <c r="EW320" s="162">
        <f t="shared" si="435"/>
        <v>0</v>
      </c>
      <c r="EX320" s="162">
        <f t="shared" si="435"/>
        <v>0</v>
      </c>
      <c r="EY320" s="162">
        <f t="shared" si="435"/>
        <v>0</v>
      </c>
      <c r="EZ320" s="162">
        <f t="shared" si="435"/>
        <v>0</v>
      </c>
      <c r="FA320" s="162">
        <f t="shared" si="435"/>
        <v>37398.9</v>
      </c>
      <c r="FB320" s="162">
        <f t="shared" si="435"/>
        <v>0</v>
      </c>
      <c r="FC320" s="162">
        <f t="shared" si="435"/>
        <v>0</v>
      </c>
      <c r="FD320" s="162">
        <f t="shared" si="435"/>
        <v>0</v>
      </c>
      <c r="FE320" s="162">
        <f t="shared" si="435"/>
        <v>0</v>
      </c>
      <c r="FF320" s="162">
        <f t="shared" si="435"/>
        <v>0</v>
      </c>
      <c r="FG320" s="162">
        <f t="shared" si="435"/>
        <v>0</v>
      </c>
      <c r="FH320" s="162">
        <f t="shared" si="435"/>
        <v>35491.701000000001</v>
      </c>
      <c r="FI320" s="162">
        <f t="shared" si="435"/>
        <v>0</v>
      </c>
      <c r="FJ320" s="162">
        <f t="shared" si="435"/>
        <v>0</v>
      </c>
      <c r="FK320" s="162">
        <f t="shared" si="435"/>
        <v>104180.32800000001</v>
      </c>
      <c r="FL320" s="162">
        <f t="shared" si="435"/>
        <v>0</v>
      </c>
      <c r="FM320" s="162">
        <f t="shared" si="435"/>
        <v>0</v>
      </c>
      <c r="FN320" s="162">
        <f t="shared" si="435"/>
        <v>320415.48</v>
      </c>
      <c r="FO320" s="162">
        <f t="shared" si="435"/>
        <v>0</v>
      </c>
      <c r="FP320" s="162">
        <f t="shared" si="435"/>
        <v>66965.043999999994</v>
      </c>
      <c r="FQ320" s="162">
        <f t="shared" si="435"/>
        <v>0</v>
      </c>
      <c r="FR320" s="162">
        <f t="shared" si="435"/>
        <v>0</v>
      </c>
      <c r="FS320" s="162">
        <f t="shared" si="435"/>
        <v>0</v>
      </c>
      <c r="FT320" s="162">
        <f t="shared" si="435"/>
        <v>0</v>
      </c>
      <c r="FU320" s="162">
        <f t="shared" si="435"/>
        <v>60421.031999999992</v>
      </c>
      <c r="FV320" s="162">
        <f t="shared" si="435"/>
        <v>0</v>
      </c>
      <c r="FW320" s="162">
        <f t="shared" si="435"/>
        <v>0</v>
      </c>
      <c r="FX320" s="162">
        <f t="shared" si="435"/>
        <v>0</v>
      </c>
      <c r="FZ320" s="162">
        <f>SUM(C320:FY320)</f>
        <v>9194240.7729999982</v>
      </c>
    </row>
    <row r="321" spans="3:187" x14ac:dyDescent="0.2">
      <c r="C321" s="275"/>
      <c r="D321" s="186"/>
      <c r="E321" s="186"/>
      <c r="F321" s="186"/>
      <c r="G321" s="186"/>
      <c r="H321" s="186"/>
      <c r="I321" s="186"/>
      <c r="J321" s="186"/>
      <c r="K321" s="186"/>
      <c r="L321" s="186"/>
      <c r="M321" s="186"/>
      <c r="N321" s="186"/>
      <c r="O321" s="186"/>
      <c r="P321" s="186"/>
      <c r="Q321" s="186"/>
      <c r="R321" s="186"/>
      <c r="S321" s="186"/>
      <c r="T321" s="186"/>
      <c r="U321" s="186"/>
      <c r="V321" s="186"/>
      <c r="W321" s="187"/>
      <c r="X321" s="186"/>
      <c r="Y321" s="186"/>
      <c r="Z321" s="186"/>
      <c r="AA321" s="186"/>
      <c r="AB321" s="186"/>
      <c r="AC321" s="186"/>
      <c r="AD321" s="186"/>
      <c r="AE321" s="186"/>
      <c r="AF321" s="186"/>
      <c r="AG321" s="186"/>
      <c r="AH321" s="186"/>
      <c r="AI321" s="186"/>
      <c r="AJ321" s="186"/>
      <c r="AK321" s="186"/>
      <c r="AL321" s="186"/>
      <c r="AM321" s="186"/>
      <c r="AN321" s="186"/>
      <c r="AO321" s="186"/>
      <c r="AP321" s="186"/>
      <c r="AQ321" s="186"/>
      <c r="AR321" s="186"/>
      <c r="AS321" s="186"/>
      <c r="AT321" s="186"/>
      <c r="AU321" s="186"/>
      <c r="AV321" s="186"/>
      <c r="AW321" s="186"/>
      <c r="AX321" s="186"/>
      <c r="AY321" s="186"/>
      <c r="AZ321" s="186"/>
      <c r="BA321" s="186"/>
      <c r="BB321" s="186"/>
      <c r="BC321" s="186"/>
      <c r="BD321" s="186"/>
      <c r="BE321" s="186"/>
      <c r="BF321" s="186"/>
      <c r="BG321" s="186"/>
      <c r="BH321" s="186"/>
      <c r="BI321" s="186"/>
      <c r="BJ321" s="186"/>
      <c r="BK321" s="186"/>
      <c r="BL321" s="186"/>
      <c r="BM321" s="186"/>
      <c r="BN321" s="186"/>
      <c r="BO321" s="186"/>
      <c r="BP321" s="186"/>
      <c r="BQ321" s="186"/>
      <c r="BR321" s="186"/>
      <c r="BS321" s="186"/>
      <c r="BT321" s="186"/>
      <c r="BU321" s="186"/>
      <c r="BV321" s="186"/>
      <c r="BW321" s="186"/>
      <c r="BX321" s="186"/>
      <c r="BY321" s="186"/>
      <c r="BZ321" s="186"/>
      <c r="CA321" s="186"/>
      <c r="CB321" s="186"/>
      <c r="CC321" s="186"/>
      <c r="CD321" s="186"/>
      <c r="CE321" s="186"/>
      <c r="CF321" s="186"/>
      <c r="CG321" s="186"/>
      <c r="CH321" s="186"/>
      <c r="CI321" s="186"/>
      <c r="CJ321" s="186"/>
      <c r="CK321" s="186"/>
      <c r="CL321" s="186"/>
      <c r="CM321" s="186"/>
      <c r="CN321" s="186"/>
      <c r="CO321" s="186"/>
      <c r="CP321" s="186"/>
      <c r="CQ321" s="186"/>
      <c r="CR321" s="186"/>
      <c r="CS321" s="186"/>
      <c r="CT321" s="186"/>
      <c r="CU321" s="186"/>
      <c r="CV321" s="186"/>
      <c r="CW321" s="186"/>
      <c r="CX321" s="186"/>
      <c r="CY321" s="186"/>
      <c r="CZ321" s="186"/>
      <c r="DA321" s="186"/>
      <c r="DB321" s="186"/>
      <c r="DC321" s="186"/>
      <c r="DD321" s="186"/>
      <c r="DE321" s="186"/>
      <c r="DF321" s="186"/>
      <c r="DG321" s="186"/>
      <c r="DH321" s="186"/>
      <c r="DI321" s="186"/>
      <c r="DJ321" s="186"/>
      <c r="DK321" s="186"/>
      <c r="DL321" s="186"/>
      <c r="DM321" s="186"/>
      <c r="DN321" s="186"/>
      <c r="DO321" s="186"/>
      <c r="DP321" s="186"/>
      <c r="DQ321" s="186"/>
      <c r="DR321" s="186"/>
      <c r="DS321" s="186"/>
      <c r="DT321" s="186"/>
      <c r="DU321" s="186"/>
      <c r="DV321" s="186"/>
      <c r="DW321" s="186"/>
      <c r="DX321" s="186"/>
      <c r="DY321" s="186"/>
      <c r="DZ321" s="186"/>
      <c r="EA321" s="186"/>
      <c r="EB321" s="186"/>
      <c r="EC321" s="186"/>
      <c r="ED321" s="186"/>
      <c r="EE321" s="186"/>
      <c r="EF321" s="186"/>
      <c r="EG321" s="186"/>
      <c r="EH321" s="186"/>
      <c r="EI321" s="186"/>
      <c r="EJ321" s="186"/>
      <c r="EK321" s="186"/>
      <c r="EL321" s="186"/>
      <c r="EM321" s="186"/>
      <c r="EN321" s="186"/>
      <c r="EO321" s="186"/>
      <c r="EP321" s="186"/>
      <c r="EQ321" s="186"/>
      <c r="ER321" s="186"/>
      <c r="ES321" s="186"/>
      <c r="ET321" s="186"/>
      <c r="EU321" s="186"/>
      <c r="EV321" s="186"/>
      <c r="EW321" s="186"/>
      <c r="EX321" s="186"/>
      <c r="EY321" s="186"/>
      <c r="EZ321" s="186"/>
      <c r="FA321" s="186"/>
      <c r="FB321" s="186"/>
      <c r="FC321" s="186"/>
      <c r="FD321" s="186"/>
      <c r="FE321" s="186"/>
      <c r="FF321" s="186"/>
      <c r="FG321" s="186"/>
      <c r="FH321" s="186"/>
      <c r="FI321" s="186"/>
      <c r="FJ321" s="186"/>
      <c r="FK321" s="186"/>
      <c r="FL321" s="186"/>
      <c r="FM321" s="186"/>
      <c r="FN321" s="186"/>
      <c r="FO321" s="186"/>
      <c r="FP321" s="186"/>
      <c r="FQ321" s="186"/>
      <c r="FR321" s="186"/>
      <c r="FS321" s="186"/>
      <c r="FT321" s="187"/>
      <c r="FU321" s="186"/>
      <c r="FV321" s="186"/>
      <c r="FW321" s="186"/>
      <c r="FX321" s="186"/>
      <c r="FY321" s="206"/>
      <c r="FZ321" s="146"/>
      <c r="GA321" s="269"/>
      <c r="GB321" s="273"/>
      <c r="GC321" s="234"/>
      <c r="GD321" s="186"/>
      <c r="GE321" s="274"/>
    </row>
    <row r="323" spans="3:187" x14ac:dyDescent="0.2">
      <c r="C323" s="313">
        <v>45916019.979999997</v>
      </c>
      <c r="D323" s="313">
        <v>204998217.53</v>
      </c>
      <c r="E323" s="313">
        <v>37669484.32</v>
      </c>
      <c r="F323" s="313">
        <v>92931633.790000007</v>
      </c>
      <c r="G323" s="313">
        <v>4625989.7</v>
      </c>
      <c r="H323" s="313">
        <v>4669828.7300000004</v>
      </c>
      <c r="I323" s="313">
        <v>55057304.380000003</v>
      </c>
      <c r="J323" s="313">
        <v>13290899.380000001</v>
      </c>
      <c r="K323" s="313">
        <v>1831623.15</v>
      </c>
      <c r="L323" s="313">
        <v>8231098.29</v>
      </c>
      <c r="M323" s="313">
        <v>7532139.0599999996</v>
      </c>
      <c r="N323" s="313">
        <v>268773557.74000001</v>
      </c>
      <c r="O323" s="313">
        <v>61978830.560000002</v>
      </c>
      <c r="P323" s="313">
        <v>1463165.17</v>
      </c>
      <c r="Q323" s="313">
        <v>238603409.25</v>
      </c>
      <c r="R323" s="313">
        <v>18491689.77</v>
      </c>
      <c r="S323" s="313">
        <v>5911180.3700000001</v>
      </c>
      <c r="T323" s="313">
        <v>1310695.1200000001</v>
      </c>
      <c r="U323" s="313">
        <v>436217.24</v>
      </c>
      <c r="V323" s="313">
        <v>2159921.4300000002</v>
      </c>
      <c r="W323" s="315">
        <v>590540.96</v>
      </c>
      <c r="X323" s="313">
        <v>597651.03</v>
      </c>
      <c r="Y323" s="313">
        <v>12220566.380000001</v>
      </c>
      <c r="Z323" s="313">
        <v>2124577.6</v>
      </c>
      <c r="AA323" s="313">
        <v>139571654.27000001</v>
      </c>
      <c r="AB323" s="313">
        <v>50704218.630000003</v>
      </c>
      <c r="AC323" s="313">
        <v>4066560.21</v>
      </c>
      <c r="AD323" s="313">
        <v>5267696.76</v>
      </c>
      <c r="AE323" s="313">
        <v>1190086.81</v>
      </c>
      <c r="AF323" s="313">
        <v>1639203.51</v>
      </c>
      <c r="AG323" s="313">
        <v>490667.1</v>
      </c>
      <c r="AH323" s="313">
        <v>7166219.5300000003</v>
      </c>
      <c r="AI323" s="313">
        <v>3123690.17</v>
      </c>
      <c r="AJ323" s="313">
        <v>1897418.97</v>
      </c>
      <c r="AK323" s="313">
        <v>1548667.97</v>
      </c>
      <c r="AL323" s="313">
        <v>1121070.8400000001</v>
      </c>
      <c r="AM323" s="313">
        <v>2979988.04</v>
      </c>
      <c r="AN323" s="313">
        <v>945031.68000000005</v>
      </c>
      <c r="AO323" s="313">
        <v>25924421.510000002</v>
      </c>
      <c r="AP323" s="313">
        <v>243212345.75</v>
      </c>
      <c r="AQ323" s="313">
        <v>634358.03</v>
      </c>
      <c r="AR323" s="313">
        <v>295566645.58999997</v>
      </c>
      <c r="AS323" s="313">
        <v>17058355.469999999</v>
      </c>
      <c r="AT323" s="313">
        <v>11202866.49</v>
      </c>
      <c r="AU323" s="313">
        <v>2125471.96</v>
      </c>
      <c r="AV323" s="313">
        <v>2693453.75</v>
      </c>
      <c r="AW323" s="313">
        <v>2113765.9500000002</v>
      </c>
      <c r="AX323" s="313">
        <v>487607.51</v>
      </c>
      <c r="AY323" s="313">
        <v>2669953.8199999998</v>
      </c>
      <c r="AZ323" s="313">
        <v>77358283.879999995</v>
      </c>
      <c r="BA323" s="313">
        <v>57006305.079999998</v>
      </c>
      <c r="BB323" s="313">
        <v>53627822.270000003</v>
      </c>
      <c r="BC323" s="313">
        <v>134225237.41</v>
      </c>
      <c r="BD323" s="313">
        <v>24293927.210000001</v>
      </c>
      <c r="BE323" s="313">
        <v>7824883.5700000003</v>
      </c>
      <c r="BF323" s="313">
        <v>130144079.08</v>
      </c>
      <c r="BG323" s="313">
        <v>6933092.9500000002</v>
      </c>
      <c r="BH323" s="313">
        <v>4281615.96</v>
      </c>
      <c r="BI323" s="313">
        <v>2603759.15</v>
      </c>
      <c r="BJ323" s="313">
        <v>32956352.02</v>
      </c>
      <c r="BK323" s="313">
        <v>141034662.56999999</v>
      </c>
      <c r="BL323" s="313">
        <v>2330439.16</v>
      </c>
      <c r="BM323" s="313">
        <v>2446074.1</v>
      </c>
      <c r="BN323" s="313">
        <v>19338575.100000001</v>
      </c>
      <c r="BO323" s="313">
        <v>7808170.4199999999</v>
      </c>
      <c r="BP323" s="313">
        <v>990134.87</v>
      </c>
      <c r="BQ323" s="313">
        <v>18904414.829999998</v>
      </c>
      <c r="BR323" s="313">
        <v>31233408.48</v>
      </c>
      <c r="BS323" s="313">
        <v>7563429.6799999997</v>
      </c>
      <c r="BT323" s="313">
        <v>2631355.06</v>
      </c>
      <c r="BU323" s="313">
        <v>2154135.11</v>
      </c>
      <c r="BV323" s="313">
        <v>2511747.59</v>
      </c>
      <c r="BW323" s="313">
        <v>5974172.6100000003</v>
      </c>
      <c r="BX323" s="313">
        <v>392376.74</v>
      </c>
      <c r="BY323" s="313">
        <v>2412800.02</v>
      </c>
      <c r="BZ323" s="313">
        <v>1512498.98</v>
      </c>
      <c r="CA323" s="313">
        <v>748278.8</v>
      </c>
      <c r="CB323" s="313">
        <v>338879604.58999997</v>
      </c>
      <c r="CC323" s="313">
        <v>1555149.78</v>
      </c>
      <c r="CD323" s="313">
        <v>508930.22</v>
      </c>
      <c r="CE323" s="313">
        <v>1184135.92</v>
      </c>
      <c r="CF323" s="313">
        <v>646092.5</v>
      </c>
      <c r="CG323" s="313">
        <v>1676401.57</v>
      </c>
      <c r="CH323" s="313">
        <v>1103106.81</v>
      </c>
      <c r="CI323" s="313">
        <v>2916402.35</v>
      </c>
      <c r="CJ323" s="313">
        <v>2912672.38</v>
      </c>
      <c r="CK323" s="313">
        <v>27842353.079999998</v>
      </c>
      <c r="CL323" s="313">
        <v>8610097.5399999991</v>
      </c>
      <c r="CM323" s="313">
        <v>6510677.1600000001</v>
      </c>
      <c r="CN323" s="313">
        <v>110851876.31</v>
      </c>
      <c r="CO323" s="313">
        <v>66992308.990000002</v>
      </c>
      <c r="CP323" s="313">
        <v>60872.160000000003</v>
      </c>
      <c r="CQ323" s="313">
        <v>6914334.5499999998</v>
      </c>
      <c r="CR323" s="313">
        <v>2080809.39</v>
      </c>
      <c r="CS323" s="313">
        <v>2085749.84</v>
      </c>
      <c r="CT323" s="313">
        <v>1269442.0900000001</v>
      </c>
      <c r="CU323" s="313">
        <v>2915026.32</v>
      </c>
      <c r="CV323" s="313">
        <v>541067.44999999995</v>
      </c>
      <c r="CW323" s="313">
        <v>861685.39</v>
      </c>
      <c r="CX323" s="313">
        <v>2295588.29</v>
      </c>
      <c r="CY323" s="313">
        <v>588798.75</v>
      </c>
      <c r="CZ323" s="313">
        <v>9798243.2899999991</v>
      </c>
      <c r="DA323" s="313">
        <v>1149420.03</v>
      </c>
      <c r="DB323" s="313">
        <v>2413991.91</v>
      </c>
      <c r="DC323" s="313">
        <v>913857.78</v>
      </c>
      <c r="DD323" s="313">
        <v>1185675.19</v>
      </c>
      <c r="DE323" s="313">
        <v>2276445.02</v>
      </c>
      <c r="DF323" s="313">
        <v>107307138.98</v>
      </c>
      <c r="DG323" s="313">
        <v>324029.84000000003</v>
      </c>
      <c r="DH323" s="313">
        <v>6378627.0800000001</v>
      </c>
      <c r="DI323" s="313">
        <v>10251329.07</v>
      </c>
      <c r="DJ323" s="313">
        <v>4358287.6100000003</v>
      </c>
      <c r="DK323" s="313">
        <v>3159610.64</v>
      </c>
      <c r="DL323" s="313">
        <v>32260686.32</v>
      </c>
      <c r="DM323" s="313">
        <v>2611003.4300000002</v>
      </c>
      <c r="DN323" s="313">
        <v>4413083.38</v>
      </c>
      <c r="DO323" s="313">
        <v>16654389.24</v>
      </c>
      <c r="DP323" s="313">
        <v>2129164.2599999998</v>
      </c>
      <c r="DQ323" s="313">
        <v>495584.77</v>
      </c>
      <c r="DR323" s="313">
        <v>9445922.5800000001</v>
      </c>
      <c r="DS323" s="313">
        <v>5625090.9299999997</v>
      </c>
      <c r="DT323" s="313">
        <v>1655607.55</v>
      </c>
      <c r="DU323" s="313">
        <v>2835209.52</v>
      </c>
      <c r="DV323" s="313">
        <v>2206359.2599999998</v>
      </c>
      <c r="DW323" s="313">
        <v>2922753.93</v>
      </c>
      <c r="DX323" s="313">
        <v>1300997.8899999999</v>
      </c>
      <c r="DY323" s="313">
        <v>2165225.59</v>
      </c>
      <c r="DZ323" s="313">
        <v>4861843.58</v>
      </c>
      <c r="EA323" s="313">
        <v>1499536.05</v>
      </c>
      <c r="EB323" s="313">
        <v>2473761.36</v>
      </c>
      <c r="EC323" s="313">
        <v>1999165.74</v>
      </c>
      <c r="ED323" s="313">
        <v>3159383.76</v>
      </c>
      <c r="EE323" s="313">
        <v>1859551.13</v>
      </c>
      <c r="EF323" s="313">
        <v>9544789.8499999996</v>
      </c>
      <c r="EG323" s="313">
        <v>2108217.21</v>
      </c>
      <c r="EH323" s="313">
        <v>2199088.66</v>
      </c>
      <c r="EI323" s="313">
        <v>102100613.13</v>
      </c>
      <c r="EJ323" s="313">
        <v>49227686.780000001</v>
      </c>
      <c r="EK323" s="313">
        <v>1991985.12</v>
      </c>
      <c r="EL323" s="313">
        <v>3392088.07</v>
      </c>
      <c r="EM323" s="313">
        <v>2165906.08</v>
      </c>
      <c r="EN323" s="313">
        <v>6895700.0800000001</v>
      </c>
      <c r="EO323" s="313">
        <v>2320106.25</v>
      </c>
      <c r="EP323" s="313">
        <v>1333247.03</v>
      </c>
      <c r="EQ323" s="313">
        <v>10187382.029999999</v>
      </c>
      <c r="ER323" s="313">
        <v>1617387.25</v>
      </c>
      <c r="ES323" s="313">
        <v>1231974.22</v>
      </c>
      <c r="ET323" s="313">
        <v>2315918.52</v>
      </c>
      <c r="EU323" s="313">
        <v>4726401.16</v>
      </c>
      <c r="EV323" s="313">
        <v>559930.35</v>
      </c>
      <c r="EW323" s="313">
        <v>4243682.32</v>
      </c>
      <c r="EX323" s="313">
        <v>2734072.73</v>
      </c>
      <c r="EY323" s="313">
        <v>2860592.14</v>
      </c>
      <c r="EZ323" s="313">
        <v>1075336.07</v>
      </c>
      <c r="FA323" s="313">
        <v>5814722.9400000004</v>
      </c>
      <c r="FB323" s="313">
        <v>0</v>
      </c>
      <c r="FC323" s="313">
        <v>10759112.220000001</v>
      </c>
      <c r="FD323" s="313">
        <v>2389380.15</v>
      </c>
      <c r="FE323" s="313">
        <v>947557.89</v>
      </c>
      <c r="FF323" s="313">
        <v>2149102.09</v>
      </c>
      <c r="FG323" s="313">
        <v>1346562.96</v>
      </c>
      <c r="FH323" s="313">
        <v>565653.14</v>
      </c>
      <c r="FI323" s="313">
        <v>7090491.3399999999</v>
      </c>
      <c r="FJ323" s="313">
        <v>5752230.4500000002</v>
      </c>
      <c r="FK323" s="313">
        <v>4863225.3099999996</v>
      </c>
      <c r="FL323" s="313">
        <v>23367225.370000001</v>
      </c>
      <c r="FM323" s="313">
        <v>19062717.780000001</v>
      </c>
      <c r="FN323" s="313">
        <v>121581449.45999999</v>
      </c>
      <c r="FO323" s="313">
        <v>1701474.25</v>
      </c>
      <c r="FP323" s="313">
        <v>6777050.7800000003</v>
      </c>
      <c r="FQ323" s="313">
        <v>3758289.28</v>
      </c>
      <c r="FR323" s="313">
        <v>887170.23</v>
      </c>
      <c r="FS323" s="313">
        <v>962169.22</v>
      </c>
      <c r="FT323" s="315">
        <v>121502.68</v>
      </c>
      <c r="FU323" s="313">
        <v>4354646.1900000004</v>
      </c>
      <c r="FV323" s="313">
        <v>3955706.07</v>
      </c>
      <c r="FW323" s="313">
        <v>2103529.94</v>
      </c>
      <c r="FX323" s="313">
        <v>625261.43999999994</v>
      </c>
      <c r="FY323" s="313">
        <v>126963107.63</v>
      </c>
    </row>
    <row r="324" spans="3:187" x14ac:dyDescent="0.2">
      <c r="C324" s="313">
        <f>C294-C323</f>
        <v>57215.073089815676</v>
      </c>
      <c r="D324" s="313">
        <f t="shared" ref="D324:BO324" si="436">D294-D323</f>
        <v>246182.90822210908</v>
      </c>
      <c r="E324" s="313">
        <f t="shared" si="436"/>
        <v>50680.083753429353</v>
      </c>
      <c r="F324" s="313">
        <f t="shared" si="436"/>
        <v>112222.44673939049</v>
      </c>
      <c r="G324" s="313">
        <f t="shared" si="436"/>
        <v>7388.2482927516103</v>
      </c>
      <c r="H324" s="313">
        <f t="shared" si="436"/>
        <v>6717.5420075282454</v>
      </c>
      <c r="I324" s="313">
        <f t="shared" si="436"/>
        <v>51509.463164411485</v>
      </c>
      <c r="J324" s="313">
        <f t="shared" si="436"/>
        <v>15137.687737986445</v>
      </c>
      <c r="K324" s="313">
        <f t="shared" si="436"/>
        <v>2666.4857342783362</v>
      </c>
      <c r="L324" s="313">
        <f t="shared" si="436"/>
        <v>18661.518097377382</v>
      </c>
      <c r="M324" s="313">
        <f t="shared" si="436"/>
        <v>10720.999438010156</v>
      </c>
      <c r="N324" s="313">
        <f t="shared" si="436"/>
        <v>356973.5658506155</v>
      </c>
      <c r="O324" s="313">
        <f t="shared" si="436"/>
        <v>96195.223164089024</v>
      </c>
      <c r="P324" s="313">
        <f t="shared" si="436"/>
        <v>2209.7382381330244</v>
      </c>
      <c r="Q324" s="313">
        <f t="shared" si="436"/>
        <v>275227.08965504169</v>
      </c>
      <c r="R324" s="313">
        <f t="shared" si="436"/>
        <v>17908.856134861708</v>
      </c>
      <c r="S324" s="313">
        <f t="shared" si="436"/>
        <v>11096.309663162567</v>
      </c>
      <c r="T324" s="313">
        <f t="shared" si="436"/>
        <v>1693.2165655940771</v>
      </c>
      <c r="U324" s="313">
        <f t="shared" si="436"/>
        <v>696.32867968460778</v>
      </c>
      <c r="V324" s="313">
        <f t="shared" si="436"/>
        <v>2650.4842231073417</v>
      </c>
      <c r="W324" s="313">
        <f t="shared" si="436"/>
        <v>704.0277133070631</v>
      </c>
      <c r="X324" s="313">
        <f t="shared" si="436"/>
        <v>676.63325260754209</v>
      </c>
      <c r="Y324" s="313">
        <f t="shared" si="436"/>
        <v>12002.19689077884</v>
      </c>
      <c r="Z324" s="313">
        <f t="shared" si="436"/>
        <v>2306.1360076987185</v>
      </c>
      <c r="AA324" s="313">
        <f t="shared" si="436"/>
        <v>199650.54001897573</v>
      </c>
      <c r="AB324" s="313">
        <f t="shared" si="436"/>
        <v>200630.52584528923</v>
      </c>
      <c r="AC324" s="313">
        <f t="shared" si="436"/>
        <v>6689.647534891963</v>
      </c>
      <c r="AD324" s="313">
        <f t="shared" si="436"/>
        <v>8024.2075668349862</v>
      </c>
      <c r="AE324" s="313">
        <f t="shared" si="436"/>
        <v>1368.5729439181741</v>
      </c>
      <c r="AF324" s="313">
        <f t="shared" si="436"/>
        <v>1957.3007802825887</v>
      </c>
      <c r="AG324" s="313">
        <f t="shared" si="436"/>
        <v>2396.5978572817985</v>
      </c>
      <c r="AH324" s="313">
        <f t="shared" si="436"/>
        <v>6975.5975041901693</v>
      </c>
      <c r="AI324" s="313">
        <f t="shared" si="436"/>
        <v>2998.4692100784741</v>
      </c>
      <c r="AJ324" s="315">
        <f t="shared" si="436"/>
        <v>2214.9147695631254</v>
      </c>
      <c r="AK324" s="313">
        <f t="shared" si="436"/>
        <v>2309.5464612313081</v>
      </c>
      <c r="AL324" s="313">
        <f t="shared" si="436"/>
        <v>2631.3662595523056</v>
      </c>
      <c r="AM324" s="313">
        <f t="shared" si="436"/>
        <v>3374.6197181032039</v>
      </c>
      <c r="AN324" s="313">
        <f t="shared" si="436"/>
        <v>3072.3472939176718</v>
      </c>
      <c r="AO324" s="313">
        <f t="shared" si="436"/>
        <v>31071.75535653159</v>
      </c>
      <c r="AP324" s="313">
        <f t="shared" si="436"/>
        <v>612621.20757719874</v>
      </c>
      <c r="AQ324" s="313">
        <f t="shared" si="436"/>
        <v>2558.295387720922</v>
      </c>
      <c r="AR324" s="313">
        <f t="shared" si="436"/>
        <v>419888.47586601973</v>
      </c>
      <c r="AS324" s="313">
        <f t="shared" si="436"/>
        <v>46498.314501434565</v>
      </c>
      <c r="AT324" s="313">
        <f t="shared" si="436"/>
        <v>15670.073659976944</v>
      </c>
      <c r="AU324" s="313">
        <f t="shared" si="436"/>
        <v>2633.4788694726303</v>
      </c>
      <c r="AV324" s="313">
        <f t="shared" si="436"/>
        <v>2848.9580281628296</v>
      </c>
      <c r="AW324" s="313">
        <f t="shared" si="436"/>
        <v>2330.4659589664079</v>
      </c>
      <c r="AX324" s="313">
        <f t="shared" si="436"/>
        <v>720.83669061068213</v>
      </c>
      <c r="AY324" s="313">
        <f t="shared" si="436"/>
        <v>3395.7311349771917</v>
      </c>
      <c r="AZ324" s="313">
        <f t="shared" si="436"/>
        <v>79268.018546968699</v>
      </c>
      <c r="BA324" s="313">
        <f t="shared" si="436"/>
        <v>58436.287496849895</v>
      </c>
      <c r="BB324" s="313">
        <f t="shared" si="436"/>
        <v>50546.143354818225</v>
      </c>
      <c r="BC324" s="313">
        <f t="shared" si="436"/>
        <v>175100.6099691391</v>
      </c>
      <c r="BD324" s="313">
        <f t="shared" si="436"/>
        <v>31942.264781903476</v>
      </c>
      <c r="BE324" s="313">
        <f t="shared" si="436"/>
        <v>5909.4056327892467</v>
      </c>
      <c r="BF324" s="313">
        <f t="shared" si="436"/>
        <v>156974.36417396367</v>
      </c>
      <c r="BG324" s="313">
        <f t="shared" si="436"/>
        <v>7057.2226623743773</v>
      </c>
      <c r="BH324" s="313">
        <f t="shared" si="436"/>
        <v>4703.4506378015503</v>
      </c>
      <c r="BI324" s="313">
        <f t="shared" si="436"/>
        <v>2613.8715203627944</v>
      </c>
      <c r="BJ324" s="313">
        <f t="shared" si="436"/>
        <v>40694.599254589528</v>
      </c>
      <c r="BK324" s="313">
        <f t="shared" si="436"/>
        <v>145613.81267422438</v>
      </c>
      <c r="BL324" s="313">
        <f t="shared" si="436"/>
        <v>2201.228082338348</v>
      </c>
      <c r="BM324" s="313">
        <f t="shared" si="436"/>
        <v>2665.038107233122</v>
      </c>
      <c r="BN324" s="313">
        <f t="shared" si="436"/>
        <v>23703.370393771678</v>
      </c>
      <c r="BO324" s="313">
        <f t="shared" si="436"/>
        <v>9156.2691094679758</v>
      </c>
      <c r="BP324" s="313">
        <f t="shared" ref="BP324:EA324" si="437">BP294-BP323</f>
        <v>2195.2017192001222</v>
      </c>
      <c r="BQ324" s="313">
        <f t="shared" si="437"/>
        <v>38522.543328452855</v>
      </c>
      <c r="BR324" s="313">
        <f t="shared" si="437"/>
        <v>30934.62366842851</v>
      </c>
      <c r="BS324" s="313">
        <f t="shared" si="437"/>
        <v>8003.816292704083</v>
      </c>
      <c r="BT324" s="313">
        <f t="shared" si="437"/>
        <v>3564.4242202369496</v>
      </c>
      <c r="BU324" s="313">
        <f t="shared" si="437"/>
        <v>3540.512447388377</v>
      </c>
      <c r="BV324" s="313">
        <f t="shared" si="437"/>
        <v>8357.0064176563174</v>
      </c>
      <c r="BW324" s="313">
        <f t="shared" si="437"/>
        <v>13185.199173568748</v>
      </c>
      <c r="BX324" s="313">
        <f t="shared" si="437"/>
        <v>1278.6986843062332</v>
      </c>
      <c r="BY324" s="315">
        <f t="shared" si="437"/>
        <v>1418.4930441649631</v>
      </c>
      <c r="BZ324" s="313">
        <f t="shared" si="437"/>
        <v>2195.6325125868898</v>
      </c>
      <c r="CA324" s="313">
        <f t="shared" si="437"/>
        <v>2041.9682920362102</v>
      </c>
      <c r="CB324" s="313">
        <f t="shared" si="437"/>
        <v>537491.23189520836</v>
      </c>
      <c r="CC324" s="313">
        <f t="shared" si="437"/>
        <v>1871.2290905620903</v>
      </c>
      <c r="CD324" s="313">
        <f t="shared" si="437"/>
        <v>783.45729342167033</v>
      </c>
      <c r="CE324" s="313">
        <f t="shared" si="437"/>
        <v>1866.3491998221725</v>
      </c>
      <c r="CF324" s="313">
        <f t="shared" si="437"/>
        <v>1228.7744788132841</v>
      </c>
      <c r="CG324" s="313">
        <f t="shared" si="437"/>
        <v>2109.3707805757876</v>
      </c>
      <c r="CH324" s="313">
        <f t="shared" si="437"/>
        <v>1403.6508459670004</v>
      </c>
      <c r="CI324" s="313">
        <f t="shared" si="437"/>
        <v>5036.1236044811085</v>
      </c>
      <c r="CJ324" s="313">
        <f t="shared" si="437"/>
        <v>6911.388730511535</v>
      </c>
      <c r="CK324" s="313">
        <f t="shared" si="437"/>
        <v>33396.31452389434</v>
      </c>
      <c r="CL324" s="313">
        <f t="shared" si="437"/>
        <v>9322.8922719601542</v>
      </c>
      <c r="CM324" s="313">
        <f t="shared" si="437"/>
        <v>6342.2077640015632</v>
      </c>
      <c r="CN324" s="313">
        <f t="shared" si="437"/>
        <v>183082.03480778635</v>
      </c>
      <c r="CO324" s="313">
        <f t="shared" si="437"/>
        <v>98354.956255473197</v>
      </c>
      <c r="CP324" s="313">
        <f t="shared" si="437"/>
        <v>7669.8389101180073</v>
      </c>
      <c r="CQ324" s="313">
        <f t="shared" si="437"/>
        <v>7609.0296769551933</v>
      </c>
      <c r="CR324" s="313">
        <f t="shared" si="437"/>
        <v>2061.6503171985969</v>
      </c>
      <c r="CS324" s="313">
        <f t="shared" si="437"/>
        <v>2936.2274802913889</v>
      </c>
      <c r="CT324" s="313">
        <f t="shared" si="437"/>
        <v>1417.7195048583671</v>
      </c>
      <c r="CU324" s="313">
        <f t="shared" si="437"/>
        <v>2879.240587469656</v>
      </c>
      <c r="CV324" s="313">
        <f t="shared" si="437"/>
        <v>666.16871108429041</v>
      </c>
      <c r="CW324" s="313">
        <f t="shared" si="437"/>
        <v>1894.986716664047</v>
      </c>
      <c r="CX324" s="313">
        <f t="shared" si="437"/>
        <v>3625.4556376659311</v>
      </c>
      <c r="CY324" s="313">
        <f t="shared" si="437"/>
        <v>692.78066955634858</v>
      </c>
      <c r="CZ324" s="313">
        <f t="shared" si="437"/>
        <v>13949.28075940907</v>
      </c>
      <c r="DA324" s="313">
        <f t="shared" si="437"/>
        <v>2031.0112722669728</v>
      </c>
      <c r="DB324" s="313">
        <f t="shared" si="437"/>
        <v>2752.8516102847643</v>
      </c>
      <c r="DC324" s="313">
        <f t="shared" si="437"/>
        <v>1868.2141247773543</v>
      </c>
      <c r="DD324" s="313">
        <f t="shared" si="437"/>
        <v>1876.8430546754971</v>
      </c>
      <c r="DE324" s="313">
        <f t="shared" si="437"/>
        <v>3388.0623054322787</v>
      </c>
      <c r="DF324" s="313">
        <f t="shared" si="437"/>
        <v>136267.75452357531</v>
      </c>
      <c r="DG324" s="313">
        <f t="shared" si="437"/>
        <v>1099.6982992619742</v>
      </c>
      <c r="DH324" s="313">
        <f t="shared" si="437"/>
        <v>13365.521005916409</v>
      </c>
      <c r="DI324" s="313">
        <f t="shared" si="437"/>
        <v>17800.929772812873</v>
      </c>
      <c r="DJ324" s="313">
        <f t="shared" si="437"/>
        <v>3458.7119062235579</v>
      </c>
      <c r="DK324" s="313">
        <f t="shared" si="437"/>
        <v>3498.9681956018321</v>
      </c>
      <c r="DL324" s="313">
        <f t="shared" si="437"/>
        <v>39427.668707940727</v>
      </c>
      <c r="DM324" s="313">
        <f t="shared" si="437"/>
        <v>3071.1857481808402</v>
      </c>
      <c r="DN324" s="313">
        <f t="shared" si="437"/>
        <v>10284.832032533363</v>
      </c>
      <c r="DO324" s="313">
        <f t="shared" si="437"/>
        <v>21300.555807709694</v>
      </c>
      <c r="DP324" s="313">
        <f t="shared" si="437"/>
        <v>2311.9235678794794</v>
      </c>
      <c r="DQ324" s="313">
        <f t="shared" si="437"/>
        <v>4244.1765057002776</v>
      </c>
      <c r="DR324" s="313">
        <f t="shared" si="437"/>
        <v>10158.72580174543</v>
      </c>
      <c r="DS324" s="313">
        <f t="shared" si="437"/>
        <v>5990.9738699300215</v>
      </c>
      <c r="DT324" s="313">
        <f t="shared" si="437"/>
        <v>1700.1419889137615</v>
      </c>
      <c r="DU324" s="313">
        <f t="shared" si="437"/>
        <v>3191.790760173928</v>
      </c>
      <c r="DV324" s="313">
        <f t="shared" si="437"/>
        <v>2160.7971385219134</v>
      </c>
      <c r="DW324" s="313">
        <f t="shared" si="437"/>
        <v>3015.813378888648</v>
      </c>
      <c r="DX324" s="313">
        <f t="shared" si="437"/>
        <v>2202.3868140822742</v>
      </c>
      <c r="DY324" s="313">
        <f t="shared" si="437"/>
        <v>3111.7680267360993</v>
      </c>
      <c r="DZ324" s="313">
        <f t="shared" si="437"/>
        <v>6697.5408991770819</v>
      </c>
      <c r="EA324" s="313">
        <f t="shared" si="437"/>
        <v>5035.2738052820787</v>
      </c>
      <c r="EB324" s="313">
        <f t="shared" ref="EB324:FY324" si="438">EB294-EB323</f>
        <v>4209.8059029560536</v>
      </c>
      <c r="EC324" s="313">
        <f t="shared" si="438"/>
        <v>2599.7145392987877</v>
      </c>
      <c r="ED324" s="313">
        <f t="shared" si="438"/>
        <v>14589.171845746227</v>
      </c>
      <c r="EE324" s="313">
        <f t="shared" si="438"/>
        <v>2073.768947722856</v>
      </c>
      <c r="EF324" s="313">
        <f t="shared" si="438"/>
        <v>10107.682387551293</v>
      </c>
      <c r="EG324" s="313">
        <f t="shared" si="438"/>
        <v>2500.5924356929027</v>
      </c>
      <c r="EH324" s="313">
        <f t="shared" si="438"/>
        <v>2285.4887520805933</v>
      </c>
      <c r="EI324" s="313">
        <f t="shared" si="438"/>
        <v>117095.90182442963</v>
      </c>
      <c r="EJ324" s="313">
        <f t="shared" si="438"/>
        <v>60903.38766361028</v>
      </c>
      <c r="EK324" s="313">
        <f t="shared" si="438"/>
        <v>4871.7053492637351</v>
      </c>
      <c r="EL324" s="313">
        <f t="shared" si="438"/>
        <v>3496.6833498305641</v>
      </c>
      <c r="EM324" s="313">
        <f t="shared" si="438"/>
        <v>3362.4114456372336</v>
      </c>
      <c r="EN324" s="313">
        <f t="shared" si="438"/>
        <v>7645.3275238340721</v>
      </c>
      <c r="EO324" s="313">
        <f t="shared" si="438"/>
        <v>3149.1231373813935</v>
      </c>
      <c r="EP324" s="313">
        <f t="shared" si="438"/>
        <v>3435.3843469498679</v>
      </c>
      <c r="EQ324" s="313">
        <f t="shared" si="438"/>
        <v>17473.73917750828</v>
      </c>
      <c r="ER324" s="313">
        <f t="shared" si="438"/>
        <v>3191.9094367490616</v>
      </c>
      <c r="ES324" s="313">
        <f t="shared" si="438"/>
        <v>-1483.4558011109475</v>
      </c>
      <c r="ET324" s="313">
        <f t="shared" si="438"/>
        <v>2607.3830353650264</v>
      </c>
      <c r="EU324" s="313">
        <f t="shared" si="438"/>
        <v>-8189.6268797209486</v>
      </c>
      <c r="EV324" s="313">
        <f t="shared" si="438"/>
        <v>967.11691442073788</v>
      </c>
      <c r="EW324" s="313">
        <f t="shared" si="438"/>
        <v>8156.5583782391623</v>
      </c>
      <c r="EX324" s="313">
        <f t="shared" si="438"/>
        <v>2588.5931384996511</v>
      </c>
      <c r="EY324" s="313">
        <f t="shared" si="438"/>
        <v>3430.2589469505474</v>
      </c>
      <c r="EZ324" s="313">
        <f t="shared" si="438"/>
        <v>1566.1565117305145</v>
      </c>
      <c r="FA324" s="313">
        <f t="shared" si="438"/>
        <v>23862.482641517185</v>
      </c>
      <c r="FB324" s="313">
        <f t="shared" si="438"/>
        <v>0</v>
      </c>
      <c r="FC324" s="313">
        <f t="shared" si="438"/>
        <v>15319.100919788703</v>
      </c>
      <c r="FD324" s="313">
        <f t="shared" si="438"/>
        <v>3060.2211356526241</v>
      </c>
      <c r="FE324" s="313">
        <f t="shared" si="438"/>
        <v>1317.581982908654</v>
      </c>
      <c r="FF324" s="313">
        <f t="shared" si="438"/>
        <v>4926.3347158334218</v>
      </c>
      <c r="FG324" s="313">
        <f t="shared" si="438"/>
        <v>1489.0069906825665</v>
      </c>
      <c r="FH324" s="313">
        <f t="shared" si="438"/>
        <v>1258.0904494326096</v>
      </c>
      <c r="FI324" s="313">
        <f t="shared" si="438"/>
        <v>12492.526086401194</v>
      </c>
      <c r="FJ324" s="313">
        <f t="shared" si="438"/>
        <v>12444.888780279085</v>
      </c>
      <c r="FK324" s="313">
        <f t="shared" si="438"/>
        <v>14902.219769057818</v>
      </c>
      <c r="FL324" s="313">
        <f t="shared" si="438"/>
        <v>38524.603721845895</v>
      </c>
      <c r="FM324" s="313">
        <f t="shared" si="438"/>
        <v>23917.787359897047</v>
      </c>
      <c r="FN324" s="313">
        <f t="shared" si="438"/>
        <v>144941.81243494153</v>
      </c>
      <c r="FO324" s="313">
        <f t="shared" si="438"/>
        <v>7669.1246543573216</v>
      </c>
      <c r="FP324" s="313">
        <f t="shared" si="438"/>
        <v>15718.668355619535</v>
      </c>
      <c r="FQ324" s="313">
        <f t="shared" si="438"/>
        <v>6334.0200893427245</v>
      </c>
      <c r="FR324" s="313">
        <f t="shared" si="438"/>
        <v>1954.010428560432</v>
      </c>
      <c r="FS324" s="313">
        <f t="shared" si="438"/>
        <v>2137.3967663708609</v>
      </c>
      <c r="FT324" s="313">
        <f t="shared" si="438"/>
        <v>1106.6700613564753</v>
      </c>
      <c r="FU324" s="313">
        <f t="shared" si="438"/>
        <v>5833.266446525231</v>
      </c>
      <c r="FV324" s="313">
        <f t="shared" si="438"/>
        <v>4879.7427913108841</v>
      </c>
      <c r="FW324" s="313">
        <f t="shared" si="438"/>
        <v>2238.1120876250789</v>
      </c>
      <c r="FX324" s="313">
        <f t="shared" si="438"/>
        <v>921.79392003081739</v>
      </c>
      <c r="FY324" s="313">
        <f t="shared" si="438"/>
        <v>112924.81263418496</v>
      </c>
    </row>
  </sheetData>
  <scenarios current="0">
    <scenario name="test2" locked="1" count="1" user="Herrmann_V" comment="Created by Herrmann_V on 11/9/2010">
      <inputCells r="D1" val="40000" numFmtId="181"/>
    </scenario>
  </scenarios>
  <pageMargins left="0.7" right="0.7" top="0.75" bottom="0.75" header="0.3" footer="0.3"/>
  <pageSetup scale="81" fitToHeight="0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Sheet6">
    <pageSetUpPr fitToPage="1"/>
  </sheetPr>
  <dimension ref="A1:IV401"/>
  <sheetViews>
    <sheetView defaultGridColor="0" colorId="22" zoomScale="87" workbookViewId="0">
      <selection activeCell="A38" sqref="A38:T216"/>
    </sheetView>
  </sheetViews>
  <sheetFormatPr defaultColWidth="14.77734375" defaultRowHeight="15" x14ac:dyDescent="0.2"/>
  <cols>
    <col min="2" max="2" width="11.109375" customWidth="1"/>
    <col min="3" max="3" width="20.33203125" customWidth="1"/>
    <col min="4" max="4" width="21" customWidth="1"/>
    <col min="5" max="5" width="22.109375" customWidth="1"/>
    <col min="6" max="6" width="19.5546875" bestFit="1" customWidth="1"/>
    <col min="7" max="7" width="20.77734375" bestFit="1" customWidth="1"/>
    <col min="8" max="8" width="22.109375" bestFit="1" customWidth="1"/>
    <col min="9" max="9" width="15.21875" style="56" bestFit="1" customWidth="1"/>
    <col min="10" max="10" width="21.21875" style="56" bestFit="1" customWidth="1"/>
    <col min="11" max="11" width="24.88671875" bestFit="1" customWidth="1"/>
    <col min="12" max="12" width="27.6640625" style="55" bestFit="1" customWidth="1"/>
    <col min="13" max="13" width="34.88671875" style="56" bestFit="1" customWidth="1"/>
    <col min="14" max="14" width="24.88671875" style="56" bestFit="1" customWidth="1"/>
    <col min="15" max="15" width="17" style="56" bestFit="1" customWidth="1"/>
    <col min="16" max="16" width="20" style="56" bestFit="1" customWidth="1"/>
    <col min="17" max="17" width="15.33203125" bestFit="1" customWidth="1"/>
    <col min="18" max="18" width="16" bestFit="1" customWidth="1"/>
    <col min="19" max="19" width="16.6640625" bestFit="1" customWidth="1"/>
    <col min="20" max="20" width="19.77734375" bestFit="1" customWidth="1"/>
    <col min="21" max="22" width="13.44140625" bestFit="1" customWidth="1"/>
    <col min="23" max="23" width="26.5546875" bestFit="1" customWidth="1"/>
    <col min="24" max="24" width="12.44140625" bestFit="1" customWidth="1"/>
    <col min="25" max="25" width="32" bestFit="1" customWidth="1"/>
    <col min="26" max="27" width="13.44140625" bestFit="1" customWidth="1"/>
    <col min="28" max="29" width="16" bestFit="1" customWidth="1"/>
    <col min="30" max="31" width="14.44140625" bestFit="1" customWidth="1"/>
    <col min="32" max="32" width="13.44140625" bestFit="1" customWidth="1"/>
    <col min="33" max="33" width="14" bestFit="1" customWidth="1"/>
    <col min="34" max="34" width="14.44140625" bestFit="1" customWidth="1"/>
    <col min="35" max="35" width="16.109375" bestFit="1" customWidth="1"/>
    <col min="36" max="36" width="12.21875" bestFit="1" customWidth="1"/>
    <col min="37" max="37" width="16.109375" bestFit="1" customWidth="1"/>
    <col min="38" max="38" width="13.44140625" bestFit="1" customWidth="1"/>
    <col min="39" max="39" width="15.5546875" bestFit="1" customWidth="1"/>
    <col min="40" max="41" width="13.44140625" bestFit="1" customWidth="1"/>
    <col min="42" max="42" width="14.44140625" bestFit="1" customWidth="1"/>
    <col min="43" max="43" width="17" bestFit="1" customWidth="1"/>
    <col min="44" max="44" width="14.44140625" bestFit="1" customWidth="1"/>
    <col min="45" max="46" width="16" bestFit="1" customWidth="1"/>
    <col min="47" max="47" width="14.44140625" bestFit="1" customWidth="1"/>
    <col min="48" max="52" width="13.44140625" bestFit="1" customWidth="1"/>
    <col min="53" max="55" width="14.44140625" bestFit="1" customWidth="1"/>
    <col min="56" max="56" width="19.5546875" bestFit="1" customWidth="1"/>
    <col min="57" max="57" width="20.33203125" bestFit="1" customWidth="1"/>
    <col min="58" max="58" width="17.21875" bestFit="1" customWidth="1"/>
    <col min="59" max="59" width="16" bestFit="1" customWidth="1"/>
    <col min="60" max="62" width="13.44140625" bestFit="1" customWidth="1"/>
    <col min="63" max="64" width="14.44140625" bestFit="1" customWidth="1"/>
    <col min="65" max="65" width="12.21875" bestFit="1" customWidth="1"/>
    <col min="66" max="66" width="13.44140625" bestFit="1" customWidth="1"/>
    <col min="67" max="68" width="14.44140625" bestFit="1" customWidth="1"/>
    <col min="69" max="69" width="13.44140625" bestFit="1" customWidth="1"/>
    <col min="70" max="70" width="16" bestFit="1" customWidth="1"/>
    <col min="71" max="76" width="14.44140625" bestFit="1" customWidth="1"/>
    <col min="77" max="80" width="13.44140625" bestFit="1" customWidth="1"/>
    <col min="81" max="81" width="16" bestFit="1" customWidth="1"/>
    <col min="82" max="83" width="13.44140625" bestFit="1" customWidth="1"/>
    <col min="84" max="84" width="16.21875" bestFit="1" customWidth="1"/>
    <col min="85" max="88" width="13.44140625" bestFit="1" customWidth="1"/>
    <col min="89" max="89" width="14.44140625" bestFit="1" customWidth="1"/>
    <col min="90" max="90" width="16" bestFit="1" customWidth="1"/>
    <col min="91" max="92" width="14.44140625" bestFit="1" customWidth="1"/>
    <col min="93" max="94" width="16" bestFit="1" customWidth="1"/>
    <col min="95" max="97" width="14.44140625" bestFit="1" customWidth="1"/>
    <col min="98" max="103" width="13.44140625" bestFit="1" customWidth="1"/>
    <col min="104" max="104" width="12.21875" bestFit="1" customWidth="1"/>
    <col min="105" max="105" width="14.44140625" bestFit="1" customWidth="1"/>
    <col min="106" max="108" width="13.44140625" bestFit="1" customWidth="1"/>
    <col min="109" max="110" width="14.44140625" bestFit="1" customWidth="1"/>
    <col min="111" max="111" width="16" bestFit="1" customWidth="1"/>
    <col min="112" max="112" width="13.44140625" bestFit="1" customWidth="1"/>
    <col min="113" max="114" width="14.44140625" bestFit="1" customWidth="1"/>
    <col min="115" max="116" width="13.44140625" bestFit="1" customWidth="1"/>
    <col min="117" max="117" width="14.44140625" bestFit="1" customWidth="1"/>
    <col min="118" max="118" width="13.44140625" bestFit="1" customWidth="1"/>
    <col min="119" max="120" width="14.44140625" bestFit="1" customWidth="1"/>
    <col min="121" max="121" width="13.44140625" bestFit="1" customWidth="1"/>
    <col min="122" max="122" width="14.44140625" bestFit="1" customWidth="1"/>
    <col min="123" max="124" width="13.44140625" bestFit="1" customWidth="1"/>
    <col min="125" max="125" width="12.21875" bestFit="1" customWidth="1"/>
    <col min="126" max="126" width="13.44140625" bestFit="1" customWidth="1"/>
    <col min="127" max="127" width="12.21875" bestFit="1" customWidth="1"/>
    <col min="128" max="130" width="13.44140625" bestFit="1" customWidth="1"/>
    <col min="131" max="131" width="15.5546875" bestFit="1" customWidth="1"/>
    <col min="132" max="132" width="14.44140625" bestFit="1" customWidth="1"/>
    <col min="133" max="134" width="13.44140625" bestFit="1" customWidth="1"/>
    <col min="135" max="135" width="16" bestFit="1" customWidth="1"/>
    <col min="136" max="139" width="13.44140625" bestFit="1" customWidth="1"/>
    <col min="140" max="140" width="14.44140625" bestFit="1" customWidth="1"/>
    <col min="141" max="141" width="14.6640625" bestFit="1" customWidth="1"/>
    <col min="142" max="143" width="14.44140625" bestFit="1" customWidth="1"/>
    <col min="144" max="146" width="13.44140625" bestFit="1" customWidth="1"/>
    <col min="147" max="147" width="14.44140625" bestFit="1" customWidth="1"/>
    <col min="148" max="148" width="20.33203125" bestFit="1" customWidth="1"/>
    <col min="149" max="149" width="13.6640625" bestFit="1" customWidth="1"/>
    <col min="150" max="150" width="17.33203125" bestFit="1" customWidth="1"/>
    <col min="151" max="153" width="13.44140625" bestFit="1" customWidth="1"/>
    <col min="154" max="154" width="14.44140625" bestFit="1" customWidth="1"/>
    <col min="155" max="156" width="13.44140625" bestFit="1" customWidth="1"/>
    <col min="157" max="157" width="14.88671875" bestFit="1" customWidth="1"/>
    <col min="158" max="158" width="16" bestFit="1" customWidth="1"/>
    <col min="159" max="159" width="15.33203125" bestFit="1" customWidth="1"/>
    <col min="160" max="160" width="16.88671875" bestFit="1" customWidth="1"/>
    <col min="161" max="163" width="13.44140625" bestFit="1" customWidth="1"/>
    <col min="164" max="164" width="12.77734375" bestFit="1" customWidth="1"/>
    <col min="165" max="165" width="13.44140625" bestFit="1" customWidth="1"/>
    <col min="166" max="170" width="14.44140625" bestFit="1" customWidth="1"/>
    <col min="171" max="171" width="16" bestFit="1" customWidth="1"/>
    <col min="172" max="172" width="14.88671875" bestFit="1" customWidth="1"/>
    <col min="173" max="173" width="14.44140625" bestFit="1" customWidth="1"/>
    <col min="174" max="174" width="15" bestFit="1" customWidth="1"/>
    <col min="175" max="177" width="14.44140625" bestFit="1" customWidth="1"/>
    <col min="178" max="181" width="13.44140625" bestFit="1" customWidth="1"/>
    <col min="182" max="182" width="18" bestFit="1" customWidth="1"/>
    <col min="184" max="184" width="16" bestFit="1" customWidth="1"/>
  </cols>
  <sheetData>
    <row r="1" spans="1:192" x14ac:dyDescent="0.2">
      <c r="A1" s="1"/>
      <c r="B1" s="1"/>
      <c r="C1" s="1"/>
      <c r="D1" s="9" t="s">
        <v>0</v>
      </c>
      <c r="E1" s="9" t="s">
        <v>0</v>
      </c>
      <c r="F1" s="9" t="s">
        <v>0</v>
      </c>
      <c r="G1" s="9" t="s">
        <v>0</v>
      </c>
      <c r="H1" s="9" t="s">
        <v>0</v>
      </c>
      <c r="I1" s="11" t="s">
        <v>0</v>
      </c>
      <c r="J1" s="11" t="s">
        <v>0</v>
      </c>
      <c r="K1" s="9" t="s">
        <v>1</v>
      </c>
      <c r="L1" s="53" t="s">
        <v>1</v>
      </c>
      <c r="M1" s="11" t="s">
        <v>2</v>
      </c>
      <c r="N1" s="11" t="s">
        <v>2</v>
      </c>
      <c r="O1" s="11" t="s">
        <v>2</v>
      </c>
      <c r="P1" s="11" t="s">
        <v>2</v>
      </c>
      <c r="Q1" s="9" t="s">
        <v>2</v>
      </c>
      <c r="R1" s="9" t="s">
        <v>2</v>
      </c>
      <c r="S1" s="9" t="s">
        <v>2</v>
      </c>
      <c r="T1" s="9" t="s">
        <v>3</v>
      </c>
      <c r="U1" s="9" t="s">
        <v>4</v>
      </c>
      <c r="V1" s="9" t="s">
        <v>4</v>
      </c>
      <c r="W1" s="9" t="s">
        <v>4</v>
      </c>
      <c r="X1" s="9" t="s">
        <v>4</v>
      </c>
      <c r="Y1" s="9" t="s">
        <v>4</v>
      </c>
      <c r="Z1" s="9" t="s">
        <v>5</v>
      </c>
      <c r="AA1" s="9" t="s">
        <v>5</v>
      </c>
      <c r="AB1" s="9" t="s">
        <v>6</v>
      </c>
      <c r="AC1" s="9" t="s">
        <v>6</v>
      </c>
      <c r="AD1" s="9" t="s">
        <v>7</v>
      </c>
      <c r="AE1" s="9" t="s">
        <v>7</v>
      </c>
      <c r="AF1" s="9" t="s">
        <v>8</v>
      </c>
      <c r="AG1" s="9" t="s">
        <v>8</v>
      </c>
      <c r="AH1" s="9" t="s">
        <v>9</v>
      </c>
      <c r="AI1" s="9" t="s">
        <v>10</v>
      </c>
      <c r="AJ1" s="9" t="s">
        <v>10</v>
      </c>
      <c r="AK1" s="9" t="s">
        <v>10</v>
      </c>
      <c r="AL1" s="9" t="s">
        <v>11</v>
      </c>
      <c r="AM1" s="9" t="s">
        <v>11</v>
      </c>
      <c r="AN1" s="9" t="s">
        <v>12</v>
      </c>
      <c r="AO1" s="9" t="s">
        <v>13</v>
      </c>
      <c r="AP1" s="9" t="s">
        <v>14</v>
      </c>
      <c r="AQ1" s="9" t="s">
        <v>15</v>
      </c>
      <c r="AR1" s="9" t="s">
        <v>16</v>
      </c>
      <c r="AS1" s="9" t="s">
        <v>17</v>
      </c>
      <c r="AT1" s="9" t="s">
        <v>18</v>
      </c>
      <c r="AU1" s="9" t="s">
        <v>19</v>
      </c>
      <c r="AV1" s="9" t="s">
        <v>19</v>
      </c>
      <c r="AW1" s="9" t="s">
        <v>19</v>
      </c>
      <c r="AX1" s="9" t="s">
        <v>19</v>
      </c>
      <c r="AY1" s="9" t="s">
        <v>19</v>
      </c>
      <c r="AZ1" s="9" t="s">
        <v>20</v>
      </c>
      <c r="BA1" s="9" t="s">
        <v>20</v>
      </c>
      <c r="BB1" s="9" t="s">
        <v>20</v>
      </c>
      <c r="BC1" s="9" t="s">
        <v>20</v>
      </c>
      <c r="BD1" s="9" t="s">
        <v>20</v>
      </c>
      <c r="BE1" s="9" t="s">
        <v>20</v>
      </c>
      <c r="BF1" s="9" t="s">
        <v>20</v>
      </c>
      <c r="BG1" s="9" t="s">
        <v>20</v>
      </c>
      <c r="BH1" s="9" t="s">
        <v>20</v>
      </c>
      <c r="BI1" s="9" t="s">
        <v>20</v>
      </c>
      <c r="BJ1" s="9" t="s">
        <v>20</v>
      </c>
      <c r="BK1" s="9" t="s">
        <v>20</v>
      </c>
      <c r="BL1" s="9" t="s">
        <v>20</v>
      </c>
      <c r="BM1" s="9" t="s">
        <v>20</v>
      </c>
      <c r="BN1" s="9" t="s">
        <v>20</v>
      </c>
      <c r="BO1" s="9" t="s">
        <v>21</v>
      </c>
      <c r="BP1" s="9" t="s">
        <v>21</v>
      </c>
      <c r="BQ1" s="9" t="s">
        <v>21</v>
      </c>
      <c r="BR1" s="9" t="s">
        <v>22</v>
      </c>
      <c r="BS1" s="9" t="s">
        <v>22</v>
      </c>
      <c r="BT1" s="9" t="s">
        <v>22</v>
      </c>
      <c r="BU1" s="9" t="s">
        <v>23</v>
      </c>
      <c r="BV1" s="9" t="s">
        <v>24</v>
      </c>
      <c r="BW1" s="9" t="s">
        <v>24</v>
      </c>
      <c r="BX1" s="9" t="s">
        <v>25</v>
      </c>
      <c r="BY1" s="9" t="s">
        <v>26</v>
      </c>
      <c r="BZ1" s="9" t="s">
        <v>27</v>
      </c>
      <c r="CA1" s="9" t="s">
        <v>27</v>
      </c>
      <c r="CB1" s="9" t="s">
        <v>28</v>
      </c>
      <c r="CC1" s="9" t="s">
        <v>29</v>
      </c>
      <c r="CD1" s="9" t="s">
        <v>30</v>
      </c>
      <c r="CE1" s="9" t="s">
        <v>30</v>
      </c>
      <c r="CF1" s="9" t="s">
        <v>31</v>
      </c>
      <c r="CG1" s="9" t="s">
        <v>31</v>
      </c>
      <c r="CH1" s="9" t="s">
        <v>31</v>
      </c>
      <c r="CI1" s="9" t="s">
        <v>31</v>
      </c>
      <c r="CJ1" s="9" t="s">
        <v>31</v>
      </c>
      <c r="CK1" s="9" t="s">
        <v>32</v>
      </c>
      <c r="CL1" s="9" t="s">
        <v>33</v>
      </c>
      <c r="CM1" s="9" t="s">
        <v>33</v>
      </c>
      <c r="CN1" s="9" t="s">
        <v>33</v>
      </c>
      <c r="CO1" s="9" t="s">
        <v>34</v>
      </c>
      <c r="CP1" s="9" t="s">
        <v>34</v>
      </c>
      <c r="CQ1" s="9" t="s">
        <v>34</v>
      </c>
      <c r="CR1" s="9" t="s">
        <v>35</v>
      </c>
      <c r="CS1" s="9" t="s">
        <v>35</v>
      </c>
      <c r="CT1" s="9" t="s">
        <v>35</v>
      </c>
      <c r="CU1" s="9" t="s">
        <v>35</v>
      </c>
      <c r="CV1" s="9" t="s">
        <v>35</v>
      </c>
      <c r="CW1" s="9" t="s">
        <v>35</v>
      </c>
      <c r="CX1" s="9" t="s">
        <v>36</v>
      </c>
      <c r="CY1" s="9" t="s">
        <v>36</v>
      </c>
      <c r="CZ1" s="9" t="s">
        <v>36</v>
      </c>
      <c r="DA1" s="9" t="s">
        <v>37</v>
      </c>
      <c r="DB1" s="9" t="s">
        <v>37</v>
      </c>
      <c r="DC1" s="9" t="s">
        <v>37</v>
      </c>
      <c r="DD1" s="9" t="s">
        <v>37</v>
      </c>
      <c r="DE1" s="9" t="s">
        <v>38</v>
      </c>
      <c r="DF1" s="9" t="s">
        <v>38</v>
      </c>
      <c r="DG1" s="9" t="s">
        <v>38</v>
      </c>
      <c r="DH1" s="9" t="s">
        <v>39</v>
      </c>
      <c r="DI1" s="9" t="s">
        <v>40</v>
      </c>
      <c r="DJ1" s="9" t="s">
        <v>41</v>
      </c>
      <c r="DK1" s="9" t="s">
        <v>41</v>
      </c>
      <c r="DL1" s="9" t="s">
        <v>41</v>
      </c>
      <c r="DM1" s="9" t="s">
        <v>42</v>
      </c>
      <c r="DN1" s="9" t="s">
        <v>42</v>
      </c>
      <c r="DO1" s="9" t="s">
        <v>43</v>
      </c>
      <c r="DP1" s="9" t="s">
        <v>43</v>
      </c>
      <c r="DQ1" s="9" t="s">
        <v>43</v>
      </c>
      <c r="DR1" s="9" t="s">
        <v>43</v>
      </c>
      <c r="DS1" s="9" t="s">
        <v>44</v>
      </c>
      <c r="DT1" s="9" t="s">
        <v>44</v>
      </c>
      <c r="DU1" s="9" t="s">
        <v>44</v>
      </c>
      <c r="DV1" s="9" t="s">
        <v>44</v>
      </c>
      <c r="DW1" s="9" t="s">
        <v>44</v>
      </c>
      <c r="DX1" s="9" t="s">
        <v>44</v>
      </c>
      <c r="DY1" s="9" t="s">
        <v>45</v>
      </c>
      <c r="DZ1" s="9" t="s">
        <v>45</v>
      </c>
      <c r="EA1" s="9" t="s">
        <v>46</v>
      </c>
      <c r="EB1" s="9" t="s">
        <v>46</v>
      </c>
      <c r="EC1" s="9" t="s">
        <v>47</v>
      </c>
      <c r="ED1" s="9" t="s">
        <v>47</v>
      </c>
      <c r="EE1" s="9" t="s">
        <v>48</v>
      </c>
      <c r="EF1" s="9" t="s">
        <v>49</v>
      </c>
      <c r="EG1" s="9" t="s">
        <v>49</v>
      </c>
      <c r="EH1" s="9" t="s">
        <v>49</v>
      </c>
      <c r="EI1" s="9" t="s">
        <v>49</v>
      </c>
      <c r="EJ1" s="9" t="s">
        <v>50</v>
      </c>
      <c r="EK1" s="9" t="s">
        <v>50</v>
      </c>
      <c r="EL1" s="9" t="s">
        <v>51</v>
      </c>
      <c r="EM1" s="9" t="s">
        <v>51</v>
      </c>
      <c r="EN1" s="9" t="s">
        <v>52</v>
      </c>
      <c r="EO1" s="9" t="s">
        <v>52</v>
      </c>
      <c r="EP1" s="9" t="s">
        <v>52</v>
      </c>
      <c r="EQ1" s="9" t="s">
        <v>53</v>
      </c>
      <c r="ER1" s="9" t="s">
        <v>53</v>
      </c>
      <c r="ES1" s="9" t="s">
        <v>53</v>
      </c>
      <c r="ET1" s="9" t="s">
        <v>54</v>
      </c>
      <c r="EU1" s="9" t="s">
        <v>54</v>
      </c>
      <c r="EV1" s="9" t="s">
        <v>54</v>
      </c>
      <c r="EW1" s="9" t="s">
        <v>55</v>
      </c>
      <c r="EX1" s="9" t="s">
        <v>56</v>
      </c>
      <c r="EY1" s="9" t="s">
        <v>56</v>
      </c>
      <c r="EZ1" s="9" t="s">
        <v>57</v>
      </c>
      <c r="FA1" s="9" t="s">
        <v>57</v>
      </c>
      <c r="FB1" s="9" t="s">
        <v>58</v>
      </c>
      <c r="FC1" s="9" t="s">
        <v>59</v>
      </c>
      <c r="FD1" s="9" t="s">
        <v>59</v>
      </c>
      <c r="FE1" s="9" t="s">
        <v>60</v>
      </c>
      <c r="FF1" s="9" t="s">
        <v>60</v>
      </c>
      <c r="FG1" s="9" t="s">
        <v>60</v>
      </c>
      <c r="FH1" s="9" t="s">
        <v>60</v>
      </c>
      <c r="FI1" s="9" t="s">
        <v>60</v>
      </c>
      <c r="FJ1" s="9" t="s">
        <v>61</v>
      </c>
      <c r="FK1" s="9" t="s">
        <v>61</v>
      </c>
      <c r="FL1" s="9" t="s">
        <v>61</v>
      </c>
      <c r="FM1" s="9" t="s">
        <v>61</v>
      </c>
      <c r="FN1" s="9" t="s">
        <v>61</v>
      </c>
      <c r="FO1" s="9" t="s">
        <v>61</v>
      </c>
      <c r="FP1" s="9" t="s">
        <v>61</v>
      </c>
      <c r="FQ1" s="9" t="s">
        <v>61</v>
      </c>
      <c r="FR1" s="9" t="s">
        <v>61</v>
      </c>
      <c r="FS1" s="9" t="s">
        <v>61</v>
      </c>
      <c r="FT1" s="9" t="s">
        <v>61</v>
      </c>
      <c r="FU1" s="9" t="s">
        <v>61</v>
      </c>
      <c r="FV1" s="9" t="s">
        <v>62</v>
      </c>
      <c r="FW1" s="9" t="s">
        <v>62</v>
      </c>
      <c r="FX1" s="9" t="s">
        <v>62</v>
      </c>
      <c r="FY1" s="9" t="s">
        <v>62</v>
      </c>
      <c r="FZ1" s="9" t="s">
        <v>666</v>
      </c>
    </row>
    <row r="2" spans="1:192" x14ac:dyDescent="0.2">
      <c r="A2" s="1"/>
      <c r="B2" s="1"/>
      <c r="C2" s="1"/>
      <c r="D2" s="9" t="s">
        <v>64</v>
      </c>
      <c r="E2" s="9" t="s">
        <v>65</v>
      </c>
      <c r="F2" s="9" t="s">
        <v>66</v>
      </c>
      <c r="G2" s="9" t="s">
        <v>67</v>
      </c>
      <c r="H2" s="9" t="s">
        <v>68</v>
      </c>
      <c r="I2" s="11" t="s">
        <v>69</v>
      </c>
      <c r="J2" s="11" t="s">
        <v>70</v>
      </c>
      <c r="K2" s="9" t="s">
        <v>1</v>
      </c>
      <c r="L2" s="53" t="s">
        <v>71</v>
      </c>
      <c r="M2" s="11" t="s">
        <v>72</v>
      </c>
      <c r="N2" s="11" t="s">
        <v>73</v>
      </c>
      <c r="O2" s="11" t="s">
        <v>74</v>
      </c>
      <c r="P2" s="11" t="s">
        <v>75</v>
      </c>
      <c r="Q2" s="9" t="s">
        <v>76</v>
      </c>
      <c r="R2" s="9" t="s">
        <v>77</v>
      </c>
      <c r="S2" s="9" t="s">
        <v>78</v>
      </c>
      <c r="T2" s="9" t="s">
        <v>3</v>
      </c>
      <c r="U2" s="9" t="s">
        <v>79</v>
      </c>
      <c r="V2" s="9" t="s">
        <v>80</v>
      </c>
      <c r="W2" s="9" t="s">
        <v>81</v>
      </c>
      <c r="X2" s="9" t="s">
        <v>82</v>
      </c>
      <c r="Y2" s="9" t="s">
        <v>83</v>
      </c>
      <c r="Z2" s="9" t="s">
        <v>35</v>
      </c>
      <c r="AA2" s="9" t="s">
        <v>84</v>
      </c>
      <c r="AB2" s="9" t="s">
        <v>85</v>
      </c>
      <c r="AC2" s="9" t="s">
        <v>6</v>
      </c>
      <c r="AD2" s="9" t="s">
        <v>86</v>
      </c>
      <c r="AE2" s="9" t="s">
        <v>87</v>
      </c>
      <c r="AF2" s="9" t="s">
        <v>31</v>
      </c>
      <c r="AG2" s="9" t="s">
        <v>457</v>
      </c>
      <c r="AH2" s="9" t="s">
        <v>9</v>
      </c>
      <c r="AI2" s="9" t="s">
        <v>88</v>
      </c>
      <c r="AJ2" s="9" t="s">
        <v>89</v>
      </c>
      <c r="AK2" s="9" t="s">
        <v>90</v>
      </c>
      <c r="AL2" s="9" t="s">
        <v>91</v>
      </c>
      <c r="AM2" s="9" t="s">
        <v>92</v>
      </c>
      <c r="AN2" s="9" t="s">
        <v>12</v>
      </c>
      <c r="AO2" s="9" t="s">
        <v>93</v>
      </c>
      <c r="AP2" s="9" t="s">
        <v>14</v>
      </c>
      <c r="AQ2" s="9" t="s">
        <v>15</v>
      </c>
      <c r="AR2" s="9" t="s">
        <v>16</v>
      </c>
      <c r="AS2" s="9" t="s">
        <v>17</v>
      </c>
      <c r="AT2" s="9" t="s">
        <v>18</v>
      </c>
      <c r="AU2" s="9" t="s">
        <v>94</v>
      </c>
      <c r="AV2" s="9" t="s">
        <v>30</v>
      </c>
      <c r="AW2" s="9" t="s">
        <v>95</v>
      </c>
      <c r="AX2" s="9" t="s">
        <v>19</v>
      </c>
      <c r="AY2" s="9" t="s">
        <v>96</v>
      </c>
      <c r="AZ2" s="9" t="s">
        <v>97</v>
      </c>
      <c r="BA2" s="9" t="s">
        <v>98</v>
      </c>
      <c r="BB2" s="9" t="s">
        <v>99</v>
      </c>
      <c r="BC2" s="9" t="s">
        <v>100</v>
      </c>
      <c r="BD2" s="9" t="s">
        <v>101</v>
      </c>
      <c r="BE2" s="9" t="s">
        <v>102</v>
      </c>
      <c r="BF2" s="9" t="s">
        <v>103</v>
      </c>
      <c r="BG2" s="9" t="s">
        <v>104</v>
      </c>
      <c r="BH2" s="9" t="s">
        <v>105</v>
      </c>
      <c r="BI2" s="9" t="s">
        <v>106</v>
      </c>
      <c r="BJ2" s="9" t="s">
        <v>107</v>
      </c>
      <c r="BK2" s="9" t="s">
        <v>108</v>
      </c>
      <c r="BL2" s="9" t="s">
        <v>109</v>
      </c>
      <c r="BM2" s="9" t="s">
        <v>110</v>
      </c>
      <c r="BN2" s="9" t="s">
        <v>111</v>
      </c>
      <c r="BO2" s="9" t="s">
        <v>112</v>
      </c>
      <c r="BP2" s="9" t="s">
        <v>113</v>
      </c>
      <c r="BQ2" s="9" t="s">
        <v>114</v>
      </c>
      <c r="BR2" s="9" t="s">
        <v>115</v>
      </c>
      <c r="BS2" s="9" t="s">
        <v>116</v>
      </c>
      <c r="BT2" s="9" t="s">
        <v>117</v>
      </c>
      <c r="BU2" s="9" t="s">
        <v>23</v>
      </c>
      <c r="BV2" s="9" t="s">
        <v>118</v>
      </c>
      <c r="BW2" s="9" t="s">
        <v>119</v>
      </c>
      <c r="BX2" s="9" t="s">
        <v>25</v>
      </c>
      <c r="BY2" s="9" t="s">
        <v>26</v>
      </c>
      <c r="BZ2" s="9" t="s">
        <v>27</v>
      </c>
      <c r="CA2" s="9" t="s">
        <v>120</v>
      </c>
      <c r="CB2" s="9" t="s">
        <v>121</v>
      </c>
      <c r="CC2" s="9" t="s">
        <v>29</v>
      </c>
      <c r="CD2" s="9" t="s">
        <v>122</v>
      </c>
      <c r="CE2" s="9" t="s">
        <v>123</v>
      </c>
      <c r="CF2" s="9" t="s">
        <v>124</v>
      </c>
      <c r="CG2" s="9" t="s">
        <v>125</v>
      </c>
      <c r="CH2" s="9" t="s">
        <v>126</v>
      </c>
      <c r="CI2" s="9" t="s">
        <v>127</v>
      </c>
      <c r="CJ2" s="9" t="s">
        <v>128</v>
      </c>
      <c r="CK2" s="9" t="s">
        <v>32</v>
      </c>
      <c r="CL2" s="9" t="s">
        <v>129</v>
      </c>
      <c r="CM2" s="9" t="s">
        <v>130</v>
      </c>
      <c r="CN2" s="9" t="s">
        <v>131</v>
      </c>
      <c r="CO2" s="9" t="s">
        <v>132</v>
      </c>
      <c r="CP2" s="9" t="s">
        <v>133</v>
      </c>
      <c r="CQ2" s="9" t="s">
        <v>134</v>
      </c>
      <c r="CR2" s="9" t="s">
        <v>135</v>
      </c>
      <c r="CS2" s="9" t="s">
        <v>136</v>
      </c>
      <c r="CT2" s="9" t="s">
        <v>137</v>
      </c>
      <c r="CU2" s="9" t="s">
        <v>138</v>
      </c>
      <c r="CV2" s="9" t="s">
        <v>139</v>
      </c>
      <c r="CW2" s="9" t="s">
        <v>140</v>
      </c>
      <c r="CX2" s="9" t="s">
        <v>141</v>
      </c>
      <c r="CY2" s="9" t="s">
        <v>142</v>
      </c>
      <c r="CZ2" s="9" t="s">
        <v>143</v>
      </c>
      <c r="DA2" s="9" t="s">
        <v>144</v>
      </c>
      <c r="DB2" s="9" t="s">
        <v>145</v>
      </c>
      <c r="DC2" s="9" t="s">
        <v>146</v>
      </c>
      <c r="DD2" s="9" t="s">
        <v>147</v>
      </c>
      <c r="DE2" s="9" t="s">
        <v>148</v>
      </c>
      <c r="DF2" s="9" t="s">
        <v>147</v>
      </c>
      <c r="DG2" s="9" t="s">
        <v>149</v>
      </c>
      <c r="DH2" s="9" t="s">
        <v>150</v>
      </c>
      <c r="DI2" s="9" t="s">
        <v>40</v>
      </c>
      <c r="DJ2" s="9" t="s">
        <v>41</v>
      </c>
      <c r="DK2" s="9" t="s">
        <v>16</v>
      </c>
      <c r="DL2" s="9" t="s">
        <v>151</v>
      </c>
      <c r="DM2" s="9" t="s">
        <v>42</v>
      </c>
      <c r="DN2" s="9" t="s">
        <v>152</v>
      </c>
      <c r="DO2" s="9" t="s">
        <v>153</v>
      </c>
      <c r="DP2" s="9" t="s">
        <v>154</v>
      </c>
      <c r="DQ2" s="9" t="s">
        <v>155</v>
      </c>
      <c r="DR2" s="9" t="s">
        <v>156</v>
      </c>
      <c r="DS2" s="9" t="s">
        <v>157</v>
      </c>
      <c r="DT2" s="9" t="s">
        <v>158</v>
      </c>
      <c r="DU2" s="9" t="s">
        <v>159</v>
      </c>
      <c r="DV2" s="9" t="s">
        <v>160</v>
      </c>
      <c r="DW2" s="9" t="s">
        <v>161</v>
      </c>
      <c r="DX2" s="9" t="s">
        <v>162</v>
      </c>
      <c r="DY2" s="9" t="s">
        <v>45</v>
      </c>
      <c r="DZ2" s="9" t="s">
        <v>163</v>
      </c>
      <c r="EA2" s="9" t="s">
        <v>164</v>
      </c>
      <c r="EB2" s="9" t="s">
        <v>46</v>
      </c>
      <c r="EC2" s="9" t="s">
        <v>165</v>
      </c>
      <c r="ED2" s="9" t="s">
        <v>166</v>
      </c>
      <c r="EE2" s="9" t="s">
        <v>167</v>
      </c>
      <c r="EF2" s="9" t="s">
        <v>168</v>
      </c>
      <c r="EG2" s="9" t="s">
        <v>169</v>
      </c>
      <c r="EH2" s="9" t="s">
        <v>170</v>
      </c>
      <c r="EI2" s="9" t="s">
        <v>171</v>
      </c>
      <c r="EJ2" s="9" t="s">
        <v>172</v>
      </c>
      <c r="EK2" s="9" t="s">
        <v>173</v>
      </c>
      <c r="EL2" s="9" t="s">
        <v>174</v>
      </c>
      <c r="EM2" s="9" t="s">
        <v>175</v>
      </c>
      <c r="EN2" s="9" t="s">
        <v>176</v>
      </c>
      <c r="EO2" s="9" t="s">
        <v>177</v>
      </c>
      <c r="EP2" s="9" t="s">
        <v>178</v>
      </c>
      <c r="EQ2" s="9" t="s">
        <v>179</v>
      </c>
      <c r="ER2" s="9" t="s">
        <v>180</v>
      </c>
      <c r="ES2" s="9" t="s">
        <v>181</v>
      </c>
      <c r="ET2" s="9" t="s">
        <v>182</v>
      </c>
      <c r="EU2" s="9" t="s">
        <v>40</v>
      </c>
      <c r="EV2" s="9" t="s">
        <v>183</v>
      </c>
      <c r="EW2" s="9" t="s">
        <v>184</v>
      </c>
      <c r="EX2" s="9" t="s">
        <v>185</v>
      </c>
      <c r="EY2" s="9" t="s">
        <v>186</v>
      </c>
      <c r="EZ2" s="9" t="s">
        <v>187</v>
      </c>
      <c r="FA2" s="9" t="s">
        <v>188</v>
      </c>
      <c r="FB2" s="9" t="s">
        <v>58</v>
      </c>
      <c r="FC2" s="9" t="s">
        <v>189</v>
      </c>
      <c r="FD2" s="9" t="s">
        <v>190</v>
      </c>
      <c r="FE2" s="9" t="s">
        <v>191</v>
      </c>
      <c r="FF2" s="9" t="s">
        <v>192</v>
      </c>
      <c r="FG2" s="9" t="s">
        <v>193</v>
      </c>
      <c r="FH2" s="9" t="s">
        <v>194</v>
      </c>
      <c r="FI2" s="9" t="s">
        <v>195</v>
      </c>
      <c r="FJ2" s="9" t="s">
        <v>196</v>
      </c>
      <c r="FK2" s="9" t="s">
        <v>197</v>
      </c>
      <c r="FL2" s="9" t="s">
        <v>198</v>
      </c>
      <c r="FM2" s="9" t="s">
        <v>199</v>
      </c>
      <c r="FN2" s="9" t="s">
        <v>200</v>
      </c>
      <c r="FO2" s="9" t="s">
        <v>201</v>
      </c>
      <c r="FP2" s="9" t="s">
        <v>188</v>
      </c>
      <c r="FQ2" s="9" t="s">
        <v>202</v>
      </c>
      <c r="FR2" s="9" t="s">
        <v>203</v>
      </c>
      <c r="FS2" s="9" t="s">
        <v>204</v>
      </c>
      <c r="FT2" s="9" t="s">
        <v>205</v>
      </c>
      <c r="FU2" s="9" t="s">
        <v>206</v>
      </c>
      <c r="FV2" s="9" t="s">
        <v>550</v>
      </c>
      <c r="FW2" s="9" t="s">
        <v>548</v>
      </c>
      <c r="FX2" s="9" t="s">
        <v>549</v>
      </c>
      <c r="FY2" s="9" t="s">
        <v>551</v>
      </c>
      <c r="FZ2" s="9" t="s">
        <v>667</v>
      </c>
    </row>
    <row r="3" spans="1:192" ht="15.75" x14ac:dyDescent="0.25">
      <c r="A3" s="7" t="s">
        <v>458</v>
      </c>
      <c r="B3" s="7"/>
      <c r="C3" s="1"/>
      <c r="D3" s="1"/>
      <c r="E3" s="1"/>
      <c r="F3" s="1"/>
      <c r="G3" s="1"/>
      <c r="H3" s="1"/>
      <c r="I3" s="6"/>
      <c r="J3" s="6"/>
      <c r="K3" s="1"/>
      <c r="L3" s="54"/>
      <c r="M3" s="6"/>
      <c r="N3" s="6"/>
      <c r="O3" s="6"/>
      <c r="P3" s="6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</row>
    <row r="4" spans="1:192" x14ac:dyDescent="0.2">
      <c r="A4" s="35" t="s">
        <v>643</v>
      </c>
      <c r="B4" s="9"/>
      <c r="C4" s="95" t="s">
        <v>659</v>
      </c>
      <c r="D4" s="22">
        <f>Worksheet!C97</f>
        <v>8463.2999999999993</v>
      </c>
      <c r="E4" s="22">
        <f>Worksheet!D97</f>
        <v>36982.6</v>
      </c>
      <c r="F4" s="22">
        <f>Worksheet!E97</f>
        <v>7128.1</v>
      </c>
      <c r="G4" s="22">
        <f>Worksheet!F97</f>
        <v>17106.3</v>
      </c>
      <c r="H4" s="22">
        <f>Worksheet!G97</f>
        <v>1047.4000000000001</v>
      </c>
      <c r="I4" s="22">
        <f>Worksheet!H97</f>
        <v>956.7</v>
      </c>
      <c r="J4" s="22">
        <f>Worksheet!I97</f>
        <v>9324.9</v>
      </c>
      <c r="K4" s="22">
        <f>Worksheet!J97</f>
        <v>2343.9</v>
      </c>
      <c r="L4" s="22">
        <f>Worksheet!K97</f>
        <v>297.39999999999998</v>
      </c>
      <c r="M4" s="22">
        <f>Worksheet!L97</f>
        <v>2639.7000000000003</v>
      </c>
      <c r="N4" s="22">
        <f>Worksheet!M97</f>
        <v>1358.2</v>
      </c>
      <c r="O4" s="22">
        <f>Worksheet!N97</f>
        <v>52724.1</v>
      </c>
      <c r="P4" s="22">
        <f>Worksheet!O97</f>
        <v>14703.7</v>
      </c>
      <c r="Q4" s="22">
        <f>Worksheet!P97</f>
        <v>180.7</v>
      </c>
      <c r="R4" s="22">
        <f>Worksheet!Q97</f>
        <v>38869</v>
      </c>
      <c r="S4" s="22">
        <f>Worksheet!R97</f>
        <v>2717.6</v>
      </c>
      <c r="T4" s="22">
        <f>Worksheet!S97</f>
        <v>1619.6</v>
      </c>
      <c r="U4" s="22">
        <f>Worksheet!T97</f>
        <v>142.80000000000001</v>
      </c>
      <c r="V4" s="22">
        <f>Worksheet!U97</f>
        <v>50</v>
      </c>
      <c r="W4" s="22">
        <f>Worksheet!V97</f>
        <v>300.60000000000002</v>
      </c>
      <c r="X4" s="22">
        <f>Worksheet!W97</f>
        <v>50</v>
      </c>
      <c r="Y4" s="22">
        <f>Worksheet!X97</f>
        <v>50</v>
      </c>
      <c r="Z4" s="22">
        <f>Worksheet!Y97</f>
        <v>1686.3</v>
      </c>
      <c r="AA4" s="22">
        <f>Worksheet!Z97</f>
        <v>244.6</v>
      </c>
      <c r="AB4" s="22">
        <f>Worksheet!AA97</f>
        <v>30032.3</v>
      </c>
      <c r="AC4" s="22">
        <f>Worksheet!AB97</f>
        <v>29822</v>
      </c>
      <c r="AD4" s="22">
        <f>Worksheet!AC97</f>
        <v>964.5</v>
      </c>
      <c r="AE4" s="22">
        <f>Worksheet!AD97</f>
        <v>1195.4000000000001</v>
      </c>
      <c r="AF4" s="22">
        <f>Worksheet!AE97</f>
        <v>111.2</v>
      </c>
      <c r="AG4" s="22">
        <f>Worksheet!AF97</f>
        <v>169.1</v>
      </c>
      <c r="AH4" s="22">
        <f>Worksheet!AG97</f>
        <v>799.3</v>
      </c>
      <c r="AI4" s="22">
        <f>Worksheet!AH97</f>
        <v>1034.5999999999999</v>
      </c>
      <c r="AJ4" s="22">
        <f>Worksheet!AI97</f>
        <v>367.6</v>
      </c>
      <c r="AK4" s="22">
        <f>Worksheet!AJ97</f>
        <v>203.29999999999998</v>
      </c>
      <c r="AL4" s="22">
        <f>Worksheet!AK97</f>
        <v>217.2</v>
      </c>
      <c r="AM4" s="22">
        <f>Worksheet!AL97</f>
        <v>280</v>
      </c>
      <c r="AN4" s="22">
        <f>Worksheet!AM97</f>
        <v>449.5</v>
      </c>
      <c r="AO4" s="22">
        <f>Worksheet!AN97</f>
        <v>361.2</v>
      </c>
      <c r="AP4" s="22">
        <f>Worksheet!AO97</f>
        <v>4705.2000000000007</v>
      </c>
      <c r="AQ4" s="22">
        <f>Worksheet!AP97</f>
        <v>87117.9</v>
      </c>
      <c r="AR4" s="22">
        <f>Worksheet!AQ97</f>
        <v>284</v>
      </c>
      <c r="AS4" s="22">
        <f>Worksheet!AR97</f>
        <v>63977.8</v>
      </c>
      <c r="AT4" s="22">
        <f>Worksheet!AS97</f>
        <v>6595.4</v>
      </c>
      <c r="AU4" s="22">
        <f>Worksheet!AT97</f>
        <v>2337.1999999999998</v>
      </c>
      <c r="AV4" s="22">
        <f>Worksheet!AU97</f>
        <v>263.5</v>
      </c>
      <c r="AW4" s="22">
        <f>Worksheet!AV97</f>
        <v>302.10000000000002</v>
      </c>
      <c r="AX4" s="22">
        <f>Worksheet!AW97</f>
        <v>211.9</v>
      </c>
      <c r="AY4" s="22">
        <f>Worksheet!AX97</f>
        <v>50</v>
      </c>
      <c r="AZ4" s="22">
        <f>Worksheet!AY97</f>
        <v>435.7</v>
      </c>
      <c r="BA4" s="22">
        <f>Worksheet!AZ97</f>
        <v>11452</v>
      </c>
      <c r="BB4" s="22">
        <f>Worksheet!BA97</f>
        <v>9048.2000000000007</v>
      </c>
      <c r="BC4" s="22">
        <f>Worksheet!BB97</f>
        <v>7826.5</v>
      </c>
      <c r="BD4" s="22">
        <f>Worksheet!BC97</f>
        <v>26627.200000000001</v>
      </c>
      <c r="BE4" s="22">
        <f>Worksheet!BD97</f>
        <v>4945.8999999999996</v>
      </c>
      <c r="BF4" s="22">
        <f>Worksheet!BE97</f>
        <v>1405.3999999999999</v>
      </c>
      <c r="BG4" s="22">
        <f>Worksheet!BF97</f>
        <v>24330.6</v>
      </c>
      <c r="BH4" s="22">
        <f>Worksheet!BG97</f>
        <v>976.5</v>
      </c>
      <c r="BI4" s="22">
        <f>Worksheet!BH97</f>
        <v>636.70000000000005</v>
      </c>
      <c r="BJ4" s="22">
        <f>Worksheet!BI97</f>
        <v>257.2</v>
      </c>
      <c r="BK4" s="22">
        <f>Worksheet!BJ97</f>
        <v>6301.1</v>
      </c>
      <c r="BL4" s="22">
        <f>Worksheet!BK97</f>
        <v>22501.5</v>
      </c>
      <c r="BM4" s="22">
        <f>Worksheet!BL97</f>
        <v>194.6</v>
      </c>
      <c r="BN4" s="22">
        <f>Worksheet!BM97</f>
        <v>282.39999999999998</v>
      </c>
      <c r="BO4" s="22">
        <f>Worksheet!BN97</f>
        <v>3670.2</v>
      </c>
      <c r="BP4" s="22">
        <f>Worksheet!BO97</f>
        <v>1355.6</v>
      </c>
      <c r="BQ4" s="22">
        <f>Worksheet!BP97</f>
        <v>199.9</v>
      </c>
      <c r="BR4" s="22">
        <f>Worksheet!BQ97</f>
        <v>5485.6</v>
      </c>
      <c r="BS4" s="22">
        <f>Worksheet!BR97</f>
        <v>4715.1000000000004</v>
      </c>
      <c r="BT4" s="22">
        <f>Worksheet!BS97</f>
        <v>1103.4000000000001</v>
      </c>
      <c r="BU4" s="22">
        <f>Worksheet!BT97</f>
        <v>440</v>
      </c>
      <c r="BV4" s="22">
        <f>Worksheet!BU97</f>
        <v>428.09999999999997</v>
      </c>
      <c r="BW4" s="22">
        <f>Worksheet!BV97</f>
        <v>1225.8</v>
      </c>
      <c r="BX4" s="22">
        <f>Worksheet!BW97</f>
        <v>1959.2</v>
      </c>
      <c r="BY4" s="22">
        <f>Worksheet!BX97</f>
        <v>92.6</v>
      </c>
      <c r="BZ4" s="22">
        <f>Worksheet!BY97</f>
        <v>525.9</v>
      </c>
      <c r="CA4" s="22">
        <f>Worksheet!BZ97</f>
        <v>214.2</v>
      </c>
      <c r="CB4" s="22">
        <f>Worksheet!CA97</f>
        <v>175</v>
      </c>
      <c r="CC4" s="22">
        <f>Worksheet!CB97</f>
        <v>80996.3</v>
      </c>
      <c r="CD4" s="22">
        <f>Worksheet!CC97</f>
        <v>168.9</v>
      </c>
      <c r="CE4" s="22">
        <f>Worksheet!CD97</f>
        <v>59.5</v>
      </c>
      <c r="CF4" s="22">
        <f>Worksheet!CE97</f>
        <v>167</v>
      </c>
      <c r="CG4" s="22">
        <f>Worksheet!CF97</f>
        <v>100.39999999999999</v>
      </c>
      <c r="CH4" s="22">
        <f>Worksheet!CG97</f>
        <v>202.5</v>
      </c>
      <c r="CI4" s="22">
        <f>Worksheet!CH97</f>
        <v>111</v>
      </c>
      <c r="CJ4" s="22">
        <f>Worksheet!CI97</f>
        <v>719</v>
      </c>
      <c r="CK4" s="22">
        <f>Worksheet!CJ97</f>
        <v>973.2</v>
      </c>
      <c r="CL4" s="22">
        <f>Worksheet!CK97</f>
        <v>4998.6000000000004</v>
      </c>
      <c r="CM4" s="22">
        <f>Worksheet!CL97</f>
        <v>1323.7</v>
      </c>
      <c r="CN4" s="22">
        <f>Worksheet!CM97</f>
        <v>823.5</v>
      </c>
      <c r="CO4" s="22">
        <f>Worksheet!CN97</f>
        <v>28354.7</v>
      </c>
      <c r="CP4" s="22">
        <f>Worksheet!CO97</f>
        <v>15229.7</v>
      </c>
      <c r="CQ4" s="22">
        <f>Worksheet!CP97</f>
        <v>1071.9000000000001</v>
      </c>
      <c r="CR4" s="22">
        <f>Worksheet!CQ97</f>
        <v>1044.5999999999999</v>
      </c>
      <c r="CS4" s="22">
        <f>Worksheet!CR97</f>
        <v>181.5</v>
      </c>
      <c r="CT4" s="22">
        <f>Worksheet!CS97</f>
        <v>353.3</v>
      </c>
      <c r="CU4" s="22">
        <f>Worksheet!CT97</f>
        <v>112.2</v>
      </c>
      <c r="CV4" s="22">
        <f>Worksheet!CU97</f>
        <v>448.4</v>
      </c>
      <c r="CW4" s="22">
        <f>Worksheet!CV97</f>
        <v>51.7</v>
      </c>
      <c r="CX4" s="22">
        <f>Worksheet!CW97</f>
        <v>166</v>
      </c>
      <c r="CY4" s="22">
        <f>Worksheet!CX97</f>
        <v>485</v>
      </c>
      <c r="CZ4" s="22">
        <f>Worksheet!CY97</f>
        <v>50</v>
      </c>
      <c r="DA4" s="22">
        <f>Worksheet!CZ97</f>
        <v>2126.1</v>
      </c>
      <c r="DB4" s="22">
        <f>Worksheet!DA97</f>
        <v>183.6</v>
      </c>
      <c r="DC4" s="22">
        <f>Worksheet!DB97</f>
        <v>306.2</v>
      </c>
      <c r="DD4" s="22">
        <f>Worksheet!DC97</f>
        <v>160.9</v>
      </c>
      <c r="DE4" s="22">
        <f>Worksheet!DD97</f>
        <v>162</v>
      </c>
      <c r="DF4" s="22">
        <f>Worksheet!DE97</f>
        <v>443.2</v>
      </c>
      <c r="DG4" s="22">
        <f>Worksheet!DF97</f>
        <v>21099</v>
      </c>
      <c r="DH4" s="22">
        <f>Worksheet!DG97</f>
        <v>80.599999999999994</v>
      </c>
      <c r="DI4" s="22">
        <f>Worksheet!DH97</f>
        <v>2069.5</v>
      </c>
      <c r="DJ4" s="22">
        <f>Worksheet!DI97</f>
        <v>2705.5</v>
      </c>
      <c r="DK4" s="22">
        <f>Worksheet!DJ97</f>
        <v>695.90000000000009</v>
      </c>
      <c r="DL4" s="22">
        <f>Worksheet!DK97</f>
        <v>462.4</v>
      </c>
      <c r="DM4" s="22">
        <f>Worksheet!DL97</f>
        <v>5870.3</v>
      </c>
      <c r="DN4" s="22">
        <f>Worksheet!DM97</f>
        <v>280.10000000000002</v>
      </c>
      <c r="DO4" s="22">
        <f>Worksheet!DN97</f>
        <v>1471.5</v>
      </c>
      <c r="DP4" s="22">
        <f>Worksheet!DO97</f>
        <v>3112.1</v>
      </c>
      <c r="DQ4" s="22">
        <f>Worksheet!DP97</f>
        <v>214</v>
      </c>
      <c r="DR4" s="22">
        <f>Worksheet!DQ97</f>
        <v>574.20000000000005</v>
      </c>
      <c r="DS4" s="22">
        <f>Worksheet!DR97</f>
        <v>1429.3</v>
      </c>
      <c r="DT4" s="22">
        <f>Worksheet!DS97</f>
        <v>799.6</v>
      </c>
      <c r="DU4" s="22">
        <f>Worksheet!DT97</f>
        <v>133.19999999999999</v>
      </c>
      <c r="DV4" s="22">
        <f>Worksheet!DU97</f>
        <v>394</v>
      </c>
      <c r="DW4" s="22">
        <f>Worksheet!DV97</f>
        <v>198.8</v>
      </c>
      <c r="DX4" s="22">
        <f>Worksheet!DW97</f>
        <v>361.5</v>
      </c>
      <c r="DY4" s="22">
        <f>Worksheet!DX97</f>
        <v>171</v>
      </c>
      <c r="DZ4" s="22">
        <f>Worksheet!DY97</f>
        <v>325</v>
      </c>
      <c r="EA4" s="22">
        <f>Worksheet!DZ97</f>
        <v>923.7</v>
      </c>
      <c r="EB4" s="22">
        <f>Worksheet!EA97</f>
        <v>664.2</v>
      </c>
      <c r="EC4" s="22">
        <f>Worksheet!EB97</f>
        <v>587.4</v>
      </c>
      <c r="ED4" s="22">
        <f>Worksheet!EC97</f>
        <v>311</v>
      </c>
      <c r="EE4" s="22">
        <f>Worksheet!ED97</f>
        <v>1658.4</v>
      </c>
      <c r="EF4" s="22">
        <f>Worksheet!EE97</f>
        <v>193.4</v>
      </c>
      <c r="EG4" s="22">
        <f>Worksheet!EF97</f>
        <v>1483.3999999999999</v>
      </c>
      <c r="EH4" s="22">
        <f>Worksheet!EG97</f>
        <v>287.8</v>
      </c>
      <c r="EI4" s="22">
        <f>Worksheet!EH97</f>
        <v>237.6</v>
      </c>
      <c r="EJ4" s="22">
        <f>Worksheet!EI97</f>
        <v>16746</v>
      </c>
      <c r="EK4" s="22">
        <f>Worksheet!EJ97</f>
        <v>9430.7999999999993</v>
      </c>
      <c r="EL4" s="22">
        <f>Worksheet!EK97</f>
        <v>691.2</v>
      </c>
      <c r="EM4" s="22">
        <f>Worksheet!EL97</f>
        <v>487.90000000000003</v>
      </c>
      <c r="EN4" s="22">
        <f>Worksheet!EM97</f>
        <v>438.90000000000003</v>
      </c>
      <c r="EO4" s="22">
        <f>Worksheet!EN97</f>
        <v>1114</v>
      </c>
      <c r="EP4" s="22">
        <f>Worksheet!EO97</f>
        <v>406.79999999999995</v>
      </c>
      <c r="EQ4" s="22">
        <f>Worksheet!EP97</f>
        <v>401.8</v>
      </c>
      <c r="ER4" s="22">
        <f>Worksheet!EQ97</f>
        <v>2576.5</v>
      </c>
      <c r="ES4" s="22">
        <f>Worksheet!ER97</f>
        <v>341.90000000000003</v>
      </c>
      <c r="ET4" s="22">
        <f>Worksheet!ES97</f>
        <v>123.1</v>
      </c>
      <c r="EU4" s="22">
        <f>Worksheet!ET97</f>
        <v>219.9</v>
      </c>
      <c r="EV4" s="22">
        <f>Worksheet!EU97</f>
        <v>647.09999999999991</v>
      </c>
      <c r="EW4" s="22">
        <f>Worksheet!EV97</f>
        <v>67.400000000000006</v>
      </c>
      <c r="EX4" s="22">
        <f>Worksheet!EW97</f>
        <v>900.2</v>
      </c>
      <c r="EY4" s="22">
        <f>Worksheet!EX97</f>
        <v>244.6</v>
      </c>
      <c r="EZ4" s="22">
        <f>Worksheet!EY97</f>
        <v>498.4</v>
      </c>
      <c r="FA4" s="22">
        <f>Worksheet!EZ97</f>
        <v>127.7</v>
      </c>
      <c r="FB4" s="22">
        <f>Worksheet!FA97</f>
        <v>3394.8</v>
      </c>
      <c r="FC4" s="22">
        <f>Worksheet!FB97</f>
        <v>346.6</v>
      </c>
      <c r="FD4" s="22">
        <f>Worksheet!FC97</f>
        <v>2347.7999999999997</v>
      </c>
      <c r="FE4" s="22">
        <f>Worksheet!FD97</f>
        <v>354.9</v>
      </c>
      <c r="FF4" s="22">
        <f>Worksheet!FE97</f>
        <v>100.7</v>
      </c>
      <c r="FG4" s="22">
        <f>Worksheet!FF97</f>
        <v>231.70000000000002</v>
      </c>
      <c r="FH4" s="22">
        <f>Worksheet!FG97</f>
        <v>117.1</v>
      </c>
      <c r="FI4" s="22">
        <f>Worksheet!FH97</f>
        <v>94.3</v>
      </c>
      <c r="FJ4" s="22">
        <f>Worksheet!FI97</f>
        <v>1863.7</v>
      </c>
      <c r="FK4" s="22">
        <f>Worksheet!FJ97</f>
        <v>1902.2</v>
      </c>
      <c r="FL4" s="22">
        <f>Worksheet!FK97</f>
        <v>2283.1999999999998</v>
      </c>
      <c r="FM4" s="22">
        <f>Worksheet!FL97</f>
        <v>5965.1</v>
      </c>
      <c r="FN4" s="22">
        <f>Worksheet!FM97</f>
        <v>3703.4</v>
      </c>
      <c r="FO4" s="22">
        <f>Worksheet!FN97</f>
        <v>21661.1</v>
      </c>
      <c r="FP4" s="22">
        <f>Worksheet!FO97</f>
        <v>1121.8</v>
      </c>
      <c r="FQ4" s="22">
        <f>Worksheet!FP97</f>
        <v>2259.9</v>
      </c>
      <c r="FR4" s="22">
        <f>Worksheet!FQ97</f>
        <v>902.8</v>
      </c>
      <c r="FS4" s="22">
        <f>Worksheet!FR97</f>
        <v>166</v>
      </c>
      <c r="FT4" s="22">
        <f>Worksheet!FS97</f>
        <v>197.60000000000002</v>
      </c>
      <c r="FU4" s="22">
        <f>Worksheet!FT97</f>
        <v>80.599999999999994</v>
      </c>
      <c r="FV4" s="22">
        <f>Worksheet!FU97</f>
        <v>770.5</v>
      </c>
      <c r="FW4" s="22">
        <f>Worksheet!FV97</f>
        <v>669.7</v>
      </c>
      <c r="FX4" s="22">
        <f>Worksheet!FW97</f>
        <v>203.8</v>
      </c>
      <c r="FY4" s="22">
        <f>Worksheet!FX97</f>
        <v>64.699999999999989</v>
      </c>
      <c r="FZ4" s="22">
        <f>Worksheet!FY97</f>
        <v>0</v>
      </c>
      <c r="GA4" s="22"/>
      <c r="GB4" s="22">
        <f>SUM(D4:FZ4)</f>
        <v>848288.99999999965</v>
      </c>
      <c r="GC4" s="22"/>
      <c r="GD4" s="22"/>
      <c r="GE4" s="22"/>
      <c r="GF4" s="22"/>
      <c r="GG4" s="22"/>
      <c r="GH4" s="22"/>
      <c r="GI4" s="22"/>
      <c r="GJ4" s="22"/>
    </row>
    <row r="5" spans="1:192" x14ac:dyDescent="0.2">
      <c r="A5" s="9" t="s">
        <v>644</v>
      </c>
      <c r="B5" s="9"/>
      <c r="C5" s="1" t="s">
        <v>694</v>
      </c>
      <c r="D5" s="22">
        <f>Worksheet!C98</f>
        <v>0</v>
      </c>
      <c r="E5" s="22">
        <f>Worksheet!D98</f>
        <v>4933.3999999999996</v>
      </c>
      <c r="F5" s="22">
        <f>Worksheet!E98</f>
        <v>919.1</v>
      </c>
      <c r="G5" s="22">
        <f>Worksheet!F98</f>
        <v>699.6</v>
      </c>
      <c r="H5" s="22">
        <f>Worksheet!G98</f>
        <v>0</v>
      </c>
      <c r="I5" s="22">
        <f>Worksheet!H98</f>
        <v>0</v>
      </c>
      <c r="J5" s="22">
        <f>Worksheet!I98</f>
        <v>1069.0999999999999</v>
      </c>
      <c r="K5" s="22">
        <f>Worksheet!J98</f>
        <v>0</v>
      </c>
      <c r="L5" s="22">
        <f>Worksheet!K98</f>
        <v>0</v>
      </c>
      <c r="M5" s="22">
        <f>Worksheet!L98</f>
        <v>0</v>
      </c>
      <c r="N5" s="22">
        <f>Worksheet!M98</f>
        <v>0</v>
      </c>
      <c r="O5" s="22">
        <f>Worksheet!N98</f>
        <v>0</v>
      </c>
      <c r="P5" s="22">
        <f>Worksheet!O98</f>
        <v>0</v>
      </c>
      <c r="Q5" s="22">
        <f>Worksheet!P98</f>
        <v>0</v>
      </c>
      <c r="R5" s="22">
        <f>Worksheet!Q98</f>
        <v>1047.5</v>
      </c>
      <c r="S5" s="22">
        <f>Worksheet!R98</f>
        <v>0</v>
      </c>
      <c r="T5" s="22">
        <f>Worksheet!S98</f>
        <v>0</v>
      </c>
      <c r="U5" s="22">
        <f>Worksheet!T98</f>
        <v>0</v>
      </c>
      <c r="V5" s="22">
        <f>Worksheet!U98</f>
        <v>0</v>
      </c>
      <c r="W5" s="22">
        <f>Worksheet!V98</f>
        <v>0</v>
      </c>
      <c r="X5" s="22">
        <f>Worksheet!W98</f>
        <v>0</v>
      </c>
      <c r="Y5" s="22">
        <f>Worksheet!X98</f>
        <v>0</v>
      </c>
      <c r="Z5" s="22">
        <f>Worksheet!Y98</f>
        <v>0</v>
      </c>
      <c r="AA5" s="22">
        <f>Worksheet!Z98</f>
        <v>0</v>
      </c>
      <c r="AB5" s="22">
        <f>Worksheet!AA98</f>
        <v>0</v>
      </c>
      <c r="AC5" s="22">
        <f>Worksheet!AB98</f>
        <v>0</v>
      </c>
      <c r="AD5" s="22">
        <f>Worksheet!AC98</f>
        <v>0</v>
      </c>
      <c r="AE5" s="22">
        <f>Worksheet!AD98</f>
        <v>84.8</v>
      </c>
      <c r="AF5" s="22">
        <f>Worksheet!AE98</f>
        <v>0</v>
      </c>
      <c r="AG5" s="22">
        <f>Worksheet!AF98</f>
        <v>0</v>
      </c>
      <c r="AH5" s="22">
        <f>Worksheet!AG98</f>
        <v>0</v>
      </c>
      <c r="AI5" s="22">
        <f>Worksheet!AH98</f>
        <v>0</v>
      </c>
      <c r="AJ5" s="22">
        <f>Worksheet!AI98</f>
        <v>0</v>
      </c>
      <c r="AK5" s="22">
        <f>Worksheet!AJ98</f>
        <v>0</v>
      </c>
      <c r="AL5" s="22">
        <f>Worksheet!AK98</f>
        <v>0</v>
      </c>
      <c r="AM5" s="22">
        <f>Worksheet!AL98</f>
        <v>0</v>
      </c>
      <c r="AN5" s="22">
        <f>Worksheet!AM98</f>
        <v>0</v>
      </c>
      <c r="AO5" s="22">
        <f>Worksheet!AN98</f>
        <v>0</v>
      </c>
      <c r="AP5" s="22">
        <f>Worksheet!AO98</f>
        <v>0</v>
      </c>
      <c r="AQ5" s="22">
        <f>Worksheet!AP98</f>
        <v>0</v>
      </c>
      <c r="AR5" s="22">
        <f>Worksheet!AQ98</f>
        <v>0</v>
      </c>
      <c r="AS5" s="22">
        <f>Worksheet!AR98</f>
        <v>526.5</v>
      </c>
      <c r="AT5" s="22">
        <f>Worksheet!AS98</f>
        <v>299.10000000000002</v>
      </c>
      <c r="AU5" s="22">
        <f>Worksheet!AT98</f>
        <v>0</v>
      </c>
      <c r="AV5" s="22">
        <f>Worksheet!AU98</f>
        <v>0</v>
      </c>
      <c r="AW5" s="22">
        <f>Worksheet!AV98</f>
        <v>0</v>
      </c>
      <c r="AX5" s="22">
        <f>Worksheet!AW98</f>
        <v>0</v>
      </c>
      <c r="AY5" s="22">
        <f>Worksheet!AX98</f>
        <v>0</v>
      </c>
      <c r="AZ5" s="22">
        <f>Worksheet!AY98</f>
        <v>38.6</v>
      </c>
      <c r="BA5" s="22">
        <f>Worksheet!AZ98</f>
        <v>0</v>
      </c>
      <c r="BB5" s="22">
        <f>Worksheet!BA98</f>
        <v>0</v>
      </c>
      <c r="BC5" s="22">
        <f>Worksheet!BB98</f>
        <v>0</v>
      </c>
      <c r="BD5" s="22">
        <f>Worksheet!BC98</f>
        <v>3504.3</v>
      </c>
      <c r="BE5" s="22">
        <f>Worksheet!BD98</f>
        <v>0</v>
      </c>
      <c r="BF5" s="22">
        <f>Worksheet!BE98</f>
        <v>0</v>
      </c>
      <c r="BG5" s="22">
        <f>Worksheet!BF98</f>
        <v>0</v>
      </c>
      <c r="BH5" s="22">
        <f>Worksheet!BG98</f>
        <v>0</v>
      </c>
      <c r="BI5" s="22">
        <f>Worksheet!BH98</f>
        <v>0</v>
      </c>
      <c r="BJ5" s="22">
        <f>Worksheet!BI98</f>
        <v>0</v>
      </c>
      <c r="BK5" s="22">
        <f>Worksheet!BJ98</f>
        <v>0</v>
      </c>
      <c r="BL5" s="22">
        <f>Worksheet!BK98</f>
        <v>0</v>
      </c>
      <c r="BM5" s="22">
        <f>Worksheet!BL98</f>
        <v>0</v>
      </c>
      <c r="BN5" s="22">
        <f>Worksheet!BM98</f>
        <v>0</v>
      </c>
      <c r="BO5" s="22">
        <f>Worksheet!BN98</f>
        <v>0</v>
      </c>
      <c r="BP5" s="22">
        <f>Worksheet!BO98</f>
        <v>0</v>
      </c>
      <c r="BQ5" s="22">
        <f>Worksheet!BP98</f>
        <v>0</v>
      </c>
      <c r="BR5" s="22">
        <f>Worksheet!BQ98</f>
        <v>570.5</v>
      </c>
      <c r="BS5" s="22">
        <f>Worksheet!BR98</f>
        <v>0</v>
      </c>
      <c r="BT5" s="22">
        <f>Worksheet!BS98</f>
        <v>0</v>
      </c>
      <c r="BU5" s="22">
        <f>Worksheet!BT98</f>
        <v>0</v>
      </c>
      <c r="BV5" s="22">
        <f>Worksheet!BU98</f>
        <v>0</v>
      </c>
      <c r="BW5" s="22">
        <f>Worksheet!BV98</f>
        <v>31.6</v>
      </c>
      <c r="BX5" s="22">
        <f>Worksheet!BW98</f>
        <v>0</v>
      </c>
      <c r="BY5" s="22">
        <f>Worksheet!BX98</f>
        <v>0</v>
      </c>
      <c r="BZ5" s="22">
        <f>Worksheet!BY98</f>
        <v>0</v>
      </c>
      <c r="CA5" s="22">
        <f>Worksheet!BZ98</f>
        <v>0</v>
      </c>
      <c r="CB5" s="22">
        <f>Worksheet!CA98</f>
        <v>0</v>
      </c>
      <c r="CC5" s="22">
        <f>Worksheet!CB98</f>
        <v>0</v>
      </c>
      <c r="CD5" s="22">
        <f>Worksheet!CC98</f>
        <v>0</v>
      </c>
      <c r="CE5" s="22">
        <f>Worksheet!CD98</f>
        <v>0</v>
      </c>
      <c r="CF5" s="22">
        <f>Worksheet!CE98</f>
        <v>0</v>
      </c>
      <c r="CG5" s="22">
        <f>Worksheet!CF98</f>
        <v>0</v>
      </c>
      <c r="CH5" s="22">
        <f>Worksheet!CG98</f>
        <v>0</v>
      </c>
      <c r="CI5" s="22">
        <f>Worksheet!CH98</f>
        <v>0</v>
      </c>
      <c r="CJ5" s="22">
        <f>Worksheet!CI98</f>
        <v>0</v>
      </c>
      <c r="CK5" s="22">
        <f>Worksheet!CJ98</f>
        <v>0</v>
      </c>
      <c r="CL5" s="22">
        <f>Worksheet!CK98</f>
        <v>504</v>
      </c>
      <c r="CM5" s="22">
        <f>Worksheet!CL98</f>
        <v>0</v>
      </c>
      <c r="CN5" s="22">
        <f>Worksheet!CM98</f>
        <v>0</v>
      </c>
      <c r="CO5" s="22">
        <f>Worksheet!CN98</f>
        <v>1529.3</v>
      </c>
      <c r="CP5" s="22">
        <f>Worksheet!CO98</f>
        <v>0</v>
      </c>
      <c r="CQ5" s="22">
        <f>Worksheet!CP98</f>
        <v>0</v>
      </c>
      <c r="CR5" s="22">
        <f>Worksheet!CQ98</f>
        <v>0</v>
      </c>
      <c r="CS5" s="22">
        <f>Worksheet!CR98</f>
        <v>0</v>
      </c>
      <c r="CT5" s="22">
        <f>Worksheet!CS98</f>
        <v>0</v>
      </c>
      <c r="CU5" s="22">
        <f>Worksheet!CT98</f>
        <v>0</v>
      </c>
      <c r="CV5" s="22">
        <f>Worksheet!CU98</f>
        <v>0</v>
      </c>
      <c r="CW5" s="22">
        <f>Worksheet!CV98</f>
        <v>0</v>
      </c>
      <c r="CX5" s="22">
        <f>Worksheet!CW98</f>
        <v>0</v>
      </c>
      <c r="CY5" s="22">
        <f>Worksheet!CX98</f>
        <v>0</v>
      </c>
      <c r="CZ5" s="22">
        <f>Worksheet!CY98</f>
        <v>0</v>
      </c>
      <c r="DA5" s="22">
        <f>Worksheet!CZ98</f>
        <v>0</v>
      </c>
      <c r="DB5" s="22">
        <f>Worksheet!DA98</f>
        <v>0</v>
      </c>
      <c r="DC5" s="22">
        <f>Worksheet!DB98</f>
        <v>0</v>
      </c>
      <c r="DD5" s="22">
        <f>Worksheet!DC98</f>
        <v>0</v>
      </c>
      <c r="DE5" s="22">
        <f>Worksheet!DD98</f>
        <v>0</v>
      </c>
      <c r="DF5" s="22">
        <f>Worksheet!DE98</f>
        <v>0</v>
      </c>
      <c r="DG5" s="22">
        <f>Worksheet!DF98</f>
        <v>828.9</v>
      </c>
      <c r="DH5" s="22">
        <f>Worksheet!DG98</f>
        <v>0</v>
      </c>
      <c r="DI5" s="22">
        <f>Worksheet!DH98</f>
        <v>0</v>
      </c>
      <c r="DJ5" s="22">
        <f>Worksheet!DI98</f>
        <v>0</v>
      </c>
      <c r="DK5" s="22">
        <f>Worksheet!DJ98</f>
        <v>0</v>
      </c>
      <c r="DL5" s="22">
        <f>Worksheet!DK98</f>
        <v>0</v>
      </c>
      <c r="DM5" s="22">
        <f>Worksheet!DL98</f>
        <v>0</v>
      </c>
      <c r="DN5" s="22">
        <f>Worksheet!DM98</f>
        <v>0</v>
      </c>
      <c r="DO5" s="22">
        <f>Worksheet!DN98</f>
        <v>0</v>
      </c>
      <c r="DP5" s="22">
        <f>Worksheet!DO98</f>
        <v>0</v>
      </c>
      <c r="DQ5" s="22">
        <f>Worksheet!DP98</f>
        <v>0</v>
      </c>
      <c r="DR5" s="22">
        <f>Worksheet!DQ98</f>
        <v>0</v>
      </c>
      <c r="DS5" s="22">
        <f>Worksheet!DR98</f>
        <v>0</v>
      </c>
      <c r="DT5" s="22">
        <f>Worksheet!DS98</f>
        <v>0</v>
      </c>
      <c r="DU5" s="22">
        <f>Worksheet!DT98</f>
        <v>0</v>
      </c>
      <c r="DV5" s="22">
        <f>Worksheet!DU98</f>
        <v>0</v>
      </c>
      <c r="DW5" s="22">
        <f>Worksheet!DV98</f>
        <v>0</v>
      </c>
      <c r="DX5" s="22">
        <f>Worksheet!DW98</f>
        <v>0</v>
      </c>
      <c r="DY5" s="22">
        <f>Worksheet!DX98</f>
        <v>0</v>
      </c>
      <c r="DZ5" s="22">
        <f>Worksheet!DY98</f>
        <v>0</v>
      </c>
      <c r="EA5" s="22">
        <f>Worksheet!DZ98</f>
        <v>0</v>
      </c>
      <c r="EB5" s="22">
        <f>Worksheet!EA98</f>
        <v>0</v>
      </c>
      <c r="EC5" s="22">
        <f>Worksheet!EB98</f>
        <v>0</v>
      </c>
      <c r="ED5" s="22">
        <f>Worksheet!EC98</f>
        <v>0</v>
      </c>
      <c r="EE5" s="22">
        <f>Worksheet!ED98</f>
        <v>0</v>
      </c>
      <c r="EF5" s="22">
        <f>Worksheet!EE98</f>
        <v>0</v>
      </c>
      <c r="EG5" s="22">
        <f>Worksheet!EF98</f>
        <v>0</v>
      </c>
      <c r="EH5" s="22">
        <f>Worksheet!EG98</f>
        <v>0</v>
      </c>
      <c r="EI5" s="22">
        <f>Worksheet!EH98</f>
        <v>0</v>
      </c>
      <c r="EJ5" s="22">
        <f>Worksheet!EI98</f>
        <v>0</v>
      </c>
      <c r="EK5" s="22">
        <f>Worksheet!EJ98</f>
        <v>0</v>
      </c>
      <c r="EL5" s="22">
        <f>Worksheet!EK98</f>
        <v>0</v>
      </c>
      <c r="EM5" s="22">
        <f>Worksheet!EL98</f>
        <v>0</v>
      </c>
      <c r="EN5" s="22">
        <f>Worksheet!EM98</f>
        <v>0</v>
      </c>
      <c r="EO5" s="22">
        <f>Worksheet!EN98</f>
        <v>0</v>
      </c>
      <c r="EP5" s="22">
        <f>Worksheet!EO98</f>
        <v>0</v>
      </c>
      <c r="EQ5" s="22">
        <f>Worksheet!EP98</f>
        <v>0</v>
      </c>
      <c r="ER5" s="22">
        <f>Worksheet!EQ98</f>
        <v>136.19999999999999</v>
      </c>
      <c r="ES5" s="22">
        <f>Worksheet!ER98</f>
        <v>0</v>
      </c>
      <c r="ET5" s="22">
        <f>Worksheet!ES98</f>
        <v>0</v>
      </c>
      <c r="EU5" s="22">
        <f>Worksheet!ET98</f>
        <v>0</v>
      </c>
      <c r="EV5" s="22">
        <f>Worksheet!EU98</f>
        <v>0</v>
      </c>
      <c r="EW5" s="22">
        <f>Worksheet!EV98</f>
        <v>0</v>
      </c>
      <c r="EX5" s="22">
        <f>Worksheet!EW98</f>
        <v>0</v>
      </c>
      <c r="EY5" s="22">
        <f>Worksheet!EX98</f>
        <v>0</v>
      </c>
      <c r="EZ5" s="22">
        <f>Worksheet!EY98</f>
        <v>0</v>
      </c>
      <c r="FA5" s="22">
        <f>Worksheet!EZ98</f>
        <v>0</v>
      </c>
      <c r="FB5" s="22">
        <f>Worksheet!FA98</f>
        <v>0</v>
      </c>
      <c r="FC5" s="22">
        <f>Worksheet!FB98</f>
        <v>0</v>
      </c>
      <c r="FD5" s="22">
        <f>Worksheet!FC98</f>
        <v>0</v>
      </c>
      <c r="FE5" s="22">
        <f>Worksheet!FD98</f>
        <v>0</v>
      </c>
      <c r="FF5" s="22">
        <f>Worksheet!FE98</f>
        <v>0</v>
      </c>
      <c r="FG5" s="22">
        <f>Worksheet!FF98</f>
        <v>0</v>
      </c>
      <c r="FH5" s="22">
        <f>Worksheet!FG98</f>
        <v>0</v>
      </c>
      <c r="FI5" s="22">
        <f>Worksheet!FH98</f>
        <v>0</v>
      </c>
      <c r="FJ5" s="22">
        <f>Worksheet!FI98</f>
        <v>0</v>
      </c>
      <c r="FK5" s="22">
        <f>Worksheet!FJ98</f>
        <v>0</v>
      </c>
      <c r="FL5" s="22">
        <f>Worksheet!FK98</f>
        <v>0</v>
      </c>
      <c r="FM5" s="22">
        <f>Worksheet!FL98</f>
        <v>0</v>
      </c>
      <c r="FN5" s="22">
        <f>Worksheet!FM98</f>
        <v>0</v>
      </c>
      <c r="FO5" s="22">
        <f>Worksheet!FN98</f>
        <v>0</v>
      </c>
      <c r="FP5" s="22">
        <f>Worksheet!FO98</f>
        <v>0</v>
      </c>
      <c r="FQ5" s="22">
        <f>Worksheet!FP98</f>
        <v>0</v>
      </c>
      <c r="FR5" s="22">
        <f>Worksheet!FQ98</f>
        <v>0</v>
      </c>
      <c r="FS5" s="22">
        <f>Worksheet!FR98</f>
        <v>0</v>
      </c>
      <c r="FT5" s="22">
        <f>Worksheet!FS98</f>
        <v>0</v>
      </c>
      <c r="FU5" s="22">
        <f>Worksheet!FT98</f>
        <v>0</v>
      </c>
      <c r="FV5" s="22">
        <f>Worksheet!FU98</f>
        <v>0</v>
      </c>
      <c r="FW5" s="22">
        <f>Worksheet!FV98</f>
        <v>0</v>
      </c>
      <c r="FX5" s="22">
        <f>Worksheet!FW98</f>
        <v>0</v>
      </c>
      <c r="FY5" s="22">
        <f>Worksheet!FX98</f>
        <v>0</v>
      </c>
      <c r="FZ5" s="22">
        <f>Worksheet!FY98</f>
        <v>0</v>
      </c>
      <c r="GA5" s="22"/>
      <c r="GB5" s="22">
        <f t="shared" ref="GB5:GB23" si="0">SUM(D5:FZ5)</f>
        <v>16722.5</v>
      </c>
      <c r="GC5" s="22">
        <f>GB4+GB5</f>
        <v>865011.49999999965</v>
      </c>
      <c r="GD5" s="22"/>
      <c r="GE5" s="22"/>
      <c r="GF5" s="22"/>
      <c r="GG5" s="22"/>
      <c r="GH5" s="22"/>
      <c r="GI5" s="22"/>
      <c r="GJ5" s="22"/>
    </row>
    <row r="6" spans="1:192" x14ac:dyDescent="0.2">
      <c r="A6" s="35" t="s">
        <v>724</v>
      </c>
      <c r="B6" s="9"/>
      <c r="C6" s="1" t="s">
        <v>591</v>
      </c>
      <c r="D6" s="22">
        <f>Worksheet!C7</f>
        <v>2313</v>
      </c>
      <c r="E6" s="22">
        <f>Worksheet!D7</f>
        <v>0</v>
      </c>
      <c r="F6" s="22">
        <f>Worksheet!E7</f>
        <v>1</v>
      </c>
      <c r="G6" s="22">
        <f>Worksheet!F7</f>
        <v>0</v>
      </c>
      <c r="H6" s="22">
        <f>Worksheet!G7</f>
        <v>0</v>
      </c>
      <c r="I6" s="22">
        <f>Worksheet!H7</f>
        <v>0</v>
      </c>
      <c r="J6" s="22">
        <f>Worksheet!I7</f>
        <v>0</v>
      </c>
      <c r="K6" s="22">
        <f>Worksheet!J7</f>
        <v>0</v>
      </c>
      <c r="L6" s="22">
        <f>Worksheet!K7</f>
        <v>0</v>
      </c>
      <c r="M6" s="22">
        <f>Worksheet!L7</f>
        <v>0</v>
      </c>
      <c r="N6" s="22">
        <f>Worksheet!M7</f>
        <v>0</v>
      </c>
      <c r="O6" s="22">
        <f>Worksheet!N7</f>
        <v>0</v>
      </c>
      <c r="P6" s="22">
        <f>Worksheet!O7</f>
        <v>0</v>
      </c>
      <c r="Q6" s="22">
        <f>Worksheet!P7</f>
        <v>0</v>
      </c>
      <c r="R6" s="22">
        <f>Worksheet!Q7</f>
        <v>0</v>
      </c>
      <c r="S6" s="22">
        <f>Worksheet!R7</f>
        <v>2231.5</v>
      </c>
      <c r="T6" s="22">
        <f>Worksheet!S7</f>
        <v>0</v>
      </c>
      <c r="U6" s="22">
        <f>Worksheet!T7</f>
        <v>0</v>
      </c>
      <c r="V6" s="22">
        <f>Worksheet!U7</f>
        <v>0</v>
      </c>
      <c r="W6" s="22">
        <f>Worksheet!V7</f>
        <v>0</v>
      </c>
      <c r="X6" s="22">
        <f>Worksheet!W7</f>
        <v>0</v>
      </c>
      <c r="Y6" s="22">
        <f>Worksheet!X7</f>
        <v>0</v>
      </c>
      <c r="Z6" s="22">
        <f>Worksheet!Y7</f>
        <v>1193</v>
      </c>
      <c r="AA6" s="22">
        <f>Worksheet!Z7</f>
        <v>0</v>
      </c>
      <c r="AB6" s="22">
        <f>Worksheet!AA7</f>
        <v>0</v>
      </c>
      <c r="AC6" s="22">
        <f>Worksheet!AB7</f>
        <v>83.5</v>
      </c>
      <c r="AD6" s="22">
        <f>Worksheet!AC7</f>
        <v>0</v>
      </c>
      <c r="AE6" s="22">
        <f>Worksheet!AD7</f>
        <v>0</v>
      </c>
      <c r="AF6" s="22">
        <f>Worksheet!AE7</f>
        <v>0</v>
      </c>
      <c r="AG6" s="22">
        <f>Worksheet!AF7</f>
        <v>0</v>
      </c>
      <c r="AH6" s="22">
        <f>Worksheet!AG7</f>
        <v>0</v>
      </c>
      <c r="AI6" s="22">
        <f>Worksheet!AH7</f>
        <v>0</v>
      </c>
      <c r="AJ6" s="22">
        <f>Worksheet!AI7</f>
        <v>0</v>
      </c>
      <c r="AK6" s="22">
        <f>Worksheet!AJ7</f>
        <v>0</v>
      </c>
      <c r="AL6" s="22">
        <f>Worksheet!AK7</f>
        <v>0</v>
      </c>
      <c r="AM6" s="22">
        <f>Worksheet!AL7</f>
        <v>0</v>
      </c>
      <c r="AN6" s="22">
        <f>Worksheet!AM7</f>
        <v>0</v>
      </c>
      <c r="AO6" s="22">
        <f>Worksheet!AN7</f>
        <v>0</v>
      </c>
      <c r="AP6" s="22">
        <f>Worksheet!AO7</f>
        <v>0</v>
      </c>
      <c r="AQ6" s="22">
        <f>Worksheet!AP7</f>
        <v>232</v>
      </c>
      <c r="AR6" s="22">
        <f>Worksheet!AQ7</f>
        <v>37.5</v>
      </c>
      <c r="AS6" s="22">
        <f>Worksheet!AR7</f>
        <v>2157.5</v>
      </c>
      <c r="AT6" s="22">
        <f>Worksheet!AS7</f>
        <v>0</v>
      </c>
      <c r="AU6" s="22">
        <f>Worksheet!AT7</f>
        <v>0</v>
      </c>
      <c r="AV6" s="22">
        <f>Worksheet!AU7</f>
        <v>0</v>
      </c>
      <c r="AW6" s="22">
        <f>Worksheet!AV7</f>
        <v>0</v>
      </c>
      <c r="AX6" s="22">
        <f>Worksheet!AW7</f>
        <v>0</v>
      </c>
      <c r="AY6" s="22">
        <f>Worksheet!AX7</f>
        <v>0</v>
      </c>
      <c r="AZ6" s="22">
        <f>Worksheet!AY7</f>
        <v>0</v>
      </c>
      <c r="BA6" s="22">
        <f>Worksheet!AZ7</f>
        <v>0</v>
      </c>
      <c r="BB6" s="22">
        <f>Worksheet!BA7</f>
        <v>0</v>
      </c>
      <c r="BC6" s="22">
        <f>Worksheet!BB7</f>
        <v>0</v>
      </c>
      <c r="BD6" s="22">
        <f>Worksheet!BC7</f>
        <v>240</v>
      </c>
      <c r="BE6" s="22">
        <f>Worksheet!BD7</f>
        <v>0</v>
      </c>
      <c r="BF6" s="22">
        <f>Worksheet!BE7</f>
        <v>0</v>
      </c>
      <c r="BG6" s="22">
        <f>Worksheet!BF7</f>
        <v>688</v>
      </c>
      <c r="BH6" s="22">
        <f>Worksheet!BG7</f>
        <v>0</v>
      </c>
      <c r="BI6" s="22">
        <f>Worksheet!BH7</f>
        <v>25.5</v>
      </c>
      <c r="BJ6" s="22">
        <f>Worksheet!BI7</f>
        <v>2</v>
      </c>
      <c r="BK6" s="22">
        <f>Worksheet!BJ7</f>
        <v>0</v>
      </c>
      <c r="BL6" s="22">
        <f>Worksheet!BK7</f>
        <v>6558.5</v>
      </c>
      <c r="BM6" s="22">
        <f>Worksheet!BL7</f>
        <v>0</v>
      </c>
      <c r="BN6" s="22">
        <f>Worksheet!BM7</f>
        <v>0</v>
      </c>
      <c r="BO6" s="22">
        <f>Worksheet!BN7</f>
        <v>0</v>
      </c>
      <c r="BP6" s="22">
        <f>Worksheet!BO7</f>
        <v>0</v>
      </c>
      <c r="BQ6" s="22">
        <f>Worksheet!BP7</f>
        <v>0</v>
      </c>
      <c r="BR6" s="22">
        <f>Worksheet!BQ7</f>
        <v>0</v>
      </c>
      <c r="BS6" s="22">
        <f>Worksheet!BR7</f>
        <v>0</v>
      </c>
      <c r="BT6" s="22">
        <f>Worksheet!BS7</f>
        <v>0</v>
      </c>
      <c r="BU6" s="22">
        <f>Worksheet!BT7</f>
        <v>0</v>
      </c>
      <c r="BV6" s="22">
        <f>Worksheet!BU7</f>
        <v>0</v>
      </c>
      <c r="BW6" s="22">
        <f>Worksheet!BV7</f>
        <v>0</v>
      </c>
      <c r="BX6" s="22">
        <f>Worksheet!BW7</f>
        <v>0</v>
      </c>
      <c r="BY6" s="22">
        <f>Worksheet!BX7</f>
        <v>0</v>
      </c>
      <c r="BZ6" s="22">
        <f>Worksheet!BY7</f>
        <v>0</v>
      </c>
      <c r="CA6" s="22">
        <f>Worksheet!BZ7</f>
        <v>0</v>
      </c>
      <c r="CB6" s="22">
        <f>Worksheet!CA7</f>
        <v>0</v>
      </c>
      <c r="CC6" s="22">
        <f>Worksheet!CB7</f>
        <v>236.5</v>
      </c>
      <c r="CD6" s="22">
        <f>Worksheet!CC7</f>
        <v>0</v>
      </c>
      <c r="CE6" s="22">
        <f>Worksheet!CD7</f>
        <v>0</v>
      </c>
      <c r="CF6" s="22">
        <f>Worksheet!CE7</f>
        <v>0</v>
      </c>
      <c r="CG6" s="22">
        <f>Worksheet!CF7</f>
        <v>0</v>
      </c>
      <c r="CH6" s="22">
        <f>Worksheet!CG7</f>
        <v>0</v>
      </c>
      <c r="CI6" s="22">
        <f>Worksheet!CH7</f>
        <v>0</v>
      </c>
      <c r="CJ6" s="22">
        <f>Worksheet!CI7</f>
        <v>0</v>
      </c>
      <c r="CK6" s="22">
        <f>Worksheet!CJ7</f>
        <v>0</v>
      </c>
      <c r="CL6" s="22">
        <f>Worksheet!CK7</f>
        <v>526</v>
      </c>
      <c r="CM6" s="22">
        <f>Worksheet!CL7</f>
        <v>5</v>
      </c>
      <c r="CN6" s="22">
        <f>Worksheet!CM7</f>
        <v>4</v>
      </c>
      <c r="CO6" s="22">
        <f>Worksheet!CN7</f>
        <v>205</v>
      </c>
      <c r="CP6" s="22">
        <f>Worksheet!CO7</f>
        <v>0</v>
      </c>
      <c r="CQ6" s="22">
        <f>Worksheet!CP7</f>
        <v>0</v>
      </c>
      <c r="CR6" s="22">
        <f>Worksheet!CQ7</f>
        <v>0</v>
      </c>
      <c r="CS6" s="22">
        <f>Worksheet!CR7</f>
        <v>0</v>
      </c>
      <c r="CT6" s="22">
        <f>Worksheet!CS7</f>
        <v>0</v>
      </c>
      <c r="CU6" s="22">
        <f>Worksheet!CT7</f>
        <v>0</v>
      </c>
      <c r="CV6" s="22">
        <f>Worksheet!CU7</f>
        <v>365.5</v>
      </c>
      <c r="CW6" s="22">
        <f>Worksheet!CV7</f>
        <v>0</v>
      </c>
      <c r="CX6" s="22">
        <f>Worksheet!CW7</f>
        <v>0</v>
      </c>
      <c r="CY6" s="22">
        <f>Worksheet!CX7</f>
        <v>0</v>
      </c>
      <c r="CZ6" s="22">
        <f>Worksheet!CY7</f>
        <v>0</v>
      </c>
      <c r="DA6" s="22">
        <f>Worksheet!CZ7</f>
        <v>0</v>
      </c>
      <c r="DB6" s="22">
        <f>Worksheet!DA7</f>
        <v>0</v>
      </c>
      <c r="DC6" s="22">
        <f>Worksheet!DB7</f>
        <v>0</v>
      </c>
      <c r="DD6" s="22">
        <f>Worksheet!DC7</f>
        <v>0</v>
      </c>
      <c r="DE6" s="22">
        <f>Worksheet!DD7</f>
        <v>0</v>
      </c>
      <c r="DF6" s="22">
        <f>Worksheet!DE7</f>
        <v>0</v>
      </c>
      <c r="DG6" s="22">
        <f>Worksheet!DF7</f>
        <v>0</v>
      </c>
      <c r="DH6" s="22">
        <f>Worksheet!DG7</f>
        <v>0</v>
      </c>
      <c r="DI6" s="22">
        <f>Worksheet!DH7</f>
        <v>0</v>
      </c>
      <c r="DJ6" s="22">
        <f>Worksheet!DI7</f>
        <v>2</v>
      </c>
      <c r="DK6" s="22">
        <f>Worksheet!DJ7</f>
        <v>3.5</v>
      </c>
      <c r="DL6" s="22">
        <f>Worksheet!DK7</f>
        <v>0</v>
      </c>
      <c r="DM6" s="22">
        <f>Worksheet!DL7</f>
        <v>0</v>
      </c>
      <c r="DN6" s="22">
        <f>Worksheet!DM7</f>
        <v>0</v>
      </c>
      <c r="DO6" s="22">
        <f>Worksheet!DN7</f>
        <v>0</v>
      </c>
      <c r="DP6" s="22">
        <f>Worksheet!DO7</f>
        <v>0</v>
      </c>
      <c r="DQ6" s="22">
        <f>Worksheet!DP7</f>
        <v>0</v>
      </c>
      <c r="DR6" s="22">
        <f>Worksheet!DQ7</f>
        <v>0</v>
      </c>
      <c r="DS6" s="22">
        <f>Worksheet!DR7</f>
        <v>0</v>
      </c>
      <c r="DT6" s="22">
        <f>Worksheet!DS7</f>
        <v>0</v>
      </c>
      <c r="DU6" s="22">
        <f>Worksheet!DT7</f>
        <v>0</v>
      </c>
      <c r="DV6" s="22">
        <f>Worksheet!DU7</f>
        <v>0</v>
      </c>
      <c r="DW6" s="22">
        <f>Worksheet!DV7</f>
        <v>0</v>
      </c>
      <c r="DX6" s="22">
        <f>Worksheet!DW7</f>
        <v>0</v>
      </c>
      <c r="DY6" s="22">
        <f>Worksheet!DX7</f>
        <v>0</v>
      </c>
      <c r="DZ6" s="22">
        <f>Worksheet!DY7</f>
        <v>0</v>
      </c>
      <c r="EA6" s="22">
        <f>Worksheet!DZ7</f>
        <v>0</v>
      </c>
      <c r="EB6" s="22">
        <f>Worksheet!EA7</f>
        <v>0</v>
      </c>
      <c r="EC6" s="22">
        <f>Worksheet!EB7</f>
        <v>0</v>
      </c>
      <c r="ED6" s="22">
        <f>Worksheet!EC7</f>
        <v>0</v>
      </c>
      <c r="EE6" s="22">
        <f>Worksheet!ED7</f>
        <v>0</v>
      </c>
      <c r="EF6" s="22">
        <f>Worksheet!EE7</f>
        <v>0</v>
      </c>
      <c r="EG6" s="22">
        <f>Worksheet!EF7</f>
        <v>0</v>
      </c>
      <c r="EH6" s="22">
        <f>Worksheet!EG7</f>
        <v>0</v>
      </c>
      <c r="EI6" s="22">
        <f>Worksheet!EH7</f>
        <v>0</v>
      </c>
      <c r="EJ6" s="22">
        <f>Worksheet!EI7</f>
        <v>0</v>
      </c>
      <c r="EK6" s="22">
        <f>Worksheet!EJ7</f>
        <v>0</v>
      </c>
      <c r="EL6" s="22">
        <f>Worksheet!EK7</f>
        <v>0</v>
      </c>
      <c r="EM6" s="22">
        <f>Worksheet!EL7</f>
        <v>0</v>
      </c>
      <c r="EN6" s="22">
        <f>Worksheet!EM7</f>
        <v>0</v>
      </c>
      <c r="EO6" s="22">
        <f>Worksheet!EN7</f>
        <v>121.5</v>
      </c>
      <c r="EP6" s="22">
        <f>Worksheet!EO7</f>
        <v>0</v>
      </c>
      <c r="EQ6" s="22">
        <f>Worksheet!EP7</f>
        <v>0</v>
      </c>
      <c r="ER6" s="22">
        <f>Worksheet!EQ7</f>
        <v>0</v>
      </c>
      <c r="ES6" s="22">
        <f>Worksheet!ER7</f>
        <v>0</v>
      </c>
      <c r="ET6" s="22">
        <f>Worksheet!ES7</f>
        <v>0</v>
      </c>
      <c r="EU6" s="22">
        <f>Worksheet!ET7</f>
        <v>0</v>
      </c>
      <c r="EV6" s="22">
        <f>Worksheet!EU7</f>
        <v>4</v>
      </c>
      <c r="EW6" s="22">
        <f>Worksheet!EV7</f>
        <v>0</v>
      </c>
      <c r="EX6" s="22">
        <f>Worksheet!EW7</f>
        <v>0</v>
      </c>
      <c r="EY6" s="22">
        <f>Worksheet!EX7</f>
        <v>0</v>
      </c>
      <c r="EZ6" s="22">
        <f>Worksheet!EY7</f>
        <v>250</v>
      </c>
      <c r="FA6" s="22">
        <f>Worksheet!EZ7</f>
        <v>0</v>
      </c>
      <c r="FB6" s="22">
        <f>Worksheet!FA7</f>
        <v>0</v>
      </c>
      <c r="FC6" s="22">
        <f>Worksheet!FB7</f>
        <v>0</v>
      </c>
      <c r="FD6" s="22">
        <f>Worksheet!FC7</f>
        <v>0</v>
      </c>
      <c r="FE6" s="22">
        <f>Worksheet!FD7</f>
        <v>0</v>
      </c>
      <c r="FF6" s="22">
        <f>Worksheet!FE7</f>
        <v>0</v>
      </c>
      <c r="FG6" s="22">
        <f>Worksheet!FF7</f>
        <v>0</v>
      </c>
      <c r="FH6" s="22">
        <f>Worksheet!FG7</f>
        <v>0</v>
      </c>
      <c r="FI6" s="22">
        <f>Worksheet!FH7</f>
        <v>0</v>
      </c>
      <c r="FJ6" s="22">
        <f>Worksheet!FI7</f>
        <v>0</v>
      </c>
      <c r="FK6" s="22">
        <f>Worksheet!FJ7</f>
        <v>0</v>
      </c>
      <c r="FL6" s="22">
        <f>Worksheet!FK7</f>
        <v>0</v>
      </c>
      <c r="FM6" s="22">
        <f>Worksheet!FL7</f>
        <v>0</v>
      </c>
      <c r="FN6" s="22">
        <f>Worksheet!FM7</f>
        <v>0</v>
      </c>
      <c r="FO6" s="22">
        <f>Worksheet!FN7</f>
        <v>0</v>
      </c>
      <c r="FP6" s="22">
        <f>Worksheet!FO7</f>
        <v>0</v>
      </c>
      <c r="FQ6" s="22">
        <f>Worksheet!FP7</f>
        <v>0</v>
      </c>
      <c r="FR6" s="22">
        <f>Worksheet!FQ7</f>
        <v>0</v>
      </c>
      <c r="FS6" s="22">
        <f>Worksheet!FR7</f>
        <v>0</v>
      </c>
      <c r="FT6" s="22">
        <f>Worksheet!FS7</f>
        <v>0</v>
      </c>
      <c r="FU6" s="22">
        <f>Worksheet!FT7</f>
        <v>0</v>
      </c>
      <c r="FV6" s="22">
        <f>Worksheet!FU7</f>
        <v>0</v>
      </c>
      <c r="FW6" s="22">
        <f>Worksheet!FV7</f>
        <v>0</v>
      </c>
      <c r="FX6" s="22">
        <f>Worksheet!FW7</f>
        <v>0</v>
      </c>
      <c r="FY6" s="22">
        <f>Worksheet!FX7</f>
        <v>0</v>
      </c>
      <c r="FZ6" s="22">
        <f>Worksheet!FY7</f>
        <v>0</v>
      </c>
      <c r="GA6" s="22"/>
      <c r="GB6" s="22">
        <f t="shared" si="0"/>
        <v>17486</v>
      </c>
      <c r="GC6" s="22"/>
      <c r="GD6" s="22"/>
      <c r="GE6" s="22"/>
      <c r="GF6" s="22"/>
      <c r="GG6" s="22"/>
      <c r="GH6" s="22"/>
      <c r="GI6" s="22"/>
      <c r="GJ6" s="22"/>
    </row>
    <row r="7" spans="1:192" x14ac:dyDescent="0.2">
      <c r="A7" s="35" t="s">
        <v>725</v>
      </c>
      <c r="B7" s="9"/>
      <c r="C7" s="95" t="s">
        <v>723</v>
      </c>
      <c r="D7" s="22">
        <f>Worksheet!C8</f>
        <v>1</v>
      </c>
      <c r="E7" s="22">
        <f>Worksheet!D8</f>
        <v>2.5</v>
      </c>
      <c r="F7" s="22">
        <f>Worksheet!E8</f>
        <v>0</v>
      </c>
      <c r="G7" s="22">
        <f>Worksheet!F8</f>
        <v>2</v>
      </c>
      <c r="H7" s="22">
        <f>Worksheet!G8</f>
        <v>0</v>
      </c>
      <c r="I7" s="22">
        <f>Worksheet!H8</f>
        <v>4</v>
      </c>
      <c r="J7" s="22">
        <f>Worksheet!I8</f>
        <v>2</v>
      </c>
      <c r="K7" s="22">
        <f>Worksheet!J8</f>
        <v>0</v>
      </c>
      <c r="L7" s="22">
        <f>Worksheet!K8</f>
        <v>0</v>
      </c>
      <c r="M7" s="22">
        <f>Worksheet!L8</f>
        <v>2</v>
      </c>
      <c r="N7" s="22">
        <f>Worksheet!M8</f>
        <v>0</v>
      </c>
      <c r="O7" s="22">
        <f>Worksheet!N8</f>
        <v>17</v>
      </c>
      <c r="P7" s="22">
        <f>Worksheet!O8</f>
        <v>0</v>
      </c>
      <c r="Q7" s="22">
        <f>Worksheet!P8</f>
        <v>0</v>
      </c>
      <c r="R7" s="22">
        <f>Worksheet!Q8</f>
        <v>132</v>
      </c>
      <c r="S7" s="22">
        <f>Worksheet!R8</f>
        <v>0</v>
      </c>
      <c r="T7" s="22">
        <f>Worksheet!S8</f>
        <v>0</v>
      </c>
      <c r="U7" s="22">
        <f>Worksheet!T8</f>
        <v>0</v>
      </c>
      <c r="V7" s="22">
        <f>Worksheet!U8</f>
        <v>0</v>
      </c>
      <c r="W7" s="22">
        <f>Worksheet!V8</f>
        <v>0</v>
      </c>
      <c r="X7" s="22">
        <f>Worksheet!W8</f>
        <v>0</v>
      </c>
      <c r="Y7" s="22">
        <f>Worksheet!X8</f>
        <v>0</v>
      </c>
      <c r="Z7" s="22">
        <f>Worksheet!Y8</f>
        <v>0</v>
      </c>
      <c r="AA7" s="22">
        <f>Worksheet!Z8</f>
        <v>0</v>
      </c>
      <c r="AB7" s="22">
        <f>Worksheet!AA8</f>
        <v>0</v>
      </c>
      <c r="AC7" s="22">
        <f>Worksheet!AB8</f>
        <v>0</v>
      </c>
      <c r="AD7" s="22">
        <f>Worksheet!AC8</f>
        <v>0</v>
      </c>
      <c r="AE7" s="22">
        <f>Worksheet!AD8</f>
        <v>0</v>
      </c>
      <c r="AF7" s="22">
        <f>Worksheet!AE8</f>
        <v>0</v>
      </c>
      <c r="AG7" s="22">
        <f>Worksheet!AF8</f>
        <v>0</v>
      </c>
      <c r="AH7" s="22">
        <f>Worksheet!AG8</f>
        <v>0</v>
      </c>
      <c r="AI7" s="22">
        <f>Worksheet!AH8</f>
        <v>0</v>
      </c>
      <c r="AJ7" s="22">
        <f>Worksheet!AI8</f>
        <v>0</v>
      </c>
      <c r="AK7" s="22">
        <f>Worksheet!AJ8</f>
        <v>0</v>
      </c>
      <c r="AL7" s="22">
        <f>Worksheet!AK8</f>
        <v>0</v>
      </c>
      <c r="AM7" s="22">
        <f>Worksheet!AL8</f>
        <v>0</v>
      </c>
      <c r="AN7" s="22">
        <f>Worksheet!AM8</f>
        <v>0</v>
      </c>
      <c r="AO7" s="22">
        <f>Worksheet!AN8</f>
        <v>0</v>
      </c>
      <c r="AP7" s="22">
        <f>Worksheet!AO8</f>
        <v>0</v>
      </c>
      <c r="AQ7" s="22">
        <f>Worksheet!AP8</f>
        <v>51.5</v>
      </c>
      <c r="AR7" s="22">
        <f>Worksheet!AQ8</f>
        <v>0</v>
      </c>
      <c r="AS7" s="22">
        <f>Worksheet!AR8</f>
        <v>2</v>
      </c>
      <c r="AT7" s="22">
        <f>Worksheet!AS8</f>
        <v>0</v>
      </c>
      <c r="AU7" s="22">
        <f>Worksheet!AT8</f>
        <v>2</v>
      </c>
      <c r="AV7" s="22">
        <f>Worksheet!AU8</f>
        <v>0</v>
      </c>
      <c r="AW7" s="22">
        <f>Worksheet!AV8</f>
        <v>0</v>
      </c>
      <c r="AX7" s="22">
        <f>Worksheet!AW8</f>
        <v>0</v>
      </c>
      <c r="AY7" s="22">
        <f>Worksheet!AX8</f>
        <v>0</v>
      </c>
      <c r="AZ7" s="22">
        <f>Worksheet!AY8</f>
        <v>0</v>
      </c>
      <c r="BA7" s="22">
        <f>Worksheet!AZ8</f>
        <v>0</v>
      </c>
      <c r="BB7" s="22">
        <f>Worksheet!BA8</f>
        <v>0</v>
      </c>
      <c r="BC7" s="22">
        <f>Worksheet!BB8</f>
        <v>0</v>
      </c>
      <c r="BD7" s="22">
        <f>Worksheet!BC8</f>
        <v>3.5</v>
      </c>
      <c r="BE7" s="22">
        <f>Worksheet!BD8</f>
        <v>0</v>
      </c>
      <c r="BF7" s="22">
        <f>Worksheet!BE8</f>
        <v>0</v>
      </c>
      <c r="BG7" s="22">
        <f>Worksheet!BF8</f>
        <v>20.5</v>
      </c>
      <c r="BH7" s="22">
        <f>Worksheet!BG8</f>
        <v>0</v>
      </c>
      <c r="BI7" s="22">
        <f>Worksheet!BH8</f>
        <v>0</v>
      </c>
      <c r="BJ7" s="22">
        <f>Worksheet!BI8</f>
        <v>0</v>
      </c>
      <c r="BK7" s="22">
        <f>Worksheet!BJ8</f>
        <v>0</v>
      </c>
      <c r="BL7" s="22">
        <f>Worksheet!BK8</f>
        <v>16</v>
      </c>
      <c r="BM7" s="22">
        <f>Worksheet!BL8</f>
        <v>9</v>
      </c>
      <c r="BN7" s="22">
        <f>Worksheet!BM8</f>
        <v>0</v>
      </c>
      <c r="BO7" s="22">
        <f>Worksheet!BN8</f>
        <v>0</v>
      </c>
      <c r="BP7" s="22">
        <f>Worksheet!BO8</f>
        <v>0</v>
      </c>
      <c r="BQ7" s="22">
        <f>Worksheet!BP8</f>
        <v>0</v>
      </c>
      <c r="BR7" s="22">
        <f>Worksheet!BQ8</f>
        <v>0</v>
      </c>
      <c r="BS7" s="22">
        <f>Worksheet!BR8</f>
        <v>0</v>
      </c>
      <c r="BT7" s="22">
        <f>Worksheet!BS8</f>
        <v>0</v>
      </c>
      <c r="BU7" s="22">
        <f>Worksheet!BT8</f>
        <v>0</v>
      </c>
      <c r="BV7" s="22">
        <f>Worksheet!BU8</f>
        <v>0</v>
      </c>
      <c r="BW7" s="22">
        <f>Worksheet!BV8</f>
        <v>0</v>
      </c>
      <c r="BX7" s="22">
        <f>Worksheet!BW8</f>
        <v>0</v>
      </c>
      <c r="BY7" s="22">
        <f>Worksheet!BX8</f>
        <v>0</v>
      </c>
      <c r="BZ7" s="22">
        <f>Worksheet!BY8</f>
        <v>0</v>
      </c>
      <c r="CA7" s="22">
        <f>Worksheet!BZ8</f>
        <v>0</v>
      </c>
      <c r="CB7" s="22">
        <f>Worksheet!CA8</f>
        <v>0</v>
      </c>
      <c r="CC7" s="22">
        <f>Worksheet!CB8</f>
        <v>22.5</v>
      </c>
      <c r="CD7" s="22">
        <f>Worksheet!CC8</f>
        <v>0</v>
      </c>
      <c r="CE7" s="22">
        <f>Worksheet!CD8</f>
        <v>0</v>
      </c>
      <c r="CF7" s="22">
        <f>Worksheet!CE8</f>
        <v>0</v>
      </c>
      <c r="CG7" s="22">
        <f>Worksheet!CF8</f>
        <v>0</v>
      </c>
      <c r="CH7" s="22">
        <f>Worksheet!CG8</f>
        <v>0</v>
      </c>
      <c r="CI7" s="22">
        <f>Worksheet!CH8</f>
        <v>0</v>
      </c>
      <c r="CJ7" s="22">
        <f>Worksheet!CI8</f>
        <v>0</v>
      </c>
      <c r="CK7" s="22">
        <f>Worksheet!CJ8</f>
        <v>5</v>
      </c>
      <c r="CL7" s="22">
        <f>Worksheet!CK8</f>
        <v>0</v>
      </c>
      <c r="CM7" s="22">
        <f>Worksheet!CL8</f>
        <v>0</v>
      </c>
      <c r="CN7" s="22">
        <f>Worksheet!CM8</f>
        <v>0</v>
      </c>
      <c r="CO7" s="22">
        <f>Worksheet!CN8</f>
        <v>36.5</v>
      </c>
      <c r="CP7" s="22">
        <f>Worksheet!CO8</f>
        <v>15.5</v>
      </c>
      <c r="CQ7" s="22">
        <f>Worksheet!CP8</f>
        <v>0</v>
      </c>
      <c r="CR7" s="22">
        <f>Worksheet!CQ8</f>
        <v>0</v>
      </c>
      <c r="CS7" s="22">
        <f>Worksheet!CR8</f>
        <v>0</v>
      </c>
      <c r="CT7" s="22">
        <f>Worksheet!CS8</f>
        <v>0</v>
      </c>
      <c r="CU7" s="22">
        <f>Worksheet!CT8</f>
        <v>0</v>
      </c>
      <c r="CV7" s="22">
        <f>Worksheet!CU8</f>
        <v>6</v>
      </c>
      <c r="CW7" s="22">
        <f>Worksheet!CV8</f>
        <v>0</v>
      </c>
      <c r="CX7" s="22">
        <f>Worksheet!CW8</f>
        <v>0</v>
      </c>
      <c r="CY7" s="22">
        <f>Worksheet!CX8</f>
        <v>0</v>
      </c>
      <c r="CZ7" s="22">
        <f>Worksheet!CY8</f>
        <v>0</v>
      </c>
      <c r="DA7" s="22">
        <f>Worksheet!CZ8</f>
        <v>0</v>
      </c>
      <c r="DB7" s="22">
        <f>Worksheet!DA8</f>
        <v>0</v>
      </c>
      <c r="DC7" s="22">
        <f>Worksheet!DB8</f>
        <v>0</v>
      </c>
      <c r="DD7" s="22">
        <f>Worksheet!DC8</f>
        <v>0</v>
      </c>
      <c r="DE7" s="22">
        <f>Worksheet!DD8</f>
        <v>0</v>
      </c>
      <c r="DF7" s="22">
        <f>Worksheet!DE8</f>
        <v>0</v>
      </c>
      <c r="DG7" s="22">
        <f>Worksheet!DF8</f>
        <v>15.5</v>
      </c>
      <c r="DH7" s="22">
        <f>Worksheet!DG8</f>
        <v>0</v>
      </c>
      <c r="DI7" s="22">
        <f>Worksheet!DH8</f>
        <v>0</v>
      </c>
      <c r="DJ7" s="22">
        <f>Worksheet!DI8</f>
        <v>2</v>
      </c>
      <c r="DK7" s="22">
        <f>Worksheet!DJ8</f>
        <v>0</v>
      </c>
      <c r="DL7" s="22">
        <f>Worksheet!DK8</f>
        <v>0</v>
      </c>
      <c r="DM7" s="22">
        <f>Worksheet!DL8</f>
        <v>0</v>
      </c>
      <c r="DN7" s="22">
        <f>Worksheet!DM8</f>
        <v>0</v>
      </c>
      <c r="DO7" s="22">
        <f>Worksheet!DN8</f>
        <v>0</v>
      </c>
      <c r="DP7" s="22">
        <f>Worksheet!DO8</f>
        <v>0</v>
      </c>
      <c r="DQ7" s="22">
        <f>Worksheet!DP8</f>
        <v>0</v>
      </c>
      <c r="DR7" s="22">
        <f>Worksheet!DQ8</f>
        <v>0</v>
      </c>
      <c r="DS7" s="22">
        <f>Worksheet!DR8</f>
        <v>0</v>
      </c>
      <c r="DT7" s="22">
        <f>Worksheet!DS8</f>
        <v>0</v>
      </c>
      <c r="DU7" s="22">
        <f>Worksheet!DT8</f>
        <v>0</v>
      </c>
      <c r="DV7" s="22">
        <f>Worksheet!DU8</f>
        <v>0</v>
      </c>
      <c r="DW7" s="22">
        <f>Worksheet!DV8</f>
        <v>0</v>
      </c>
      <c r="DX7" s="22">
        <f>Worksheet!DW8</f>
        <v>0</v>
      </c>
      <c r="DY7" s="22">
        <f>Worksheet!DX8</f>
        <v>0</v>
      </c>
      <c r="DZ7" s="22">
        <f>Worksheet!DY8</f>
        <v>0</v>
      </c>
      <c r="EA7" s="22">
        <f>Worksheet!DZ8</f>
        <v>0</v>
      </c>
      <c r="EB7" s="22">
        <f>Worksheet!EA8</f>
        <v>0</v>
      </c>
      <c r="EC7" s="22">
        <f>Worksheet!EB8</f>
        <v>0</v>
      </c>
      <c r="ED7" s="22">
        <f>Worksheet!EC8</f>
        <v>0</v>
      </c>
      <c r="EE7" s="22">
        <f>Worksheet!ED8</f>
        <v>0</v>
      </c>
      <c r="EF7" s="22">
        <f>Worksheet!EE8</f>
        <v>4</v>
      </c>
      <c r="EG7" s="22">
        <f>Worksheet!EF8</f>
        <v>0</v>
      </c>
      <c r="EH7" s="22">
        <f>Worksheet!EG8</f>
        <v>0</v>
      </c>
      <c r="EI7" s="22">
        <f>Worksheet!EH8</f>
        <v>0</v>
      </c>
      <c r="EJ7" s="22">
        <f>Worksheet!EI8</f>
        <v>3</v>
      </c>
      <c r="EK7" s="22">
        <f>Worksheet!EJ8</f>
        <v>17</v>
      </c>
      <c r="EL7" s="22">
        <f>Worksheet!EK8</f>
        <v>0</v>
      </c>
      <c r="EM7" s="22">
        <f>Worksheet!EL8</f>
        <v>0</v>
      </c>
      <c r="EN7" s="22">
        <f>Worksheet!EM8</f>
        <v>0.5</v>
      </c>
      <c r="EO7" s="22">
        <f>Worksheet!EN8</f>
        <v>1</v>
      </c>
      <c r="EP7" s="22">
        <f>Worksheet!EO8</f>
        <v>0</v>
      </c>
      <c r="EQ7" s="22">
        <f>Worksheet!EP8</f>
        <v>0</v>
      </c>
      <c r="ER7" s="22">
        <f>Worksheet!EQ8</f>
        <v>0</v>
      </c>
      <c r="ES7" s="22">
        <f>Worksheet!ER8</f>
        <v>0</v>
      </c>
      <c r="ET7" s="22">
        <f>Worksheet!ES8</f>
        <v>0</v>
      </c>
      <c r="EU7" s="22">
        <f>Worksheet!ET8</f>
        <v>0</v>
      </c>
      <c r="EV7" s="22">
        <f>Worksheet!EU8</f>
        <v>1</v>
      </c>
      <c r="EW7" s="22">
        <f>Worksheet!EV8</f>
        <v>1</v>
      </c>
      <c r="EX7" s="22">
        <f>Worksheet!EW8</f>
        <v>0</v>
      </c>
      <c r="EY7" s="22">
        <f>Worksheet!EX8</f>
        <v>0</v>
      </c>
      <c r="EZ7" s="22">
        <f>Worksheet!EY8</f>
        <v>0</v>
      </c>
      <c r="FA7" s="22">
        <f>Worksheet!EZ8</f>
        <v>0</v>
      </c>
      <c r="FB7" s="22">
        <f>Worksheet!FA8</f>
        <v>1</v>
      </c>
      <c r="FC7" s="22">
        <f>Worksheet!FB8</f>
        <v>0</v>
      </c>
      <c r="FD7" s="22">
        <f>Worksheet!FC8</f>
        <v>1</v>
      </c>
      <c r="FE7" s="22">
        <f>Worksheet!FD8</f>
        <v>0</v>
      </c>
      <c r="FF7" s="22">
        <f>Worksheet!FE8</f>
        <v>0</v>
      </c>
      <c r="FG7" s="22">
        <f>Worksheet!FF8</f>
        <v>0</v>
      </c>
      <c r="FH7" s="22">
        <f>Worksheet!FG8</f>
        <v>0</v>
      </c>
      <c r="FI7" s="22">
        <f>Worksheet!FH8</f>
        <v>0</v>
      </c>
      <c r="FJ7" s="22">
        <f>Worksheet!FI8</f>
        <v>1</v>
      </c>
      <c r="FK7" s="22">
        <f>Worksheet!FJ8</f>
        <v>0</v>
      </c>
      <c r="FL7" s="22">
        <f>Worksheet!FK8</f>
        <v>0</v>
      </c>
      <c r="FM7" s="22">
        <f>Worksheet!FL8</f>
        <v>0</v>
      </c>
      <c r="FN7" s="22">
        <f>Worksheet!FM8</f>
        <v>0</v>
      </c>
      <c r="FO7" s="22">
        <f>Worksheet!FN8</f>
        <v>5</v>
      </c>
      <c r="FP7" s="22">
        <f>Worksheet!FO8</f>
        <v>0</v>
      </c>
      <c r="FQ7" s="22">
        <f>Worksheet!FP8</f>
        <v>0</v>
      </c>
      <c r="FR7" s="22">
        <f>Worksheet!FQ8</f>
        <v>0</v>
      </c>
      <c r="FS7" s="22">
        <f>Worksheet!FR8</f>
        <v>0</v>
      </c>
      <c r="FT7" s="22">
        <f>Worksheet!FS8</f>
        <v>0</v>
      </c>
      <c r="FU7" s="22">
        <f>Worksheet!FT8</f>
        <v>0</v>
      </c>
      <c r="FV7" s="22">
        <f>Worksheet!FU8</f>
        <v>0</v>
      </c>
      <c r="FW7" s="22">
        <f>Worksheet!FV8</f>
        <v>0</v>
      </c>
      <c r="FX7" s="22">
        <f>Worksheet!FW8</f>
        <v>0</v>
      </c>
      <c r="FY7" s="22">
        <f>Worksheet!FX8</f>
        <v>0</v>
      </c>
      <c r="FZ7" s="22">
        <f>Worksheet!FY8</f>
        <v>0</v>
      </c>
      <c r="GA7" s="22"/>
      <c r="GB7" s="22">
        <f t="shared" si="0"/>
        <v>405.5</v>
      </c>
      <c r="GC7" s="22"/>
      <c r="GD7" s="22"/>
      <c r="GE7" s="22"/>
      <c r="GF7" s="22"/>
      <c r="GG7" s="22"/>
      <c r="GH7" s="22"/>
      <c r="GI7" s="22"/>
      <c r="GJ7" s="22"/>
    </row>
    <row r="8" spans="1:192" x14ac:dyDescent="0.2">
      <c r="A8" s="9" t="s">
        <v>303</v>
      </c>
      <c r="B8" s="9"/>
      <c r="C8" s="1" t="s">
        <v>304</v>
      </c>
      <c r="D8" s="22">
        <f>Worksheet!C130</f>
        <v>4210.8</v>
      </c>
      <c r="E8" s="22">
        <f>Worksheet!D130</f>
        <v>14260.2</v>
      </c>
      <c r="F8" s="22">
        <f>Worksheet!E130</f>
        <v>5548.1</v>
      </c>
      <c r="G8" s="22">
        <f>Worksheet!F130</f>
        <v>5296.2</v>
      </c>
      <c r="H8" s="22">
        <f>Worksheet!G130</f>
        <v>280</v>
      </c>
      <c r="I8" s="22">
        <f>Worksheet!H130</f>
        <v>165</v>
      </c>
      <c r="J8" s="22">
        <f>Worksheet!I130</f>
        <v>7278.3</v>
      </c>
      <c r="K8" s="22">
        <f>Worksheet!J130</f>
        <v>1037.2</v>
      </c>
      <c r="L8" s="22">
        <f>Worksheet!K130</f>
        <v>133.5</v>
      </c>
      <c r="M8" s="22">
        <f>Worksheet!L130</f>
        <v>1421.5</v>
      </c>
      <c r="N8" s="22">
        <f>Worksheet!M130</f>
        <v>1005.6</v>
      </c>
      <c r="O8" s="22">
        <f>Worksheet!N130</f>
        <v>12553</v>
      </c>
      <c r="P8" s="22">
        <f>Worksheet!O130</f>
        <v>2218.9</v>
      </c>
      <c r="Q8" s="22">
        <f>Worksheet!P130</f>
        <v>92</v>
      </c>
      <c r="R8" s="22">
        <f>Worksheet!Q130</f>
        <v>23946.400000000001</v>
      </c>
      <c r="S8" s="22">
        <f>Worksheet!R130</f>
        <v>1134</v>
      </c>
      <c r="T8" s="22">
        <f>Worksheet!S130</f>
        <v>669.1</v>
      </c>
      <c r="U8" s="22">
        <f>Worksheet!T130</f>
        <v>61.5</v>
      </c>
      <c r="V8" s="22">
        <f>Worksheet!U130</f>
        <v>26.2</v>
      </c>
      <c r="W8" s="22">
        <f>Worksheet!V130</f>
        <v>160.19999999999999</v>
      </c>
      <c r="X8" s="22">
        <f>Worksheet!W130</f>
        <v>31.1</v>
      </c>
      <c r="Y8" s="22">
        <f>Worksheet!X130</f>
        <v>14</v>
      </c>
      <c r="Z8" s="22">
        <f>Worksheet!Y130</f>
        <v>1391</v>
      </c>
      <c r="AA8" s="22">
        <f>Worksheet!Z130</f>
        <v>104.7</v>
      </c>
      <c r="AB8" s="22">
        <f>Worksheet!AA130</f>
        <v>7572.5</v>
      </c>
      <c r="AC8" s="22">
        <f>Worksheet!AB130</f>
        <v>4966</v>
      </c>
      <c r="AD8" s="22">
        <f>Worksheet!AC130</f>
        <v>246.5</v>
      </c>
      <c r="AE8" s="22">
        <f>Worksheet!AD130</f>
        <v>374.5</v>
      </c>
      <c r="AF8" s="22">
        <f>Worksheet!AE130</f>
        <v>41.9</v>
      </c>
      <c r="AG8" s="22">
        <f>Worksheet!AF130</f>
        <v>68.3</v>
      </c>
      <c r="AH8" s="22">
        <f>Worksheet!AG130</f>
        <v>177.2</v>
      </c>
      <c r="AI8" s="22">
        <f>Worksheet!AH130</f>
        <v>504.3</v>
      </c>
      <c r="AJ8" s="22">
        <f>Worksheet!AI130</f>
        <v>145.1</v>
      </c>
      <c r="AK8" s="22">
        <f>Worksheet!AJ130</f>
        <v>104.8</v>
      </c>
      <c r="AL8" s="22">
        <f>Worksheet!AK130</f>
        <v>154.69999999999999</v>
      </c>
      <c r="AM8" s="22">
        <f>Worksheet!AL130</f>
        <v>214.5</v>
      </c>
      <c r="AN8" s="22">
        <f>Worksheet!AM130</f>
        <v>228.7</v>
      </c>
      <c r="AO8" s="22">
        <f>Worksheet!AN130</f>
        <v>147.19999999999999</v>
      </c>
      <c r="AP8" s="22">
        <f>Worksheet!AO130</f>
        <v>2195.6999999999998</v>
      </c>
      <c r="AQ8" s="22">
        <f>Worksheet!AP130</f>
        <v>48412.9</v>
      </c>
      <c r="AR8" s="22">
        <f>Worksheet!AQ130</f>
        <v>99.5</v>
      </c>
      <c r="AS8" s="22">
        <f>Worksheet!AR130</f>
        <v>6287.8</v>
      </c>
      <c r="AT8" s="22">
        <f>Worksheet!AS130</f>
        <v>1922.7</v>
      </c>
      <c r="AU8" s="22">
        <f>Worksheet!AT130</f>
        <v>324.39999999999998</v>
      </c>
      <c r="AV8" s="22">
        <f>Worksheet!AU130</f>
        <v>75.5</v>
      </c>
      <c r="AW8" s="22">
        <f>Worksheet!AV130</f>
        <v>114.5</v>
      </c>
      <c r="AX8" s="22">
        <f>Worksheet!AW130</f>
        <v>40.6</v>
      </c>
      <c r="AY8" s="22">
        <f>Worksheet!AX130</f>
        <v>10.5</v>
      </c>
      <c r="AZ8" s="22">
        <f>Worksheet!AY130</f>
        <v>183.8</v>
      </c>
      <c r="BA8" s="22">
        <f>Worksheet!AZ130</f>
        <v>7235</v>
      </c>
      <c r="BB8" s="22">
        <f>Worksheet!BA130</f>
        <v>3263.7</v>
      </c>
      <c r="BC8" s="22">
        <f>Worksheet!BB130</f>
        <v>2707.5</v>
      </c>
      <c r="BD8" s="22">
        <f>Worksheet!BC130</f>
        <v>14598.6</v>
      </c>
      <c r="BE8" s="22">
        <f>Worksheet!BD130</f>
        <v>654.70000000000005</v>
      </c>
      <c r="BF8" s="22">
        <f>Worksheet!BE130</f>
        <v>333.7</v>
      </c>
      <c r="BG8" s="22">
        <f>Worksheet!BF130</f>
        <v>2538.3000000000002</v>
      </c>
      <c r="BH8" s="22">
        <f>Worksheet!BG130</f>
        <v>469.1</v>
      </c>
      <c r="BI8" s="22">
        <f>Worksheet!BH130</f>
        <v>124.5</v>
      </c>
      <c r="BJ8" s="22">
        <f>Worksheet!BI130</f>
        <v>145.6</v>
      </c>
      <c r="BK8" s="22">
        <f>Worksheet!BJ130</f>
        <v>419.1</v>
      </c>
      <c r="BL8" s="22">
        <f>Worksheet!BK130</f>
        <v>5571</v>
      </c>
      <c r="BM8" s="22">
        <f>Worksheet!BL130</f>
        <v>105</v>
      </c>
      <c r="BN8" s="22">
        <f>Worksheet!BM130</f>
        <v>118.5</v>
      </c>
      <c r="BO8" s="22">
        <f>Worksheet!BN130</f>
        <v>1710.1</v>
      </c>
      <c r="BP8" s="22">
        <f>Worksheet!BO130</f>
        <v>634.4</v>
      </c>
      <c r="BQ8" s="22">
        <f>Worksheet!BP130</f>
        <v>89.1</v>
      </c>
      <c r="BR8" s="22">
        <f>Worksheet!BQ130</f>
        <v>1909.1</v>
      </c>
      <c r="BS8" s="22">
        <f>Worksheet!BR130</f>
        <v>1725.3</v>
      </c>
      <c r="BT8" s="22">
        <f>Worksheet!BS130</f>
        <v>533.4</v>
      </c>
      <c r="BU8" s="22">
        <f>Worksheet!BT130</f>
        <v>123.9</v>
      </c>
      <c r="BV8" s="22">
        <f>Worksheet!BU130</f>
        <v>139.80000000000001</v>
      </c>
      <c r="BW8" s="22">
        <f>Worksheet!BV130</f>
        <v>261.10000000000002</v>
      </c>
      <c r="BX8" s="22">
        <f>Worksheet!BW130</f>
        <v>383.3</v>
      </c>
      <c r="BY8" s="22">
        <f>Worksheet!BX130</f>
        <v>14</v>
      </c>
      <c r="BZ8" s="22">
        <f>Worksheet!BY130</f>
        <v>388.8</v>
      </c>
      <c r="CA8" s="22">
        <f>Worksheet!BZ130</f>
        <v>105.2</v>
      </c>
      <c r="CB8" s="22">
        <f>Worksheet!CA130</f>
        <v>54</v>
      </c>
      <c r="CC8" s="22">
        <f>Worksheet!CB130</f>
        <v>20808.8</v>
      </c>
      <c r="CD8" s="22">
        <f>Worksheet!CC130</f>
        <v>66.2</v>
      </c>
      <c r="CE8" s="22">
        <f>Worksheet!CD130</f>
        <v>21.3</v>
      </c>
      <c r="CF8" s="22">
        <f>Worksheet!CE130</f>
        <v>59.5</v>
      </c>
      <c r="CG8" s="22">
        <f>Worksheet!CF130</f>
        <v>36.299999999999997</v>
      </c>
      <c r="CH8" s="22">
        <f>Worksheet!CG130</f>
        <v>72.5</v>
      </c>
      <c r="CI8" s="22">
        <f>Worksheet!CH130</f>
        <v>60.5</v>
      </c>
      <c r="CJ8" s="22">
        <f>Worksheet!CI130</f>
        <v>387.9</v>
      </c>
      <c r="CK8" s="22">
        <f>Worksheet!CJ130</f>
        <v>391.4</v>
      </c>
      <c r="CL8" s="22">
        <f>Worksheet!CK130</f>
        <v>1368.8</v>
      </c>
      <c r="CM8" s="22">
        <f>Worksheet!CL130</f>
        <v>304.2</v>
      </c>
      <c r="CN8" s="22">
        <f>Worksheet!CM130</f>
        <v>449.6</v>
      </c>
      <c r="CO8" s="22">
        <f>Worksheet!CN130</f>
        <v>7262.2</v>
      </c>
      <c r="CP8" s="22">
        <f>Worksheet!CO130</f>
        <v>4748.3</v>
      </c>
      <c r="CQ8" s="22">
        <f>Worksheet!CP130</f>
        <v>362.4</v>
      </c>
      <c r="CR8" s="22">
        <f>Worksheet!CQ130</f>
        <v>659.3</v>
      </c>
      <c r="CS8" s="22">
        <f>Worksheet!CR130</f>
        <v>90</v>
      </c>
      <c r="CT8" s="22">
        <f>Worksheet!CS130</f>
        <v>96.4</v>
      </c>
      <c r="CU8" s="22">
        <f>Worksheet!CT130</f>
        <v>64</v>
      </c>
      <c r="CV8" s="22">
        <f>Worksheet!CU130</f>
        <v>75.2</v>
      </c>
      <c r="CW8" s="22">
        <f>Worksheet!CV130</f>
        <v>14.5</v>
      </c>
      <c r="CX8" s="22">
        <f>Worksheet!CW130</f>
        <v>47</v>
      </c>
      <c r="CY8" s="22">
        <f>Worksheet!CX130</f>
        <v>198.8</v>
      </c>
      <c r="CZ8" s="22">
        <f>Worksheet!CY130</f>
        <v>21.3</v>
      </c>
      <c r="DA8" s="22">
        <f>Worksheet!CZ130</f>
        <v>866.8</v>
      </c>
      <c r="DB8" s="22">
        <f>Worksheet!DA130</f>
        <v>45.9</v>
      </c>
      <c r="DC8" s="22">
        <f>Worksheet!DB130</f>
        <v>92.2</v>
      </c>
      <c r="DD8" s="22">
        <f>Worksheet!DC130</f>
        <v>35.299999999999997</v>
      </c>
      <c r="DE8" s="22">
        <f>Worksheet!DD130</f>
        <v>41.5</v>
      </c>
      <c r="DF8" s="22">
        <f>Worksheet!DE130</f>
        <v>164.7</v>
      </c>
      <c r="DG8" s="22">
        <f>Worksheet!DF130</f>
        <v>8337.9</v>
      </c>
      <c r="DH8" s="22">
        <f>Worksheet!DG130</f>
        <v>21</v>
      </c>
      <c r="DI8" s="22">
        <f>Worksheet!DH130</f>
        <v>662.5</v>
      </c>
      <c r="DJ8" s="22">
        <f>Worksheet!DI130</f>
        <v>1484</v>
      </c>
      <c r="DK8" s="22">
        <f>Worksheet!DJ130</f>
        <v>229.8</v>
      </c>
      <c r="DL8" s="22">
        <f>Worksheet!DK130</f>
        <v>211.2</v>
      </c>
      <c r="DM8" s="22">
        <f>Worksheet!DL130</f>
        <v>2553</v>
      </c>
      <c r="DN8" s="22">
        <f>Worksheet!DM130</f>
        <v>143.80000000000001</v>
      </c>
      <c r="DO8" s="22">
        <f>Worksheet!DN130</f>
        <v>698.5</v>
      </c>
      <c r="DP8" s="22">
        <f>Worksheet!DO130</f>
        <v>1830.8</v>
      </c>
      <c r="DQ8" s="22">
        <f>Worksheet!DP130</f>
        <v>55</v>
      </c>
      <c r="DR8" s="22">
        <f>Worksheet!DQ130</f>
        <v>157</v>
      </c>
      <c r="DS8" s="22">
        <f>Worksheet!DR130</f>
        <v>959.4</v>
      </c>
      <c r="DT8" s="22">
        <f>Worksheet!DS130</f>
        <v>543</v>
      </c>
      <c r="DU8" s="22">
        <f>Worksheet!DT130</f>
        <v>80.8</v>
      </c>
      <c r="DV8" s="22">
        <f>Worksheet!DU130</f>
        <v>185.8</v>
      </c>
      <c r="DW8" s="22">
        <f>Worksheet!DV130</f>
        <v>72</v>
      </c>
      <c r="DX8" s="22">
        <f>Worksheet!DW130</f>
        <v>117.5</v>
      </c>
      <c r="DY8" s="22">
        <f>Worksheet!DX130</f>
        <v>42.7</v>
      </c>
      <c r="DZ8" s="22">
        <f>Worksheet!DY130</f>
        <v>75.099999999999994</v>
      </c>
      <c r="EA8" s="22">
        <f>Worksheet!DZ130</f>
        <v>196.3</v>
      </c>
      <c r="EB8" s="22">
        <f>Worksheet!EA130</f>
        <v>231.7</v>
      </c>
      <c r="EC8" s="22">
        <f>Worksheet!EB130</f>
        <v>217.2</v>
      </c>
      <c r="ED8" s="22">
        <f>Worksheet!EC130</f>
        <v>69.400000000000006</v>
      </c>
      <c r="EE8" s="22">
        <f>Worksheet!ED130</f>
        <v>57.5</v>
      </c>
      <c r="EF8" s="22">
        <f>Worksheet!EE130</f>
        <v>102.3</v>
      </c>
      <c r="EG8" s="22">
        <f>Worksheet!EF130</f>
        <v>813.1</v>
      </c>
      <c r="EH8" s="22">
        <f>Worksheet!EG130</f>
        <v>157</v>
      </c>
      <c r="EI8" s="22">
        <f>Worksheet!EH130</f>
        <v>80.400000000000006</v>
      </c>
      <c r="EJ8" s="22">
        <f>Worksheet!EI130</f>
        <v>12089.3</v>
      </c>
      <c r="EK8" s="22">
        <f>Worksheet!EJ130</f>
        <v>3773.1</v>
      </c>
      <c r="EL8" s="22">
        <f>Worksheet!EK130</f>
        <v>216.3</v>
      </c>
      <c r="EM8" s="22">
        <f>Worksheet!EL130</f>
        <v>144.19999999999999</v>
      </c>
      <c r="EN8" s="22">
        <f>Worksheet!EM130</f>
        <v>218.8</v>
      </c>
      <c r="EO8" s="22">
        <f>Worksheet!EN130</f>
        <v>613.29999999999995</v>
      </c>
      <c r="EP8" s="22">
        <f>Worksheet!EO130</f>
        <v>114.1</v>
      </c>
      <c r="EQ8" s="22">
        <f>Worksheet!EP130</f>
        <v>100.3</v>
      </c>
      <c r="ER8" s="22">
        <f>Worksheet!EQ130</f>
        <v>351.3</v>
      </c>
      <c r="ES8" s="22">
        <f>Worksheet!ER130</f>
        <v>134.80000000000001</v>
      </c>
      <c r="ET8" s="22">
        <f>Worksheet!ES130</f>
        <v>81.7</v>
      </c>
      <c r="EU8" s="22">
        <f>Worksheet!ET130</f>
        <v>150</v>
      </c>
      <c r="EV8" s="22">
        <f>Worksheet!EU130</f>
        <v>538.6</v>
      </c>
      <c r="EW8" s="22">
        <f>Worksheet!EV130</f>
        <v>29.1</v>
      </c>
      <c r="EX8" s="22">
        <f>Worksheet!EW130</f>
        <v>148.5</v>
      </c>
      <c r="EY8" s="22">
        <f>Worksheet!EX130</f>
        <v>74.5</v>
      </c>
      <c r="EZ8" s="22">
        <f>Worksheet!EY130</f>
        <v>295.3</v>
      </c>
      <c r="FA8" s="22">
        <f>Worksheet!EZ130</f>
        <v>45.5</v>
      </c>
      <c r="FB8" s="22">
        <f>Worksheet!FA130</f>
        <v>774</v>
      </c>
      <c r="FC8" s="22">
        <f>Worksheet!FB130</f>
        <v>188</v>
      </c>
      <c r="FD8" s="22">
        <f>Worksheet!FC130</f>
        <v>552.9</v>
      </c>
      <c r="FE8" s="22">
        <f>Worksheet!FD130</f>
        <v>166.1</v>
      </c>
      <c r="FF8" s="22">
        <f>Worksheet!FE130</f>
        <v>44.3</v>
      </c>
      <c r="FG8" s="22">
        <f>Worksheet!FF130</f>
        <v>96.5</v>
      </c>
      <c r="FH8" s="22">
        <f>Worksheet!FG130</f>
        <v>29</v>
      </c>
      <c r="FI8" s="22">
        <f>Worksheet!FH130</f>
        <v>53.6</v>
      </c>
      <c r="FJ8" s="22">
        <f>Worksheet!FI130</f>
        <v>741</v>
      </c>
      <c r="FK8" s="22">
        <f>Worksheet!FJ130</f>
        <v>503.9</v>
      </c>
      <c r="FL8" s="22">
        <f>Worksheet!FK130</f>
        <v>668</v>
      </c>
      <c r="FM8" s="22">
        <f>Worksheet!FL130</f>
        <v>634</v>
      </c>
      <c r="FN8" s="22">
        <f>Worksheet!FM130</f>
        <v>752.5</v>
      </c>
      <c r="FO8" s="22">
        <f>Worksheet!FN130</f>
        <v>12218.8</v>
      </c>
      <c r="FP8" s="22">
        <f>Worksheet!FO130</f>
        <v>315.8</v>
      </c>
      <c r="FQ8" s="22">
        <f>Worksheet!FP130</f>
        <v>1290.8</v>
      </c>
      <c r="FR8" s="22">
        <f>Worksheet!FQ130</f>
        <v>298.60000000000002</v>
      </c>
      <c r="FS8" s="22">
        <f>Worksheet!FR130</f>
        <v>56.4</v>
      </c>
      <c r="FT8" s="22">
        <f>Worksheet!FS130</f>
        <v>30.7</v>
      </c>
      <c r="FU8" s="22">
        <f>Worksheet!FT130</f>
        <v>30.4</v>
      </c>
      <c r="FV8" s="22">
        <f>Worksheet!FU130</f>
        <v>406.4</v>
      </c>
      <c r="FW8" s="22">
        <f>Worksheet!FV130</f>
        <v>284.39999999999998</v>
      </c>
      <c r="FX8" s="22">
        <f>Worksheet!FW130</f>
        <v>80.5</v>
      </c>
      <c r="FY8" s="22">
        <f>Worksheet!FX130</f>
        <v>11</v>
      </c>
      <c r="FZ8" s="22">
        <f>Worksheet!FY134</f>
        <v>0</v>
      </c>
      <c r="GB8" s="22">
        <f t="shared" si="0"/>
        <v>302653.19999999972</v>
      </c>
    </row>
    <row r="9" spans="1:192" x14ac:dyDescent="0.2">
      <c r="A9" s="9" t="s">
        <v>390</v>
      </c>
      <c r="B9" s="9"/>
      <c r="C9" s="1" t="s">
        <v>459</v>
      </c>
      <c r="D9" s="6">
        <f>Worksheet!C233</f>
        <v>72480084.909999996</v>
      </c>
      <c r="E9" s="6">
        <f>Worksheet!D233</f>
        <v>353421544.51999998</v>
      </c>
      <c r="F9" s="6">
        <f>Worksheet!E233</f>
        <v>72479846.149999991</v>
      </c>
      <c r="G9" s="6">
        <f>Worksheet!F233</f>
        <v>147868482.38</v>
      </c>
      <c r="H9" s="6">
        <f>Worksheet!G233</f>
        <v>9359432.0099999998</v>
      </c>
      <c r="I9" s="6">
        <f>Worksheet!H233</f>
        <v>8509792.379999999</v>
      </c>
      <c r="J9" s="6">
        <f>Worksheet!I233</f>
        <v>92542267.709999993</v>
      </c>
      <c r="K9" s="6">
        <f>Worksheet!J233</f>
        <v>19176430.338</v>
      </c>
      <c r="L9" s="6">
        <f>Worksheet!K233</f>
        <v>3371303.86</v>
      </c>
      <c r="M9" s="6">
        <f>Worksheet!L233</f>
        <v>23595304.07</v>
      </c>
      <c r="N9" s="6">
        <f>Worksheet!M233</f>
        <v>13581365.049999999</v>
      </c>
      <c r="O9" s="6">
        <f>Worksheet!N233</f>
        <v>452214334.69</v>
      </c>
      <c r="P9" s="6">
        <f>Worksheet!O233</f>
        <v>121860174.67999999</v>
      </c>
      <c r="Q9" s="6">
        <f>Worksheet!P233</f>
        <v>2799302.1</v>
      </c>
      <c r="R9" s="6">
        <f>Worksheet!Q233</f>
        <v>357171520.36000001</v>
      </c>
      <c r="S9" s="6">
        <f>Worksheet!R233</f>
        <v>22682472.120000001</v>
      </c>
      <c r="T9" s="6">
        <f>Worksheet!S233</f>
        <v>14002127.890000001</v>
      </c>
      <c r="U9" s="6">
        <f>Worksheet!T233</f>
        <v>2144964.84</v>
      </c>
      <c r="V9" s="6">
        <f>Worksheet!U233</f>
        <v>872742.97</v>
      </c>
      <c r="W9" s="6">
        <f>Worksheet!V233</f>
        <v>3357635.6</v>
      </c>
      <c r="X9" s="6">
        <f>Worksheet!W233</f>
        <v>872942.15</v>
      </c>
      <c r="Y9" s="6">
        <f>Worksheet!X233</f>
        <v>854171.2</v>
      </c>
      <c r="Z9" s="6">
        <f>Worksheet!Y233</f>
        <v>14544530.17</v>
      </c>
      <c r="AA9" s="6">
        <f>Worksheet!Z233</f>
        <v>2833593.02</v>
      </c>
      <c r="AB9" s="6">
        <f>Worksheet!AA233</f>
        <v>252917425.71000001</v>
      </c>
      <c r="AC9" s="6">
        <f>Worksheet!AB233</f>
        <v>254158879.38</v>
      </c>
      <c r="AD9" s="6">
        <f>Worksheet!AC233</f>
        <v>8474448.5700000003</v>
      </c>
      <c r="AE9" s="6">
        <f>Worksheet!AD233</f>
        <v>10867548.01</v>
      </c>
      <c r="AF9" s="6">
        <f>Worksheet!AE233</f>
        <v>1695008.01</v>
      </c>
      <c r="AG9" s="6">
        <f>Worksheet!AF233</f>
        <v>2472703.1800000002</v>
      </c>
      <c r="AH9" s="6">
        <f>Worksheet!AG233</f>
        <v>7383182.5899999999</v>
      </c>
      <c r="AI9" s="6">
        <f>Worksheet!AH233</f>
        <v>8780916.7100000009</v>
      </c>
      <c r="AJ9" s="6">
        <f>Worksheet!AI233</f>
        <v>3790675.18</v>
      </c>
      <c r="AK9" s="6">
        <f>Worksheet!AJ233</f>
        <v>2805852.22</v>
      </c>
      <c r="AL9" s="6">
        <f>Worksheet!AK233</f>
        <v>2886718.17</v>
      </c>
      <c r="AM9" s="6">
        <f>Worksheet!AL233</f>
        <v>3282088.76</v>
      </c>
      <c r="AN9" s="6">
        <f>Worksheet!AM233</f>
        <v>4274969.66</v>
      </c>
      <c r="AO9" s="6">
        <f>Worksheet!AN233</f>
        <v>3878005.98</v>
      </c>
      <c r="AP9" s="6">
        <f>Worksheet!AO233</f>
        <v>39361716.280000001</v>
      </c>
      <c r="AQ9" s="6">
        <f>Worksheet!AP233</f>
        <v>776068934.45999992</v>
      </c>
      <c r="AR9" s="6">
        <f>Worksheet!AQ233</f>
        <v>3240854.81</v>
      </c>
      <c r="AS9" s="6">
        <f>Worksheet!AR233</f>
        <v>536143285.56999999</v>
      </c>
      <c r="AT9" s="6">
        <f>Worksheet!AS233</f>
        <v>61575335.579999998</v>
      </c>
      <c r="AU9" s="6">
        <f>Worksheet!AT233</f>
        <v>19834891.600000001</v>
      </c>
      <c r="AV9" s="6">
        <f>Worksheet!AU233</f>
        <v>3205567.95</v>
      </c>
      <c r="AW9" s="6">
        <f>Worksheet!AV233</f>
        <v>3609067.4</v>
      </c>
      <c r="AX9" s="6">
        <f>Worksheet!AW233</f>
        <v>2952238.9000000004</v>
      </c>
      <c r="AY9" s="6">
        <f>Worksheet!AX233</f>
        <v>901398.36</v>
      </c>
      <c r="AZ9" s="6">
        <f>Worksheet!AY233</f>
        <v>4671672.6900000004</v>
      </c>
      <c r="BA9" s="6">
        <f>Worksheet!AZ233</f>
        <v>100416779.83000001</v>
      </c>
      <c r="BB9" s="6">
        <f>Worksheet!BA233</f>
        <v>74027124.444000006</v>
      </c>
      <c r="BC9" s="6">
        <f>Worksheet!BB233</f>
        <v>64031883.630000003</v>
      </c>
      <c r="BD9" s="6">
        <f>Worksheet!BC233</f>
        <v>256148067.34</v>
      </c>
      <c r="BE9" s="6">
        <f>Worksheet!BD233</f>
        <v>40464485.177999996</v>
      </c>
      <c r="BF9" s="6">
        <f>Worksheet!BE233</f>
        <v>12253448.48</v>
      </c>
      <c r="BG9" s="6">
        <f>Worksheet!BF233</f>
        <v>198855220.382</v>
      </c>
      <c r="BH9" s="6">
        <f>Worksheet!BG233</f>
        <v>8940099.2300000004</v>
      </c>
      <c r="BI9" s="6">
        <f>Worksheet!BH233</f>
        <v>5958337.9800000004</v>
      </c>
      <c r="BJ9" s="6">
        <f>Worksheet!BI233</f>
        <v>3311248.1</v>
      </c>
      <c r="BK9" s="6">
        <f>Worksheet!BJ233</f>
        <v>51551945.562000006</v>
      </c>
      <c r="BL9" s="6">
        <f>Worksheet!BK233</f>
        <v>184179550.09</v>
      </c>
      <c r="BM9" s="6">
        <f>Worksheet!BL233</f>
        <v>2788512.66</v>
      </c>
      <c r="BN9" s="6">
        <f>Worksheet!BM233</f>
        <v>3376076.8899999997</v>
      </c>
      <c r="BO9" s="6">
        <f>Worksheet!BN233</f>
        <v>30027447.684</v>
      </c>
      <c r="BP9" s="6">
        <f>Worksheet!BO233</f>
        <v>11571707.82</v>
      </c>
      <c r="BQ9" s="6">
        <f>Worksheet!BP233</f>
        <v>2746218.47</v>
      </c>
      <c r="BR9" s="6">
        <f>Worksheet!BQ233</f>
        <v>53808622.25</v>
      </c>
      <c r="BS9" s="6">
        <f>Worksheet!BR233</f>
        <v>39188001.280000001</v>
      </c>
      <c r="BT9" s="6">
        <f>Worksheet!BS233</f>
        <v>10096377.02</v>
      </c>
      <c r="BU9" s="6">
        <f>Worksheet!BT233</f>
        <v>4515408.5900000008</v>
      </c>
      <c r="BV9" s="6">
        <f>Worksheet!BU233</f>
        <v>4446146.32</v>
      </c>
      <c r="BW9" s="6">
        <f>Worksheet!BV233</f>
        <v>10859674.08</v>
      </c>
      <c r="BX9" s="6">
        <f>Worksheet!BW233</f>
        <v>16703024.33</v>
      </c>
      <c r="BY9" s="6">
        <f>Worksheet!BX233</f>
        <v>1619852.9500000002</v>
      </c>
      <c r="BZ9" s="6">
        <f>Worksheet!BY233</f>
        <v>4987601.2300000004</v>
      </c>
      <c r="CA9" s="6">
        <f>Worksheet!BZ233</f>
        <v>2781434.0500000003</v>
      </c>
      <c r="CB9" s="6">
        <f>Worksheet!CA233</f>
        <v>2584335.06</v>
      </c>
      <c r="CC9" s="6">
        <f>Worksheet!CB233</f>
        <v>680894228.81000006</v>
      </c>
      <c r="CD9" s="6">
        <f>Worksheet!CC233</f>
        <v>2327172.4300000002</v>
      </c>
      <c r="CE9" s="6">
        <f>Worksheet!CD233</f>
        <v>991026.07</v>
      </c>
      <c r="CF9" s="6">
        <f>Worksheet!CE233</f>
        <v>2348292.6800000002</v>
      </c>
      <c r="CG9" s="6">
        <f>Worksheet!CF233</f>
        <v>1542200.61</v>
      </c>
      <c r="CH9" s="6">
        <f>Worksheet!CG233</f>
        <v>2672154.46</v>
      </c>
      <c r="CI9" s="6">
        <f>Worksheet!CH233</f>
        <v>1774298.21</v>
      </c>
      <c r="CJ9" s="6">
        <f>Worksheet!CI233</f>
        <v>6363261.9699999997</v>
      </c>
      <c r="CK9" s="6">
        <f>Worksheet!CJ233</f>
        <v>8755352.2599999998</v>
      </c>
      <c r="CL9" s="6">
        <f>Worksheet!CK233</f>
        <v>46603358.280000001</v>
      </c>
      <c r="CM9" s="6">
        <f>Worksheet!CL233</f>
        <v>11768313.630000001</v>
      </c>
      <c r="CN9" s="6">
        <f>Worksheet!CM233</f>
        <v>7888404.9500000002</v>
      </c>
      <c r="CO9" s="6">
        <f>Worksheet!CN233</f>
        <v>244424143.34999999</v>
      </c>
      <c r="CP9" s="6">
        <f>Worksheet!CO233</f>
        <v>124596117.164</v>
      </c>
      <c r="CQ9" s="6">
        <f>Worksheet!CP233</f>
        <v>9716159.2299999986</v>
      </c>
      <c r="CR9" s="6">
        <f>Worksheet!CQ233</f>
        <v>9639127.1199999992</v>
      </c>
      <c r="CS9" s="6">
        <f>Worksheet!CR233</f>
        <v>2591295.42</v>
      </c>
      <c r="CT9" s="6">
        <f>Worksheet!CS233</f>
        <v>3719620.8</v>
      </c>
      <c r="CU9" s="6">
        <f>Worksheet!CT233</f>
        <v>1795962.2</v>
      </c>
      <c r="CV9" s="6">
        <f>Worksheet!CU233</f>
        <v>3639291.92</v>
      </c>
      <c r="CW9" s="6">
        <f>Worksheet!CV233</f>
        <v>843898.67999999993</v>
      </c>
      <c r="CX9" s="6">
        <f>Worksheet!CW233</f>
        <v>2399900.58</v>
      </c>
      <c r="CY9" s="6">
        <f>Worksheet!CX233</f>
        <v>4554100.24</v>
      </c>
      <c r="CZ9" s="6">
        <f>Worksheet!CY233</f>
        <v>871001.91</v>
      </c>
      <c r="DA9" s="6">
        <f>Worksheet!CZ233</f>
        <v>17670959.490000002</v>
      </c>
      <c r="DB9" s="6">
        <f>Worksheet!DA233</f>
        <v>2555870.86</v>
      </c>
      <c r="DC9" s="6">
        <f>Worksheet!DB233</f>
        <v>3450493.19</v>
      </c>
      <c r="DD9" s="6">
        <f>Worksheet!DC233</f>
        <v>2338556.5699999998</v>
      </c>
      <c r="DE9" s="6">
        <f>Worksheet!DD233</f>
        <v>2350999.5499999998</v>
      </c>
      <c r="DF9" s="6">
        <f>Worksheet!DE233</f>
        <v>4285256.26</v>
      </c>
      <c r="DG9" s="6">
        <f>Worksheet!DF233</f>
        <v>179396904.60800001</v>
      </c>
      <c r="DH9" s="6">
        <f>Worksheet!DG233</f>
        <v>1393097.98</v>
      </c>
      <c r="DI9" s="6">
        <f>Worksheet!DH233</f>
        <v>16931448.690000001</v>
      </c>
      <c r="DJ9" s="6">
        <f>Worksheet!DI233</f>
        <v>22550233.789999999</v>
      </c>
      <c r="DK9" s="6">
        <f>Worksheet!DJ233</f>
        <v>6340849.0300000003</v>
      </c>
      <c r="DL9" s="6">
        <f>Worksheet!DK233</f>
        <v>4432493.87</v>
      </c>
      <c r="DM9" s="6">
        <f>Worksheet!DL233</f>
        <v>49911501.579999998</v>
      </c>
      <c r="DN9" s="6">
        <f>Worksheet!DM233</f>
        <v>3890584.8299999996</v>
      </c>
      <c r="DO9" s="6">
        <f>Worksheet!DN233</f>
        <v>13023431.869999999</v>
      </c>
      <c r="DP9" s="6">
        <f>Worksheet!DO233</f>
        <v>26943598.629999999</v>
      </c>
      <c r="DQ9" s="6">
        <f>Worksheet!DP233</f>
        <v>2928740.66</v>
      </c>
      <c r="DR9" s="6">
        <f>Worksheet!DQ233</f>
        <v>5376529.75</v>
      </c>
      <c r="DS9" s="6">
        <f>Worksheet!DR233</f>
        <v>12869076.369999999</v>
      </c>
      <c r="DT9" s="6">
        <f>Worksheet!DS233</f>
        <v>7578984.0899999999</v>
      </c>
      <c r="DU9" s="6">
        <f>Worksheet!DT233</f>
        <v>2133563.7799999998</v>
      </c>
      <c r="DV9" s="6">
        <f>Worksheet!DU233</f>
        <v>4001533.21</v>
      </c>
      <c r="DW9" s="6">
        <f>Worksheet!DV233</f>
        <v>2732483.55</v>
      </c>
      <c r="DX9" s="6">
        <f>Worksheet!DW233</f>
        <v>3816060.94</v>
      </c>
      <c r="DY9" s="6">
        <f>Worksheet!DX233</f>
        <v>2775364.83</v>
      </c>
      <c r="DZ9" s="6">
        <f>Worksheet!DY233</f>
        <v>3941984.8000000003</v>
      </c>
      <c r="EA9" s="6">
        <f>Worksheet!DZ233</f>
        <v>8454965.2599999998</v>
      </c>
      <c r="EB9" s="6">
        <f>Worksheet!EA233</f>
        <v>6378682.5499999998</v>
      </c>
      <c r="EC9" s="6">
        <f>Worksheet!EB233</f>
        <v>5309382.9400000004</v>
      </c>
      <c r="ED9" s="6">
        <f>Worksheet!EC233</f>
        <v>3293319.5599999996</v>
      </c>
      <c r="EE9" s="6">
        <f>Worksheet!ED233</f>
        <v>18481576.960000001</v>
      </c>
      <c r="EF9" s="6">
        <f>Worksheet!EE233</f>
        <v>2627048.44</v>
      </c>
      <c r="EG9" s="6">
        <f>Worksheet!EF233</f>
        <v>12804420.27</v>
      </c>
      <c r="EH9" s="6">
        <f>Worksheet!EG233</f>
        <v>3159232.7</v>
      </c>
      <c r="EI9" s="6">
        <f>Worksheet!EH233</f>
        <v>2819571.2</v>
      </c>
      <c r="EJ9" s="6">
        <f>Worksheet!EI233</f>
        <v>147007251.84</v>
      </c>
      <c r="EK9" s="6">
        <f>Worksheet!EJ233</f>
        <v>77152449.596000001</v>
      </c>
      <c r="EL9" s="6">
        <f>Worksheet!EK233</f>
        <v>6171476.5699999994</v>
      </c>
      <c r="EM9" s="6">
        <f>Worksheet!EL233</f>
        <v>4414954.68</v>
      </c>
      <c r="EN9" s="6">
        <f>Worksheet!EM233</f>
        <v>4198090.21</v>
      </c>
      <c r="EO9" s="6">
        <f>Worksheet!EN233</f>
        <v>9685107.9100000001</v>
      </c>
      <c r="EP9" s="6">
        <f>Worksheet!EO233</f>
        <v>3896380.83</v>
      </c>
      <c r="EQ9" s="6">
        <f>Worksheet!EP233</f>
        <v>4351949.1899999995</v>
      </c>
      <c r="ER9" s="6">
        <f>Worksheet!EQ233</f>
        <v>23305554</v>
      </c>
      <c r="ES9" s="6">
        <f>Worksheet!ER233</f>
        <v>3932488.07</v>
      </c>
      <c r="ET9" s="6">
        <f>Worksheet!ES233</f>
        <v>1958287.28</v>
      </c>
      <c r="EU9" s="6">
        <f>Worksheet!ET233</f>
        <v>3303031.04</v>
      </c>
      <c r="EV9" s="6">
        <f>Worksheet!EU233</f>
        <v>6379549.4000000004</v>
      </c>
      <c r="EW9" s="6">
        <f>Worksheet!EV233</f>
        <v>1225078.8899999999</v>
      </c>
      <c r="EX9" s="6">
        <f>Worksheet!EW233</f>
        <v>10332738.220000001</v>
      </c>
      <c r="EY9" s="6">
        <f>Worksheet!EX233</f>
        <v>3232202.78</v>
      </c>
      <c r="EZ9" s="6">
        <f>Worksheet!EY233</f>
        <v>4282403.4400000004</v>
      </c>
      <c r="FA9" s="6">
        <f>Worksheet!EZ233</f>
        <v>1984011.72</v>
      </c>
      <c r="FB9" s="6">
        <f>Worksheet!FA233</f>
        <v>30229008.579999998</v>
      </c>
      <c r="FC9" s="6">
        <f>Worksheet!FB233</f>
        <v>3852502.4899999998</v>
      </c>
      <c r="FD9" s="6">
        <f>Worksheet!FC233</f>
        <v>19406246.960000001</v>
      </c>
      <c r="FE9" s="6">
        <f>Worksheet!FD233</f>
        <v>3830877.86</v>
      </c>
      <c r="FF9" s="6">
        <f>Worksheet!FE233</f>
        <v>1633919.35</v>
      </c>
      <c r="FG9" s="6">
        <f>Worksheet!FF233</f>
        <v>3000083.84</v>
      </c>
      <c r="FH9" s="6">
        <f>Worksheet!FG233</f>
        <v>1886270.1199999999</v>
      </c>
      <c r="FI9" s="6">
        <f>Worksheet!FH233</f>
        <v>1570285.62</v>
      </c>
      <c r="FJ9" s="6">
        <f>Worksheet!FI233</f>
        <v>15825542.9</v>
      </c>
      <c r="FK9" s="6">
        <f>Worksheet!FJ233</f>
        <v>15740858.85</v>
      </c>
      <c r="FL9" s="6">
        <f>Worksheet!FK233</f>
        <v>18878143.18</v>
      </c>
      <c r="FM9" s="6">
        <f>Worksheet!FL233</f>
        <v>48796379.829999998</v>
      </c>
      <c r="FN9" s="6">
        <f>Worksheet!FM233</f>
        <v>30299070.828000002</v>
      </c>
      <c r="FO9" s="6">
        <f>Worksheet!FN233</f>
        <v>183612381.71000001</v>
      </c>
      <c r="FP9" s="6">
        <f>Worksheet!FO233</f>
        <v>9715247.3099999987</v>
      </c>
      <c r="FQ9" s="6">
        <f>Worksheet!FP233</f>
        <v>19722633.890000001</v>
      </c>
      <c r="FR9" s="6">
        <f>Worksheet!FQ233</f>
        <v>8023943.29</v>
      </c>
      <c r="FS9" s="6">
        <f>Worksheet!FR233</f>
        <v>2450113.9500000002</v>
      </c>
      <c r="FT9" s="6">
        <f>Worksheet!FS233</f>
        <v>2685526.75</v>
      </c>
      <c r="FU9" s="6">
        <f>Worksheet!FT233</f>
        <v>1401925.73</v>
      </c>
      <c r="FV9" s="6">
        <f>Worksheet!FU233</f>
        <v>7389588.8899999997</v>
      </c>
      <c r="FW9" s="6">
        <f>Worksheet!FV233</f>
        <v>6181662.4699999997</v>
      </c>
      <c r="FX9" s="6">
        <f>Worksheet!FW233</f>
        <v>2835238.3400000003</v>
      </c>
      <c r="FY9" s="6">
        <f>Worksheet!FX233</f>
        <v>1160581.8500000001</v>
      </c>
      <c r="FZ9" s="6">
        <f>Worksheet!FY237</f>
        <v>0</v>
      </c>
      <c r="GB9" s="22">
        <f t="shared" si="0"/>
        <v>7442676907.7139978</v>
      </c>
    </row>
    <row r="10" spans="1:192" x14ac:dyDescent="0.2">
      <c r="A10" s="9" t="s">
        <v>391</v>
      </c>
      <c r="B10" s="9"/>
      <c r="C10" s="1" t="s">
        <v>460</v>
      </c>
      <c r="D10" s="6">
        <f>Worksheet!C234</f>
        <v>0</v>
      </c>
      <c r="E10" s="6">
        <f>Worksheet!D234</f>
        <v>0</v>
      </c>
      <c r="F10" s="6">
        <f>Worksheet!E234</f>
        <v>0</v>
      </c>
      <c r="G10" s="6">
        <f>Worksheet!F234</f>
        <v>108813.53</v>
      </c>
      <c r="H10" s="6">
        <f>Worksheet!G234</f>
        <v>0</v>
      </c>
      <c r="I10" s="6">
        <f>Worksheet!H234</f>
        <v>0</v>
      </c>
      <c r="J10" s="6">
        <f>Worksheet!I234</f>
        <v>1615361.41</v>
      </c>
      <c r="K10" s="6">
        <f>Worksheet!J234</f>
        <v>0</v>
      </c>
      <c r="L10" s="6">
        <f>Worksheet!K234</f>
        <v>6598.78</v>
      </c>
      <c r="M10" s="6">
        <f>Worksheet!L234</f>
        <v>45112.639999999999</v>
      </c>
      <c r="N10" s="6">
        <f>Worksheet!M234</f>
        <v>0</v>
      </c>
      <c r="O10" s="6">
        <f>Worksheet!N234</f>
        <v>0</v>
      </c>
      <c r="P10" s="6">
        <f>Worksheet!O234</f>
        <v>0</v>
      </c>
      <c r="Q10" s="6">
        <f>Worksheet!P234</f>
        <v>0</v>
      </c>
      <c r="R10" s="6">
        <f>Worksheet!Q234</f>
        <v>881308.44</v>
      </c>
      <c r="S10" s="6">
        <f>Worksheet!R234</f>
        <v>4472.25</v>
      </c>
      <c r="T10" s="6">
        <f>Worksheet!S234</f>
        <v>54686.46</v>
      </c>
      <c r="U10" s="6">
        <f>Worksheet!T234</f>
        <v>0</v>
      </c>
      <c r="V10" s="6">
        <f>Worksheet!U234</f>
        <v>9361.33</v>
      </c>
      <c r="W10" s="6">
        <f>Worksheet!V234</f>
        <v>0</v>
      </c>
      <c r="X10" s="6">
        <f>Worksheet!W234</f>
        <v>18921.990000000002</v>
      </c>
      <c r="Y10" s="6">
        <f>Worksheet!X234</f>
        <v>2985.3</v>
      </c>
      <c r="Z10" s="6">
        <f>Worksheet!Y234</f>
        <v>659865.25</v>
      </c>
      <c r="AA10" s="6">
        <f>Worksheet!Z234</f>
        <v>87821.88</v>
      </c>
      <c r="AB10" s="6">
        <f>Worksheet!AA234</f>
        <v>0</v>
      </c>
      <c r="AC10" s="6">
        <f>Worksheet!AB234</f>
        <v>0</v>
      </c>
      <c r="AD10" s="6">
        <f>Worksheet!AC234</f>
        <v>0</v>
      </c>
      <c r="AE10" s="6">
        <f>Worksheet!AD234</f>
        <v>18344.509999999998</v>
      </c>
      <c r="AF10" s="6">
        <f>Worksheet!AE234</f>
        <v>38704.949999999997</v>
      </c>
      <c r="AG10" s="6">
        <f>Worksheet!AF234</f>
        <v>6809.57</v>
      </c>
      <c r="AH10" s="6">
        <f>Worksheet!AG234</f>
        <v>15392.19</v>
      </c>
      <c r="AI10" s="6">
        <f>Worksheet!AH234</f>
        <v>55780.47</v>
      </c>
      <c r="AJ10" s="6">
        <f>Worksheet!AI234</f>
        <v>7785.05</v>
      </c>
      <c r="AK10" s="6">
        <f>Worksheet!AJ234</f>
        <v>0</v>
      </c>
      <c r="AL10" s="6">
        <f>Worksheet!AK234</f>
        <v>39012.43</v>
      </c>
      <c r="AM10" s="6">
        <f>Worksheet!AL234</f>
        <v>51325.17</v>
      </c>
      <c r="AN10" s="6">
        <f>Worksheet!AM234</f>
        <v>0</v>
      </c>
      <c r="AO10" s="6">
        <f>Worksheet!AN234</f>
        <v>14040.56</v>
      </c>
      <c r="AP10" s="6">
        <f>Worksheet!AO234</f>
        <v>0</v>
      </c>
      <c r="AQ10" s="6">
        <f>Worksheet!AP234</f>
        <v>0</v>
      </c>
      <c r="AR10" s="6">
        <f>Worksheet!AQ234</f>
        <v>0</v>
      </c>
      <c r="AS10" s="6">
        <f>Worksheet!AR234</f>
        <v>153690.17000000001</v>
      </c>
      <c r="AT10" s="6">
        <f>Worksheet!AS234</f>
        <v>0</v>
      </c>
      <c r="AU10" s="6">
        <f>Worksheet!AT234</f>
        <v>15971.49</v>
      </c>
      <c r="AV10" s="6">
        <f>Worksheet!AU234</f>
        <v>130530.75</v>
      </c>
      <c r="AW10" s="6">
        <f>Worksheet!AV234</f>
        <v>0</v>
      </c>
      <c r="AX10" s="6">
        <f>Worksheet!AW234</f>
        <v>0</v>
      </c>
      <c r="AY10" s="6">
        <f>Worksheet!AX234</f>
        <v>11757.2</v>
      </c>
      <c r="AZ10" s="6">
        <f>Worksheet!AY234</f>
        <v>10954.69</v>
      </c>
      <c r="BA10" s="6">
        <f>Worksheet!AZ234</f>
        <v>0</v>
      </c>
      <c r="BB10" s="6">
        <f>Worksheet!BA234</f>
        <v>0</v>
      </c>
      <c r="BC10" s="6">
        <f>Worksheet!BB234</f>
        <v>0</v>
      </c>
      <c r="BD10" s="6">
        <f>Worksheet!BC234</f>
        <v>0</v>
      </c>
      <c r="BE10" s="6">
        <f>Worksheet!BD234</f>
        <v>0</v>
      </c>
      <c r="BF10" s="6">
        <f>Worksheet!BE234</f>
        <v>8233.25</v>
      </c>
      <c r="BG10" s="6">
        <f>Worksheet!BF234</f>
        <v>0</v>
      </c>
      <c r="BH10" s="6">
        <f>Worksheet!BG234</f>
        <v>0</v>
      </c>
      <c r="BI10" s="6">
        <f>Worksheet!BH234</f>
        <v>0</v>
      </c>
      <c r="BJ10" s="6">
        <f>Worksheet!BI234</f>
        <v>0</v>
      </c>
      <c r="BK10" s="6">
        <f>Worksheet!BJ234</f>
        <v>0</v>
      </c>
      <c r="BL10" s="6">
        <f>Worksheet!BK234</f>
        <v>284117.25</v>
      </c>
      <c r="BM10" s="6">
        <f>Worksheet!BL234</f>
        <v>0</v>
      </c>
      <c r="BN10" s="6">
        <f>Worksheet!BM234</f>
        <v>0</v>
      </c>
      <c r="BO10" s="6">
        <f>Worksheet!BN234</f>
        <v>0</v>
      </c>
      <c r="BP10" s="6">
        <f>Worksheet!BO234</f>
        <v>27459.68</v>
      </c>
      <c r="BQ10" s="6">
        <f>Worksheet!BP234</f>
        <v>34668.720000000001</v>
      </c>
      <c r="BR10" s="6">
        <f>Worksheet!BQ234</f>
        <v>65183.66</v>
      </c>
      <c r="BS10" s="6">
        <f>Worksheet!BR234</f>
        <v>0</v>
      </c>
      <c r="BT10" s="6">
        <f>Worksheet!BS234</f>
        <v>42867.78</v>
      </c>
      <c r="BU10" s="6">
        <f>Worksheet!BT234</f>
        <v>0</v>
      </c>
      <c r="BV10" s="6">
        <f>Worksheet!BU234</f>
        <v>38979.81</v>
      </c>
      <c r="BW10" s="6">
        <f>Worksheet!BV234</f>
        <v>0</v>
      </c>
      <c r="BX10" s="6">
        <f>Worksheet!BW234</f>
        <v>0</v>
      </c>
      <c r="BY10" s="6">
        <f>Worksheet!BX234</f>
        <v>0</v>
      </c>
      <c r="BZ10" s="6">
        <f>Worksheet!BY234</f>
        <v>35888.83</v>
      </c>
      <c r="CA10" s="6">
        <f>Worksheet!BZ234</f>
        <v>0</v>
      </c>
      <c r="CB10" s="6">
        <f>Worksheet!CA234</f>
        <v>2430.16</v>
      </c>
      <c r="CC10" s="6">
        <f>Worksheet!CB234</f>
        <v>0</v>
      </c>
      <c r="CD10" s="6">
        <f>Worksheet!CC234</f>
        <v>43295.58</v>
      </c>
      <c r="CE10" s="6">
        <f>Worksheet!CD234</f>
        <v>1459.1</v>
      </c>
      <c r="CF10" s="6">
        <f>Worksheet!CE234</f>
        <v>16002.74</v>
      </c>
      <c r="CG10" s="6">
        <f>Worksheet!CF234</f>
        <v>14411.78</v>
      </c>
      <c r="CH10" s="6">
        <f>Worksheet!CG234</f>
        <v>0</v>
      </c>
      <c r="CI10" s="6">
        <f>Worksheet!CH234</f>
        <v>3845.69</v>
      </c>
      <c r="CJ10" s="6">
        <f>Worksheet!CI234</f>
        <v>16497.47</v>
      </c>
      <c r="CK10" s="6">
        <f>Worksheet!CJ234</f>
        <v>0</v>
      </c>
      <c r="CL10" s="6">
        <f>Worksheet!CK234</f>
        <v>0</v>
      </c>
      <c r="CM10" s="6">
        <f>Worksheet!CL234</f>
        <v>41931.08</v>
      </c>
      <c r="CN10" s="6">
        <f>Worksheet!CM234</f>
        <v>145907.01</v>
      </c>
      <c r="CO10" s="6">
        <f>Worksheet!CN234</f>
        <v>0</v>
      </c>
      <c r="CP10" s="6">
        <f>Worksheet!CO234</f>
        <v>0</v>
      </c>
      <c r="CQ10" s="6">
        <f>Worksheet!CP234</f>
        <v>0</v>
      </c>
      <c r="CR10" s="6">
        <f>Worksheet!CQ234</f>
        <v>0</v>
      </c>
      <c r="CS10" s="6">
        <f>Worksheet!CR234</f>
        <v>20409.57</v>
      </c>
      <c r="CT10" s="6">
        <f>Worksheet!CS234</f>
        <v>0</v>
      </c>
      <c r="CU10" s="6">
        <f>Worksheet!CT234</f>
        <v>0</v>
      </c>
      <c r="CV10" s="6">
        <f>Worksheet!CU234</f>
        <v>8125.99</v>
      </c>
      <c r="CW10" s="6">
        <f>Worksheet!CV234</f>
        <v>0</v>
      </c>
      <c r="CX10" s="6">
        <f>Worksheet!CW234</f>
        <v>671.05</v>
      </c>
      <c r="CY10" s="6">
        <f>Worksheet!CX234</f>
        <v>38630.720000000001</v>
      </c>
      <c r="CZ10" s="6">
        <f>Worksheet!CY234</f>
        <v>6612.5</v>
      </c>
      <c r="DA10" s="6">
        <f>Worksheet!CZ234</f>
        <v>0</v>
      </c>
      <c r="DB10" s="6">
        <f>Worksheet!DA234</f>
        <v>17009.54</v>
      </c>
      <c r="DC10" s="6">
        <f>Worksheet!DB234</f>
        <v>36821.870000000003</v>
      </c>
      <c r="DD10" s="6">
        <f>Worksheet!DC234</f>
        <v>28101.71</v>
      </c>
      <c r="DE10" s="6">
        <f>Worksheet!DD234</f>
        <v>26592.37</v>
      </c>
      <c r="DF10" s="6">
        <f>Worksheet!DE234</f>
        <v>6748.86</v>
      </c>
      <c r="DG10" s="6">
        <f>Worksheet!DF234</f>
        <v>0</v>
      </c>
      <c r="DH10" s="6">
        <f>Worksheet!DG234</f>
        <v>0</v>
      </c>
      <c r="DI10" s="6">
        <f>Worksheet!DH234</f>
        <v>0</v>
      </c>
      <c r="DJ10" s="6">
        <f>Worksheet!DI234</f>
        <v>0</v>
      </c>
      <c r="DK10" s="6">
        <f>Worksheet!DJ234</f>
        <v>22168.12</v>
      </c>
      <c r="DL10" s="6">
        <f>Worksheet!DK234</f>
        <v>0</v>
      </c>
      <c r="DM10" s="6">
        <f>Worksheet!DL234</f>
        <v>35492.120000000003</v>
      </c>
      <c r="DN10" s="6">
        <f>Worksheet!DM234</f>
        <v>0</v>
      </c>
      <c r="DO10" s="6">
        <f>Worksheet!DN234</f>
        <v>5397.59</v>
      </c>
      <c r="DP10" s="6">
        <f>Worksheet!DO234</f>
        <v>39960.400000000001</v>
      </c>
      <c r="DQ10" s="6">
        <f>Worksheet!DP234</f>
        <v>0</v>
      </c>
      <c r="DR10" s="6">
        <f>Worksheet!DQ234</f>
        <v>0</v>
      </c>
      <c r="DS10" s="6">
        <f>Worksheet!DR234</f>
        <v>0</v>
      </c>
      <c r="DT10" s="6">
        <f>Worksheet!DS234</f>
        <v>10388.049999999999</v>
      </c>
      <c r="DU10" s="6">
        <f>Worksheet!DT234</f>
        <v>20175.34</v>
      </c>
      <c r="DV10" s="6">
        <f>Worksheet!DU234</f>
        <v>41830.67</v>
      </c>
      <c r="DW10" s="6">
        <f>Worksheet!DV234</f>
        <v>4815.07</v>
      </c>
      <c r="DX10" s="6">
        <f>Worksheet!DW234</f>
        <v>4367.59</v>
      </c>
      <c r="DY10" s="6">
        <f>Worksheet!DX234</f>
        <v>14619.8</v>
      </c>
      <c r="DZ10" s="6">
        <f>Worksheet!DY234</f>
        <v>0</v>
      </c>
      <c r="EA10" s="6">
        <f>Worksheet!DZ234</f>
        <v>29480.95</v>
      </c>
      <c r="EB10" s="6">
        <f>Worksheet!EA234</f>
        <v>0</v>
      </c>
      <c r="EC10" s="6">
        <f>Worksheet!EB234</f>
        <v>23603.58</v>
      </c>
      <c r="ED10" s="6">
        <f>Worksheet!EC234</f>
        <v>0</v>
      </c>
      <c r="EE10" s="6">
        <f>Worksheet!ED234</f>
        <v>0</v>
      </c>
      <c r="EF10" s="6">
        <f>Worksheet!EE234</f>
        <v>0</v>
      </c>
      <c r="EG10" s="6">
        <f>Worksheet!EF234</f>
        <v>0</v>
      </c>
      <c r="EH10" s="6">
        <f>Worksheet!EG234</f>
        <v>8515.83</v>
      </c>
      <c r="EI10" s="6">
        <f>Worksheet!EH234</f>
        <v>75684.44</v>
      </c>
      <c r="EJ10" s="6">
        <f>Worksheet!EI234</f>
        <v>1329905.1299999999</v>
      </c>
      <c r="EK10" s="6">
        <f>Worksheet!EJ234</f>
        <v>0</v>
      </c>
      <c r="EL10" s="6">
        <f>Worksheet!EK234</f>
        <v>0</v>
      </c>
      <c r="EM10" s="6">
        <f>Worksheet!EL234</f>
        <v>14646.58</v>
      </c>
      <c r="EN10" s="6">
        <f>Worksheet!EM234</f>
        <v>61417.53</v>
      </c>
      <c r="EO10" s="6">
        <f>Worksheet!EN234</f>
        <v>0</v>
      </c>
      <c r="EP10" s="6">
        <f>Worksheet!EO234</f>
        <v>92932.479999999996</v>
      </c>
      <c r="EQ10" s="6">
        <f>Worksheet!EP234</f>
        <v>0</v>
      </c>
      <c r="ER10" s="6">
        <f>Worksheet!EQ234</f>
        <v>0</v>
      </c>
      <c r="ES10" s="6">
        <f>Worksheet!ER234</f>
        <v>111024.63</v>
      </c>
      <c r="ET10" s="6">
        <f>Worksheet!ES234</f>
        <v>6990.32</v>
      </c>
      <c r="EU10" s="6">
        <f>Worksheet!ET234</f>
        <v>0</v>
      </c>
      <c r="EV10" s="6">
        <f>Worksheet!EU234</f>
        <v>47858.95</v>
      </c>
      <c r="EW10" s="6">
        <f>Worksheet!EV234</f>
        <v>69.56</v>
      </c>
      <c r="EX10" s="6">
        <f>Worksheet!EW234</f>
        <v>0</v>
      </c>
      <c r="EY10" s="6">
        <f>Worksheet!EX234</f>
        <v>47024.23</v>
      </c>
      <c r="EZ10" s="6">
        <f>Worksheet!EY234</f>
        <v>63052.77</v>
      </c>
      <c r="FA10" s="6">
        <f>Worksheet!EZ234</f>
        <v>0</v>
      </c>
      <c r="FB10" s="6">
        <f>Worksheet!FA234</f>
        <v>0</v>
      </c>
      <c r="FC10" s="6">
        <f>Worksheet!FB234</f>
        <v>0</v>
      </c>
      <c r="FD10" s="6">
        <f>Worksheet!FC234</f>
        <v>0</v>
      </c>
      <c r="FE10" s="6">
        <f>Worksheet!FD234</f>
        <v>45806.55</v>
      </c>
      <c r="FF10" s="6">
        <f>Worksheet!FE234</f>
        <v>35199.71</v>
      </c>
      <c r="FG10" s="6">
        <f>Worksheet!FF234</f>
        <v>18708.21</v>
      </c>
      <c r="FH10" s="6">
        <f>Worksheet!FG234</f>
        <v>0</v>
      </c>
      <c r="FI10" s="6">
        <f>Worksheet!FH234</f>
        <v>23460.61</v>
      </c>
      <c r="FJ10" s="6">
        <f>Worksheet!FI234</f>
        <v>0</v>
      </c>
      <c r="FK10" s="6">
        <f>Worksheet!FJ234</f>
        <v>24331.1</v>
      </c>
      <c r="FL10" s="6">
        <f>Worksheet!FK234</f>
        <v>0</v>
      </c>
      <c r="FM10" s="6">
        <f>Worksheet!FL234</f>
        <v>6608.61</v>
      </c>
      <c r="FN10" s="6">
        <f>Worksheet!FM234</f>
        <v>0</v>
      </c>
      <c r="FO10" s="6">
        <f>Worksheet!FN234</f>
        <v>0</v>
      </c>
      <c r="FP10" s="6">
        <f>Worksheet!FO234</f>
        <v>0</v>
      </c>
      <c r="FQ10" s="6">
        <f>Worksheet!FP234</f>
        <v>189779.34</v>
      </c>
      <c r="FR10" s="6">
        <f>Worksheet!FQ234</f>
        <v>0</v>
      </c>
      <c r="FS10" s="6">
        <f>Worksheet!FR234</f>
        <v>25222.85</v>
      </c>
      <c r="FT10" s="6">
        <f>Worksheet!FS234</f>
        <v>22124.39</v>
      </c>
      <c r="FU10" s="6">
        <f>Worksheet!FT234</f>
        <v>0</v>
      </c>
      <c r="FV10" s="6">
        <f>Worksheet!FU234</f>
        <v>0</v>
      </c>
      <c r="FW10" s="6">
        <f>Worksheet!FV234</f>
        <v>0</v>
      </c>
      <c r="FX10" s="6">
        <f>Worksheet!FW234</f>
        <v>0</v>
      </c>
      <c r="FY10" s="6">
        <f>Worksheet!FX234</f>
        <v>7153.09</v>
      </c>
      <c r="FZ10" s="6">
        <f>Worksheet!FY238</f>
        <v>0</v>
      </c>
      <c r="GB10" s="22">
        <f t="shared" si="0"/>
        <v>7588128.4200000009</v>
      </c>
    </row>
    <row r="11" spans="1:192" x14ac:dyDescent="0.2">
      <c r="A11" s="9" t="s">
        <v>592</v>
      </c>
      <c r="B11" s="9"/>
      <c r="C11" s="1" t="s">
        <v>571</v>
      </c>
      <c r="D11" s="6">
        <f>Worksheet!C161</f>
        <v>18258822</v>
      </c>
      <c r="E11" s="6">
        <f>Worksheet!D161</f>
        <v>0</v>
      </c>
      <c r="F11" s="6">
        <f>Worksheet!E161</f>
        <v>7894</v>
      </c>
      <c r="G11" s="6">
        <f>Worksheet!F161</f>
        <v>0</v>
      </c>
      <c r="H11" s="6">
        <f>Worksheet!G161</f>
        <v>0</v>
      </c>
      <c r="I11" s="6">
        <f>Worksheet!H161</f>
        <v>0</v>
      </c>
      <c r="J11" s="6">
        <f>Worksheet!I161</f>
        <v>0</v>
      </c>
      <c r="K11" s="6">
        <f>Worksheet!J161</f>
        <v>0</v>
      </c>
      <c r="L11" s="6">
        <f>Worksheet!K161</f>
        <v>0</v>
      </c>
      <c r="M11" s="6">
        <f>Worksheet!L161</f>
        <v>0</v>
      </c>
      <c r="N11" s="6">
        <f>Worksheet!M161</f>
        <v>0</v>
      </c>
      <c r="O11" s="6">
        <f>Worksheet!N161</f>
        <v>0</v>
      </c>
      <c r="P11" s="6">
        <f>Worksheet!O161</f>
        <v>0</v>
      </c>
      <c r="Q11" s="6">
        <f>Worksheet!P161</f>
        <v>0</v>
      </c>
      <c r="R11" s="6">
        <f>Worksheet!Q161</f>
        <v>0</v>
      </c>
      <c r="S11" s="6">
        <f>Worksheet!R161</f>
        <v>17615461</v>
      </c>
      <c r="T11" s="6">
        <f>Worksheet!S161</f>
        <v>0</v>
      </c>
      <c r="U11" s="6">
        <f>Worksheet!T161</f>
        <v>0</v>
      </c>
      <c r="V11" s="6">
        <f>Worksheet!U161</f>
        <v>0</v>
      </c>
      <c r="W11" s="6">
        <f>Worksheet!V161</f>
        <v>0</v>
      </c>
      <c r="X11" s="6">
        <f>Worksheet!W161</f>
        <v>0</v>
      </c>
      <c r="Y11" s="6">
        <f>Worksheet!X161</f>
        <v>0</v>
      </c>
      <c r="Z11" s="6">
        <f>Worksheet!Y161</f>
        <v>9417542</v>
      </c>
      <c r="AA11" s="6">
        <f>Worksheet!Z161</f>
        <v>0</v>
      </c>
      <c r="AB11" s="6">
        <f>Worksheet!AA161</f>
        <v>0</v>
      </c>
      <c r="AC11" s="6">
        <f>Worksheet!AB161</f>
        <v>659149</v>
      </c>
      <c r="AD11" s="6">
        <f>Worksheet!AC161</f>
        <v>0</v>
      </c>
      <c r="AE11" s="6">
        <f>Worksheet!AD161</f>
        <v>0</v>
      </c>
      <c r="AF11" s="6">
        <f>Worksheet!AE161</f>
        <v>0</v>
      </c>
      <c r="AG11" s="6">
        <f>Worksheet!AF161</f>
        <v>0</v>
      </c>
      <c r="AH11" s="6">
        <f>Worksheet!AG161</f>
        <v>0</v>
      </c>
      <c r="AI11" s="6">
        <f>Worksheet!AH161</f>
        <v>0</v>
      </c>
      <c r="AJ11" s="6">
        <f>Worksheet!AI161</f>
        <v>0</v>
      </c>
      <c r="AK11" s="6">
        <f>Worksheet!AJ161</f>
        <v>0</v>
      </c>
      <c r="AL11" s="6">
        <f>Worksheet!AK161</f>
        <v>0</v>
      </c>
      <c r="AM11" s="6">
        <f>Worksheet!AL161</f>
        <v>0</v>
      </c>
      <c r="AN11" s="6">
        <f>Worksheet!AM161</f>
        <v>0</v>
      </c>
      <c r="AO11" s="6">
        <f>Worksheet!AN161</f>
        <v>0</v>
      </c>
      <c r="AP11" s="6">
        <f>Worksheet!AO161</f>
        <v>0</v>
      </c>
      <c r="AQ11" s="6">
        <f>Worksheet!AP161</f>
        <v>1831408</v>
      </c>
      <c r="AR11" s="6">
        <f>Worksheet!AQ161</f>
        <v>296025</v>
      </c>
      <c r="AS11" s="6">
        <f>Worksheet!AR161</f>
        <v>17031305</v>
      </c>
      <c r="AT11" s="6">
        <f>Worksheet!AS161</f>
        <v>0</v>
      </c>
      <c r="AU11" s="6">
        <f>Worksheet!AT161</f>
        <v>0</v>
      </c>
      <c r="AV11" s="6">
        <f>Worksheet!AU161</f>
        <v>0</v>
      </c>
      <c r="AW11" s="6">
        <f>Worksheet!AV161</f>
        <v>0</v>
      </c>
      <c r="AX11" s="6">
        <f>Worksheet!AW161</f>
        <v>0</v>
      </c>
      <c r="AY11" s="6">
        <f>Worksheet!AX161</f>
        <v>0</v>
      </c>
      <c r="AZ11" s="6">
        <f>Worksheet!AY161</f>
        <v>0</v>
      </c>
      <c r="BA11" s="6">
        <f>Worksheet!AZ161</f>
        <v>0</v>
      </c>
      <c r="BB11" s="6">
        <f>Worksheet!BA161</f>
        <v>0</v>
      </c>
      <c r="BC11" s="6">
        <f>Worksheet!BB161</f>
        <v>0</v>
      </c>
      <c r="BD11" s="6">
        <f>Worksheet!BC161</f>
        <v>1894560</v>
      </c>
      <c r="BE11" s="6">
        <f>Worksheet!BD161</f>
        <v>0</v>
      </c>
      <c r="BF11" s="6">
        <f>Worksheet!BE161</f>
        <v>0</v>
      </c>
      <c r="BG11" s="6">
        <f>Worksheet!BF161</f>
        <v>5431072</v>
      </c>
      <c r="BH11" s="6">
        <f>Worksheet!BG161</f>
        <v>0</v>
      </c>
      <c r="BI11" s="6">
        <f>Worksheet!BH161</f>
        <v>201297</v>
      </c>
      <c r="BJ11" s="6">
        <f>Worksheet!BI161</f>
        <v>15788</v>
      </c>
      <c r="BK11" s="6">
        <f>Worksheet!BJ161</f>
        <v>0</v>
      </c>
      <c r="BL11" s="6">
        <f>Worksheet!BK161</f>
        <v>51772799</v>
      </c>
      <c r="BM11" s="6">
        <f>Worksheet!BL161</f>
        <v>0</v>
      </c>
      <c r="BN11" s="6">
        <f>Worksheet!BM161</f>
        <v>0</v>
      </c>
      <c r="BO11" s="6">
        <f>Worksheet!BN161</f>
        <v>0</v>
      </c>
      <c r="BP11" s="6">
        <f>Worksheet!BO161</f>
        <v>0</v>
      </c>
      <c r="BQ11" s="6">
        <f>Worksheet!BP161</f>
        <v>0</v>
      </c>
      <c r="BR11" s="6">
        <f>Worksheet!BQ161</f>
        <v>0</v>
      </c>
      <c r="BS11" s="6">
        <f>Worksheet!BR161</f>
        <v>0</v>
      </c>
      <c r="BT11" s="6">
        <f>Worksheet!BS161</f>
        <v>0</v>
      </c>
      <c r="BU11" s="6">
        <f>Worksheet!BT161</f>
        <v>0</v>
      </c>
      <c r="BV11" s="6">
        <f>Worksheet!BU161</f>
        <v>0</v>
      </c>
      <c r="BW11" s="6">
        <f>Worksheet!BV161</f>
        <v>0</v>
      </c>
      <c r="BX11" s="6">
        <f>Worksheet!BW161</f>
        <v>0</v>
      </c>
      <c r="BY11" s="6">
        <f>Worksheet!BX161</f>
        <v>0</v>
      </c>
      <c r="BZ11" s="6">
        <f>Worksheet!BY161</f>
        <v>0</v>
      </c>
      <c r="CA11" s="6">
        <f>Worksheet!BZ161</f>
        <v>0</v>
      </c>
      <c r="CB11" s="6">
        <f>Worksheet!CA161</f>
        <v>0</v>
      </c>
      <c r="CC11" s="6">
        <f>Worksheet!CB161</f>
        <v>1866931</v>
      </c>
      <c r="CD11" s="6">
        <f>Worksheet!CC161</f>
        <v>0</v>
      </c>
      <c r="CE11" s="6">
        <f>Worksheet!CD161</f>
        <v>0</v>
      </c>
      <c r="CF11" s="6">
        <f>Worksheet!CE161</f>
        <v>0</v>
      </c>
      <c r="CG11" s="6">
        <f>Worksheet!CF161</f>
        <v>0</v>
      </c>
      <c r="CH11" s="6">
        <f>Worksheet!CG161</f>
        <v>0</v>
      </c>
      <c r="CI11" s="6">
        <f>Worksheet!CH161</f>
        <v>0</v>
      </c>
      <c r="CJ11" s="6">
        <f>Worksheet!CI161</f>
        <v>0</v>
      </c>
      <c r="CK11" s="6">
        <f>Worksheet!CJ161</f>
        <v>0</v>
      </c>
      <c r="CL11" s="6">
        <f>Worksheet!CK161</f>
        <v>4152244</v>
      </c>
      <c r="CM11" s="6">
        <f>Worksheet!CL161</f>
        <v>39470</v>
      </c>
      <c r="CN11" s="6">
        <f>Worksheet!CM161</f>
        <v>31576</v>
      </c>
      <c r="CO11" s="6">
        <f>Worksheet!CN161</f>
        <v>1618270</v>
      </c>
      <c r="CP11" s="6">
        <f>Worksheet!CO161</f>
        <v>0</v>
      </c>
      <c r="CQ11" s="6">
        <f>Worksheet!CP161</f>
        <v>0</v>
      </c>
      <c r="CR11" s="6">
        <f>Worksheet!CQ161</f>
        <v>0</v>
      </c>
      <c r="CS11" s="6">
        <f>Worksheet!CR161</f>
        <v>0</v>
      </c>
      <c r="CT11" s="6">
        <f>Worksheet!CS161</f>
        <v>0</v>
      </c>
      <c r="CU11" s="6">
        <f>Worksheet!CT161</f>
        <v>0</v>
      </c>
      <c r="CV11" s="6">
        <f>Worksheet!CU161</f>
        <v>2885257</v>
      </c>
      <c r="CW11" s="6">
        <f>Worksheet!CV161</f>
        <v>0</v>
      </c>
      <c r="CX11" s="6">
        <f>Worksheet!CW161</f>
        <v>0</v>
      </c>
      <c r="CY11" s="6">
        <f>Worksheet!CX161</f>
        <v>0</v>
      </c>
      <c r="CZ11" s="6">
        <f>Worksheet!CY161</f>
        <v>0</v>
      </c>
      <c r="DA11" s="6">
        <f>Worksheet!CZ161</f>
        <v>0</v>
      </c>
      <c r="DB11" s="6">
        <f>Worksheet!DA161</f>
        <v>0</v>
      </c>
      <c r="DC11" s="6">
        <f>Worksheet!DB161</f>
        <v>0</v>
      </c>
      <c r="DD11" s="6">
        <f>Worksheet!DC161</f>
        <v>0</v>
      </c>
      <c r="DE11" s="6">
        <f>Worksheet!DD161</f>
        <v>0</v>
      </c>
      <c r="DF11" s="6">
        <f>Worksheet!DE161</f>
        <v>0</v>
      </c>
      <c r="DG11" s="6">
        <f>Worksheet!DF161</f>
        <v>0</v>
      </c>
      <c r="DH11" s="6">
        <f>Worksheet!DG161</f>
        <v>0</v>
      </c>
      <c r="DI11" s="6">
        <f>Worksheet!DH161</f>
        <v>0</v>
      </c>
      <c r="DJ11" s="6">
        <f>Worksheet!DI161</f>
        <v>15788</v>
      </c>
      <c r="DK11" s="6">
        <f>Worksheet!DJ161</f>
        <v>27629</v>
      </c>
      <c r="DL11" s="6">
        <f>Worksheet!DK161</f>
        <v>0</v>
      </c>
      <c r="DM11" s="6">
        <f>Worksheet!DL161</f>
        <v>0</v>
      </c>
      <c r="DN11" s="6">
        <f>Worksheet!DM161</f>
        <v>0</v>
      </c>
      <c r="DO11" s="6">
        <f>Worksheet!DN161</f>
        <v>0</v>
      </c>
      <c r="DP11" s="6">
        <f>Worksheet!DO161</f>
        <v>0</v>
      </c>
      <c r="DQ11" s="6">
        <f>Worksheet!DP161</f>
        <v>0</v>
      </c>
      <c r="DR11" s="6">
        <f>Worksheet!DQ161</f>
        <v>0</v>
      </c>
      <c r="DS11" s="6">
        <f>Worksheet!DR161</f>
        <v>0</v>
      </c>
      <c r="DT11" s="6">
        <f>Worksheet!DS161</f>
        <v>0</v>
      </c>
      <c r="DU11" s="6">
        <f>Worksheet!DT161</f>
        <v>0</v>
      </c>
      <c r="DV11" s="6">
        <f>Worksheet!DU161</f>
        <v>0</v>
      </c>
      <c r="DW11" s="6">
        <f>Worksheet!DV161</f>
        <v>0</v>
      </c>
      <c r="DX11" s="6">
        <f>Worksheet!DW161</f>
        <v>0</v>
      </c>
      <c r="DY11" s="6">
        <f>Worksheet!DX161</f>
        <v>0</v>
      </c>
      <c r="DZ11" s="6">
        <f>Worksheet!DY161</f>
        <v>0</v>
      </c>
      <c r="EA11" s="6">
        <f>Worksheet!DZ161</f>
        <v>0</v>
      </c>
      <c r="EB11" s="6">
        <f>Worksheet!EA161</f>
        <v>0</v>
      </c>
      <c r="EC11" s="6">
        <f>Worksheet!EB161</f>
        <v>0</v>
      </c>
      <c r="ED11" s="6">
        <f>Worksheet!EC161</f>
        <v>0</v>
      </c>
      <c r="EE11" s="6">
        <f>Worksheet!ED161</f>
        <v>0</v>
      </c>
      <c r="EF11" s="6">
        <f>Worksheet!EE161</f>
        <v>0</v>
      </c>
      <c r="EG11" s="6">
        <f>Worksheet!EF161</f>
        <v>0</v>
      </c>
      <c r="EH11" s="6">
        <f>Worksheet!EG161</f>
        <v>0</v>
      </c>
      <c r="EI11" s="6">
        <f>Worksheet!EH161</f>
        <v>0</v>
      </c>
      <c r="EJ11" s="6">
        <f>Worksheet!EI161</f>
        <v>0</v>
      </c>
      <c r="EK11" s="6">
        <f>Worksheet!EJ161</f>
        <v>0</v>
      </c>
      <c r="EL11" s="6">
        <f>Worksheet!EK161</f>
        <v>0</v>
      </c>
      <c r="EM11" s="6">
        <f>Worksheet!EL161</f>
        <v>0</v>
      </c>
      <c r="EN11" s="6">
        <f>Worksheet!EM161</f>
        <v>0</v>
      </c>
      <c r="EO11" s="6">
        <f>Worksheet!EN161</f>
        <v>959121</v>
      </c>
      <c r="EP11" s="6">
        <f>Worksheet!EO161</f>
        <v>0</v>
      </c>
      <c r="EQ11" s="6">
        <f>Worksheet!EP161</f>
        <v>0</v>
      </c>
      <c r="ER11" s="6">
        <f>Worksheet!EQ161</f>
        <v>0</v>
      </c>
      <c r="ES11" s="6">
        <f>Worksheet!ER161</f>
        <v>0</v>
      </c>
      <c r="ET11" s="6">
        <f>Worksheet!ES161</f>
        <v>0</v>
      </c>
      <c r="EU11" s="6">
        <f>Worksheet!ET161</f>
        <v>0</v>
      </c>
      <c r="EV11" s="6">
        <f>Worksheet!EU161</f>
        <v>31576</v>
      </c>
      <c r="EW11" s="6">
        <f>Worksheet!EV161</f>
        <v>0</v>
      </c>
      <c r="EX11" s="6">
        <f>Worksheet!EW161</f>
        <v>0</v>
      </c>
      <c r="EY11" s="6">
        <f>Worksheet!EX161</f>
        <v>0</v>
      </c>
      <c r="EZ11" s="6">
        <f>Worksheet!EY161</f>
        <v>1973500</v>
      </c>
      <c r="FA11" s="6">
        <f>Worksheet!EZ161</f>
        <v>0</v>
      </c>
      <c r="FB11" s="6">
        <f>Worksheet!FA161</f>
        <v>0</v>
      </c>
      <c r="FC11" s="6">
        <f>Worksheet!FB161</f>
        <v>0</v>
      </c>
      <c r="FD11" s="6">
        <f>Worksheet!FC161</f>
        <v>0</v>
      </c>
      <c r="FE11" s="6">
        <f>Worksheet!FD161</f>
        <v>0</v>
      </c>
      <c r="FF11" s="6">
        <f>Worksheet!FE161</f>
        <v>0</v>
      </c>
      <c r="FG11" s="6">
        <f>Worksheet!FF161</f>
        <v>0</v>
      </c>
      <c r="FH11" s="6">
        <f>Worksheet!FG161</f>
        <v>0</v>
      </c>
      <c r="FI11" s="6">
        <f>Worksheet!FH161</f>
        <v>0</v>
      </c>
      <c r="FJ11" s="6">
        <f>Worksheet!FI161</f>
        <v>0</v>
      </c>
      <c r="FK11" s="6">
        <f>Worksheet!FJ161</f>
        <v>0</v>
      </c>
      <c r="FL11" s="6">
        <f>Worksheet!FK161</f>
        <v>0</v>
      </c>
      <c r="FM11" s="6">
        <f>Worksheet!FL161</f>
        <v>0</v>
      </c>
      <c r="FN11" s="6">
        <f>Worksheet!FM161</f>
        <v>0</v>
      </c>
      <c r="FO11" s="6">
        <f>Worksheet!FN161</f>
        <v>0</v>
      </c>
      <c r="FP11" s="6">
        <f>Worksheet!FO161</f>
        <v>0</v>
      </c>
      <c r="FQ11" s="6">
        <f>Worksheet!FP161</f>
        <v>0</v>
      </c>
      <c r="FR11" s="6">
        <f>Worksheet!FQ161</f>
        <v>0</v>
      </c>
      <c r="FS11" s="6">
        <f>Worksheet!FR161</f>
        <v>0</v>
      </c>
      <c r="FT11" s="6">
        <f>Worksheet!FS161</f>
        <v>0</v>
      </c>
      <c r="FU11" s="6">
        <f>Worksheet!FT161</f>
        <v>0</v>
      </c>
      <c r="FV11" s="6">
        <f>Worksheet!FU161</f>
        <v>0</v>
      </c>
      <c r="FW11" s="6">
        <f>Worksheet!FV161</f>
        <v>0</v>
      </c>
      <c r="FX11" s="6">
        <f>Worksheet!FW161</f>
        <v>0</v>
      </c>
      <c r="FY11" s="6">
        <f>Worksheet!FX161</f>
        <v>0</v>
      </c>
      <c r="FZ11" s="6">
        <f>Worksheet!FY165</f>
        <v>0</v>
      </c>
      <c r="GB11" s="22">
        <f t="shared" si="0"/>
        <v>138034484</v>
      </c>
    </row>
    <row r="12" spans="1:192" x14ac:dyDescent="0.2">
      <c r="A12" s="35" t="s">
        <v>727</v>
      </c>
      <c r="B12" s="9"/>
      <c r="C12" s="116" t="s">
        <v>726</v>
      </c>
      <c r="D12" s="6">
        <f>Worksheet!C164</f>
        <v>7894</v>
      </c>
      <c r="E12" s="6">
        <f>Worksheet!D164</f>
        <v>67099</v>
      </c>
      <c r="F12" s="6">
        <f>Worksheet!E164</f>
        <v>0</v>
      </c>
      <c r="G12" s="6">
        <f>Worksheet!F164</f>
        <v>15788</v>
      </c>
      <c r="H12" s="6">
        <f>Worksheet!G164</f>
        <v>0</v>
      </c>
      <c r="I12" s="6">
        <f>Worksheet!H164</f>
        <v>31576</v>
      </c>
      <c r="J12" s="6">
        <f>Worksheet!I164</f>
        <v>15788</v>
      </c>
      <c r="K12" s="6">
        <f>Worksheet!J164</f>
        <v>0</v>
      </c>
      <c r="L12" s="6">
        <f>Worksheet!K164</f>
        <v>0</v>
      </c>
      <c r="M12" s="6">
        <f>Worksheet!L164</f>
        <v>15788</v>
      </c>
      <c r="N12" s="6">
        <f>Worksheet!M164</f>
        <v>0</v>
      </c>
      <c r="O12" s="6">
        <f>Worksheet!N164</f>
        <v>134198</v>
      </c>
      <c r="P12" s="6">
        <f>Worksheet!O164</f>
        <v>0</v>
      </c>
      <c r="Q12" s="6">
        <f>Worksheet!P164</f>
        <v>0</v>
      </c>
      <c r="R12" s="6">
        <f>Worksheet!Q164</f>
        <v>1042008</v>
      </c>
      <c r="S12" s="6">
        <f>Worksheet!R164</f>
        <v>0</v>
      </c>
      <c r="T12" s="6">
        <f>Worksheet!S164</f>
        <v>0</v>
      </c>
      <c r="U12" s="6">
        <f>Worksheet!T164</f>
        <v>0</v>
      </c>
      <c r="V12" s="6">
        <f>Worksheet!U164</f>
        <v>0</v>
      </c>
      <c r="W12" s="6">
        <f>Worksheet!V164</f>
        <v>0</v>
      </c>
      <c r="X12" s="6">
        <f>Worksheet!W164</f>
        <v>0</v>
      </c>
      <c r="Y12" s="6">
        <f>Worksheet!X164</f>
        <v>0</v>
      </c>
      <c r="Z12" s="6">
        <f>Worksheet!Y164</f>
        <v>0</v>
      </c>
      <c r="AA12" s="6">
        <f>Worksheet!Z164</f>
        <v>0</v>
      </c>
      <c r="AB12" s="6">
        <f>Worksheet!AA164</f>
        <v>0</v>
      </c>
      <c r="AC12" s="6">
        <f>Worksheet!AB164</f>
        <v>0</v>
      </c>
      <c r="AD12" s="6">
        <f>Worksheet!AC164</f>
        <v>0</v>
      </c>
      <c r="AE12" s="6">
        <f>Worksheet!AD164</f>
        <v>0</v>
      </c>
      <c r="AF12" s="6">
        <f>Worksheet!AE164</f>
        <v>0</v>
      </c>
      <c r="AG12" s="6">
        <f>Worksheet!AF164</f>
        <v>0</v>
      </c>
      <c r="AH12" s="6">
        <f>Worksheet!AG164</f>
        <v>0</v>
      </c>
      <c r="AI12" s="6">
        <f>Worksheet!AH164</f>
        <v>0</v>
      </c>
      <c r="AJ12" s="6">
        <f>Worksheet!AI164</f>
        <v>0</v>
      </c>
      <c r="AK12" s="6">
        <f>Worksheet!AJ164</f>
        <v>0</v>
      </c>
      <c r="AL12" s="6">
        <f>Worksheet!AK164</f>
        <v>0</v>
      </c>
      <c r="AM12" s="6">
        <f>Worksheet!AL164</f>
        <v>0</v>
      </c>
      <c r="AN12" s="6">
        <f>Worksheet!AM164</f>
        <v>0</v>
      </c>
      <c r="AO12" s="6">
        <f>Worksheet!AN164</f>
        <v>0</v>
      </c>
      <c r="AP12" s="6">
        <f>Worksheet!AO164</f>
        <v>0</v>
      </c>
      <c r="AQ12" s="6">
        <f>Worksheet!AP164</f>
        <v>406541</v>
      </c>
      <c r="AR12" s="6">
        <f>Worksheet!AQ164</f>
        <v>0</v>
      </c>
      <c r="AS12" s="6">
        <f>Worksheet!AR164</f>
        <v>15788</v>
      </c>
      <c r="AT12" s="6">
        <f>Worksheet!AS164</f>
        <v>0</v>
      </c>
      <c r="AU12" s="6">
        <f>Worksheet!AT164</f>
        <v>15788</v>
      </c>
      <c r="AV12" s="6">
        <f>Worksheet!AU164</f>
        <v>0</v>
      </c>
      <c r="AW12" s="6">
        <f>Worksheet!AV164</f>
        <v>0</v>
      </c>
      <c r="AX12" s="6">
        <f>Worksheet!AW164</f>
        <v>0</v>
      </c>
      <c r="AY12" s="6">
        <f>Worksheet!AX164</f>
        <v>0</v>
      </c>
      <c r="AZ12" s="6">
        <f>Worksheet!AY164</f>
        <v>0</v>
      </c>
      <c r="BA12" s="6">
        <f>Worksheet!AZ164</f>
        <v>0</v>
      </c>
      <c r="BB12" s="6">
        <f>Worksheet!BA164</f>
        <v>0</v>
      </c>
      <c r="BC12" s="6">
        <f>Worksheet!BB164</f>
        <v>0</v>
      </c>
      <c r="BD12" s="6">
        <f>Worksheet!BC164</f>
        <v>27629</v>
      </c>
      <c r="BE12" s="6">
        <f>Worksheet!BD164</f>
        <v>0</v>
      </c>
      <c r="BF12" s="6">
        <f>Worksheet!BE164</f>
        <v>0</v>
      </c>
      <c r="BG12" s="6">
        <f>Worksheet!BF164</f>
        <v>161827</v>
      </c>
      <c r="BH12" s="6">
        <f>Worksheet!BG164</f>
        <v>0</v>
      </c>
      <c r="BI12" s="6">
        <f>Worksheet!BH164</f>
        <v>0</v>
      </c>
      <c r="BJ12" s="6">
        <f>Worksheet!BI164</f>
        <v>0</v>
      </c>
      <c r="BK12" s="6">
        <f>Worksheet!BJ164</f>
        <v>0</v>
      </c>
      <c r="BL12" s="6">
        <f>Worksheet!BK164</f>
        <v>126304</v>
      </c>
      <c r="BM12" s="6">
        <f>Worksheet!BL164</f>
        <v>71046</v>
      </c>
      <c r="BN12" s="6">
        <f>Worksheet!BM164</f>
        <v>0</v>
      </c>
      <c r="BO12" s="6">
        <f>Worksheet!BN164</f>
        <v>0</v>
      </c>
      <c r="BP12" s="6">
        <f>Worksheet!BO164</f>
        <v>0</v>
      </c>
      <c r="BQ12" s="6">
        <f>Worksheet!BP164</f>
        <v>0</v>
      </c>
      <c r="BR12" s="6">
        <f>Worksheet!BQ164</f>
        <v>0</v>
      </c>
      <c r="BS12" s="6">
        <f>Worksheet!BR164</f>
        <v>0</v>
      </c>
      <c r="BT12" s="6">
        <f>Worksheet!BS164</f>
        <v>0</v>
      </c>
      <c r="BU12" s="6">
        <f>Worksheet!BT164</f>
        <v>0</v>
      </c>
      <c r="BV12" s="6">
        <f>Worksheet!BU164</f>
        <v>0</v>
      </c>
      <c r="BW12" s="6">
        <f>Worksheet!BV164</f>
        <v>0</v>
      </c>
      <c r="BX12" s="6">
        <f>Worksheet!BW164</f>
        <v>0</v>
      </c>
      <c r="BY12" s="6">
        <f>Worksheet!BX164</f>
        <v>0</v>
      </c>
      <c r="BZ12" s="6">
        <f>Worksheet!BY164</f>
        <v>0</v>
      </c>
      <c r="CA12" s="6">
        <f>Worksheet!BZ164</f>
        <v>0</v>
      </c>
      <c r="CB12" s="6">
        <f>Worksheet!CA164</f>
        <v>0</v>
      </c>
      <c r="CC12" s="6">
        <f>Worksheet!CB164</f>
        <v>177615</v>
      </c>
      <c r="CD12" s="6">
        <f>Worksheet!CC164</f>
        <v>0</v>
      </c>
      <c r="CE12" s="6">
        <f>Worksheet!CD164</f>
        <v>0</v>
      </c>
      <c r="CF12" s="6">
        <f>Worksheet!CE164</f>
        <v>0</v>
      </c>
      <c r="CG12" s="6">
        <f>Worksheet!CF164</f>
        <v>0</v>
      </c>
      <c r="CH12" s="6">
        <f>Worksheet!CG164</f>
        <v>0</v>
      </c>
      <c r="CI12" s="6">
        <f>Worksheet!CH164</f>
        <v>0</v>
      </c>
      <c r="CJ12" s="6">
        <f>Worksheet!CI164</f>
        <v>0</v>
      </c>
      <c r="CK12" s="6">
        <f>Worksheet!CJ164</f>
        <v>39470</v>
      </c>
      <c r="CL12" s="6">
        <f>Worksheet!CK164</f>
        <v>0</v>
      </c>
      <c r="CM12" s="6">
        <f>Worksheet!CL164</f>
        <v>0</v>
      </c>
      <c r="CN12" s="6">
        <f>Worksheet!CM164</f>
        <v>0</v>
      </c>
      <c r="CO12" s="6">
        <f>Worksheet!CN164</f>
        <v>288131</v>
      </c>
      <c r="CP12" s="6">
        <f>Worksheet!CO164</f>
        <v>122357</v>
      </c>
      <c r="CQ12" s="6">
        <f>Worksheet!CP164</f>
        <v>0</v>
      </c>
      <c r="CR12" s="6">
        <f>Worksheet!CQ164</f>
        <v>0</v>
      </c>
      <c r="CS12" s="6">
        <f>Worksheet!CR164</f>
        <v>0</v>
      </c>
      <c r="CT12" s="6">
        <f>Worksheet!CS164</f>
        <v>0</v>
      </c>
      <c r="CU12" s="6">
        <f>Worksheet!CT164</f>
        <v>0</v>
      </c>
      <c r="CV12" s="6">
        <f>Worksheet!CU164</f>
        <v>47364</v>
      </c>
      <c r="CW12" s="6">
        <f>Worksheet!CV164</f>
        <v>0</v>
      </c>
      <c r="CX12" s="6">
        <f>Worksheet!CW164</f>
        <v>0</v>
      </c>
      <c r="CY12" s="6">
        <f>Worksheet!CX164</f>
        <v>0</v>
      </c>
      <c r="CZ12" s="6">
        <f>Worksheet!CY164</f>
        <v>0</v>
      </c>
      <c r="DA12" s="6">
        <f>Worksheet!CZ164</f>
        <v>0</v>
      </c>
      <c r="DB12" s="6">
        <f>Worksheet!DA164</f>
        <v>0</v>
      </c>
      <c r="DC12" s="6">
        <f>Worksheet!DB164</f>
        <v>0</v>
      </c>
      <c r="DD12" s="6">
        <f>Worksheet!DC164</f>
        <v>0</v>
      </c>
      <c r="DE12" s="6">
        <f>Worksheet!DD164</f>
        <v>0</v>
      </c>
      <c r="DF12" s="6">
        <f>Worksheet!DE164</f>
        <v>0</v>
      </c>
      <c r="DG12" s="6">
        <f>Worksheet!DF164</f>
        <v>122357</v>
      </c>
      <c r="DH12" s="6">
        <f>Worksheet!DG164</f>
        <v>0</v>
      </c>
      <c r="DI12" s="6">
        <f>Worksheet!DH164</f>
        <v>0</v>
      </c>
      <c r="DJ12" s="6">
        <f>Worksheet!DI164</f>
        <v>15788</v>
      </c>
      <c r="DK12" s="6">
        <f>Worksheet!DJ164</f>
        <v>0</v>
      </c>
      <c r="DL12" s="6">
        <f>Worksheet!DK164</f>
        <v>0</v>
      </c>
      <c r="DM12" s="6">
        <f>Worksheet!DL164</f>
        <v>0</v>
      </c>
      <c r="DN12" s="6">
        <f>Worksheet!DM164</f>
        <v>0</v>
      </c>
      <c r="DO12" s="6">
        <f>Worksheet!DN164</f>
        <v>0</v>
      </c>
      <c r="DP12" s="6">
        <f>Worksheet!DO164</f>
        <v>0</v>
      </c>
      <c r="DQ12" s="6">
        <f>Worksheet!DP164</f>
        <v>0</v>
      </c>
      <c r="DR12" s="6">
        <f>Worksheet!DQ164</f>
        <v>0</v>
      </c>
      <c r="DS12" s="6">
        <f>Worksheet!DR164</f>
        <v>0</v>
      </c>
      <c r="DT12" s="6">
        <f>Worksheet!DS164</f>
        <v>0</v>
      </c>
      <c r="DU12" s="6">
        <f>Worksheet!DT164</f>
        <v>0</v>
      </c>
      <c r="DV12" s="6">
        <f>Worksheet!DU164</f>
        <v>0</v>
      </c>
      <c r="DW12" s="6">
        <f>Worksheet!DV164</f>
        <v>0</v>
      </c>
      <c r="DX12" s="6">
        <f>Worksheet!DW164</f>
        <v>0</v>
      </c>
      <c r="DY12" s="6">
        <f>Worksheet!DX164</f>
        <v>0</v>
      </c>
      <c r="DZ12" s="6">
        <f>Worksheet!DY164</f>
        <v>0</v>
      </c>
      <c r="EA12" s="6">
        <f>Worksheet!DZ164</f>
        <v>0</v>
      </c>
      <c r="EB12" s="6">
        <f>Worksheet!EA164</f>
        <v>0</v>
      </c>
      <c r="EC12" s="6">
        <f>Worksheet!EB164</f>
        <v>0</v>
      </c>
      <c r="ED12" s="6">
        <f>Worksheet!EC164</f>
        <v>0</v>
      </c>
      <c r="EE12" s="6">
        <f>Worksheet!ED164</f>
        <v>0</v>
      </c>
      <c r="EF12" s="6">
        <f>Worksheet!EE164</f>
        <v>31576</v>
      </c>
      <c r="EG12" s="6">
        <f>Worksheet!EF164</f>
        <v>0</v>
      </c>
      <c r="EH12" s="6">
        <f>Worksheet!EG164</f>
        <v>0</v>
      </c>
      <c r="EI12" s="6">
        <f>Worksheet!EH164</f>
        <v>0</v>
      </c>
      <c r="EJ12" s="6">
        <f>Worksheet!EI164</f>
        <v>23682</v>
      </c>
      <c r="EK12" s="6">
        <f>Worksheet!EJ164</f>
        <v>134198</v>
      </c>
      <c r="EL12" s="6">
        <f>Worksheet!EK164</f>
        <v>0</v>
      </c>
      <c r="EM12" s="6">
        <f>Worksheet!EL164</f>
        <v>0</v>
      </c>
      <c r="EN12" s="6">
        <f>Worksheet!EM164</f>
        <v>3947</v>
      </c>
      <c r="EO12" s="6">
        <f>Worksheet!EN164</f>
        <v>7894</v>
      </c>
      <c r="EP12" s="6">
        <f>Worksheet!EO164</f>
        <v>0</v>
      </c>
      <c r="EQ12" s="6">
        <f>Worksheet!EP164</f>
        <v>0</v>
      </c>
      <c r="ER12" s="6">
        <f>Worksheet!EQ164</f>
        <v>0</v>
      </c>
      <c r="ES12" s="6">
        <f>Worksheet!ER164</f>
        <v>0</v>
      </c>
      <c r="ET12" s="6">
        <f>Worksheet!ES164</f>
        <v>0</v>
      </c>
      <c r="EU12" s="6">
        <f>Worksheet!ET164</f>
        <v>0</v>
      </c>
      <c r="EV12" s="6">
        <f>Worksheet!EU164</f>
        <v>7894</v>
      </c>
      <c r="EW12" s="6">
        <f>Worksheet!EV164</f>
        <v>7894</v>
      </c>
      <c r="EX12" s="6">
        <f>Worksheet!EW164</f>
        <v>0</v>
      </c>
      <c r="EY12" s="6">
        <f>Worksheet!EX164</f>
        <v>0</v>
      </c>
      <c r="EZ12" s="6">
        <f>Worksheet!EY164</f>
        <v>0</v>
      </c>
      <c r="FA12" s="6">
        <f>Worksheet!EZ164</f>
        <v>0</v>
      </c>
      <c r="FB12" s="6">
        <f>Worksheet!FA164</f>
        <v>7894</v>
      </c>
      <c r="FC12" s="6">
        <f>Worksheet!FB164</f>
        <v>0</v>
      </c>
      <c r="FD12" s="6">
        <f>Worksheet!FC164</f>
        <v>7894</v>
      </c>
      <c r="FE12" s="6">
        <f>Worksheet!FD164</f>
        <v>0</v>
      </c>
      <c r="FF12" s="6">
        <f>Worksheet!FE164</f>
        <v>0</v>
      </c>
      <c r="FG12" s="6">
        <f>Worksheet!FF164</f>
        <v>0</v>
      </c>
      <c r="FH12" s="6">
        <f>Worksheet!FG164</f>
        <v>0</v>
      </c>
      <c r="FI12" s="6">
        <f>Worksheet!FH164</f>
        <v>0</v>
      </c>
      <c r="FJ12" s="6">
        <f>Worksheet!FI164</f>
        <v>7894</v>
      </c>
      <c r="FK12" s="6">
        <f>Worksheet!FJ164</f>
        <v>0</v>
      </c>
      <c r="FL12" s="6">
        <f>Worksheet!FK164</f>
        <v>0</v>
      </c>
      <c r="FM12" s="6">
        <f>Worksheet!FL164</f>
        <v>0</v>
      </c>
      <c r="FN12" s="6">
        <f>Worksheet!FM164</f>
        <v>0</v>
      </c>
      <c r="FO12" s="6">
        <f>Worksheet!FN164</f>
        <v>39470</v>
      </c>
      <c r="FP12" s="6">
        <f>Worksheet!FO164</f>
        <v>0</v>
      </c>
      <c r="FQ12" s="6">
        <f>Worksheet!FP164</f>
        <v>0</v>
      </c>
      <c r="FR12" s="6">
        <f>Worksheet!FQ164</f>
        <v>0</v>
      </c>
      <c r="FS12" s="6">
        <f>Worksheet!FR164</f>
        <v>0</v>
      </c>
      <c r="FT12" s="6">
        <f>Worksheet!FS164</f>
        <v>0</v>
      </c>
      <c r="FU12" s="6">
        <f>Worksheet!FT164</f>
        <v>0</v>
      </c>
      <c r="FV12" s="6">
        <f>Worksheet!FU164</f>
        <v>0</v>
      </c>
      <c r="FW12" s="6">
        <f>Worksheet!FV164</f>
        <v>0</v>
      </c>
      <c r="FX12" s="6">
        <f>Worksheet!FW164</f>
        <v>0</v>
      </c>
      <c r="FY12" s="6">
        <f>Worksheet!FX164</f>
        <v>0</v>
      </c>
      <c r="FZ12" s="6">
        <f>Worksheet!FY168</f>
        <v>0</v>
      </c>
      <c r="GB12" s="22">
        <f t="shared" si="0"/>
        <v>3248381</v>
      </c>
    </row>
    <row r="13" spans="1:192" x14ac:dyDescent="0.2">
      <c r="A13" s="9" t="s">
        <v>648</v>
      </c>
      <c r="B13" s="9"/>
      <c r="C13" s="1" t="s">
        <v>689</v>
      </c>
      <c r="D13" s="6">
        <f>Worksheet!C289</f>
        <v>0</v>
      </c>
      <c r="E13" s="6">
        <f>Worksheet!D289</f>
        <v>-37001625.700634174</v>
      </c>
      <c r="F13" s="6">
        <f>Worksheet!E289</f>
        <v>-7364297.9410000006</v>
      </c>
      <c r="G13" s="6">
        <f>Worksheet!F289</f>
        <v>-5172170.784</v>
      </c>
      <c r="H13" s="6">
        <f>Worksheet!G289</f>
        <v>0</v>
      </c>
      <c r="I13" s="6">
        <f>Worksheet!H289</f>
        <v>0</v>
      </c>
      <c r="J13" s="6">
        <f>Worksheet!I289</f>
        <v>-8615716.5350000001</v>
      </c>
      <c r="K13" s="6">
        <f>Worksheet!J289</f>
        <v>0</v>
      </c>
      <c r="L13" s="6">
        <f>Worksheet!K289</f>
        <v>0</v>
      </c>
      <c r="M13" s="6">
        <f>Worksheet!L289</f>
        <v>0</v>
      </c>
      <c r="N13" s="6">
        <f>Worksheet!M289</f>
        <v>0</v>
      </c>
      <c r="O13" s="6">
        <f>Worksheet!N289</f>
        <v>0</v>
      </c>
      <c r="P13" s="6">
        <f>Worksheet!O289</f>
        <v>0</v>
      </c>
      <c r="Q13" s="6">
        <f>Worksheet!P289</f>
        <v>0</v>
      </c>
      <c r="R13" s="6">
        <f>Worksheet!Q289</f>
        <v>-8362014.4249999998</v>
      </c>
      <c r="S13" s="6">
        <f>Worksheet!R289</f>
        <v>0</v>
      </c>
      <c r="T13" s="6">
        <f>Worksheet!S289</f>
        <v>0</v>
      </c>
      <c r="U13" s="6">
        <f>Worksheet!T289</f>
        <v>0</v>
      </c>
      <c r="V13" s="6">
        <f>Worksheet!U289</f>
        <v>0</v>
      </c>
      <c r="W13" s="6">
        <f>Worksheet!V289</f>
        <v>0</v>
      </c>
      <c r="X13" s="6">
        <f>Worksheet!W289</f>
        <v>0</v>
      </c>
      <c r="Y13" s="6">
        <f>Worksheet!X289</f>
        <v>0</v>
      </c>
      <c r="Z13" s="6">
        <f>Worksheet!Y289</f>
        <v>0</v>
      </c>
      <c r="AA13" s="6">
        <f>Worksheet!Z289</f>
        <v>0</v>
      </c>
      <c r="AB13" s="6">
        <f>Worksheet!AA289</f>
        <v>0</v>
      </c>
      <c r="AC13" s="6">
        <f>Worksheet!AB289</f>
        <v>0</v>
      </c>
      <c r="AD13" s="6">
        <f>Worksheet!AC289</f>
        <v>0</v>
      </c>
      <c r="AE13" s="6">
        <f>Worksheet!AD289</f>
        <v>-641462.81599999999</v>
      </c>
      <c r="AF13" s="6">
        <f>Worksheet!AE289</f>
        <v>0</v>
      </c>
      <c r="AG13" s="6">
        <f>Worksheet!AF289</f>
        <v>0</v>
      </c>
      <c r="AH13" s="6">
        <f>Worksheet!AG289</f>
        <v>0</v>
      </c>
      <c r="AI13" s="6">
        <f>Worksheet!AH289</f>
        <v>0</v>
      </c>
      <c r="AJ13" s="6">
        <f>Worksheet!AI289</f>
        <v>0</v>
      </c>
      <c r="AK13" s="6">
        <f>Worksheet!AJ289</f>
        <v>0</v>
      </c>
      <c r="AL13" s="6">
        <f>Worksheet!AK289</f>
        <v>0</v>
      </c>
      <c r="AM13" s="6">
        <f>Worksheet!AL289</f>
        <v>0</v>
      </c>
      <c r="AN13" s="6">
        <f>Worksheet!AM289</f>
        <v>0</v>
      </c>
      <c r="AO13" s="6">
        <f>Worksheet!AN289</f>
        <v>0</v>
      </c>
      <c r="AP13" s="6">
        <f>Worksheet!AO289</f>
        <v>0</v>
      </c>
      <c r="AQ13" s="6">
        <f>Worksheet!AP289</f>
        <v>0</v>
      </c>
      <c r="AR13" s="6">
        <f>Worksheet!AQ289</f>
        <v>0</v>
      </c>
      <c r="AS13" s="6">
        <f>Worksheet!AR289</f>
        <v>-3900891.1500000004</v>
      </c>
      <c r="AT13" s="6">
        <f>Worksheet!AS289</f>
        <v>-2376346.5090000001</v>
      </c>
      <c r="AU13" s="6">
        <f>Worksheet!AT289</f>
        <v>0</v>
      </c>
      <c r="AV13" s="6">
        <f>Worksheet!AU289</f>
        <v>0</v>
      </c>
      <c r="AW13" s="6">
        <f>Worksheet!AV289</f>
        <v>0</v>
      </c>
      <c r="AX13" s="6">
        <f>Worksheet!AW289</f>
        <v>0</v>
      </c>
      <c r="AY13" s="6">
        <f>Worksheet!AX289</f>
        <v>0</v>
      </c>
      <c r="AZ13" s="6">
        <f>Worksheet!AY289</f>
        <v>-339010.67600000004</v>
      </c>
      <c r="BA13" s="6">
        <f>Worksheet!AZ289</f>
        <v>0</v>
      </c>
      <c r="BB13" s="6">
        <f>Worksheet!BA289</f>
        <v>0</v>
      </c>
      <c r="BC13" s="6">
        <f>Worksheet!BB289</f>
        <v>0</v>
      </c>
      <c r="BD13" s="6">
        <f>Worksheet!BC289</f>
        <v>-26516337.240000002</v>
      </c>
      <c r="BE13" s="6">
        <f>Worksheet!BD289</f>
        <v>0</v>
      </c>
      <c r="BF13" s="6">
        <f>Worksheet!BE289</f>
        <v>0</v>
      </c>
      <c r="BG13" s="6">
        <f>Worksheet!BF289</f>
        <v>0</v>
      </c>
      <c r="BH13" s="6">
        <f>Worksheet!BG289</f>
        <v>0</v>
      </c>
      <c r="BI13" s="6">
        <f>Worksheet!BH289</f>
        <v>0</v>
      </c>
      <c r="BJ13" s="6">
        <f>Worksheet!BI289</f>
        <v>0</v>
      </c>
      <c r="BK13" s="6">
        <f>Worksheet!BJ289</f>
        <v>0</v>
      </c>
      <c r="BL13" s="6">
        <f>Worksheet!BK289</f>
        <v>0</v>
      </c>
      <c r="BM13" s="6">
        <f>Worksheet!BL289</f>
        <v>0</v>
      </c>
      <c r="BN13" s="6">
        <f>Worksheet!BM289</f>
        <v>0</v>
      </c>
      <c r="BO13" s="6">
        <f>Worksheet!BN289</f>
        <v>0</v>
      </c>
      <c r="BP13" s="6">
        <f>Worksheet!BO289</f>
        <v>0</v>
      </c>
      <c r="BQ13" s="6">
        <f>Worksheet!BP289</f>
        <v>0</v>
      </c>
      <c r="BR13" s="6">
        <f>Worksheet!BQ289</f>
        <v>-4514708.8</v>
      </c>
      <c r="BS13" s="6">
        <f>Worksheet!BR289</f>
        <v>0</v>
      </c>
      <c r="BT13" s="6">
        <f>Worksheet!BS289</f>
        <v>0</v>
      </c>
      <c r="BU13" s="6">
        <f>Worksheet!BT289</f>
        <v>0</v>
      </c>
      <c r="BV13" s="6">
        <f>Worksheet!BU289</f>
        <v>0</v>
      </c>
      <c r="BW13" s="6">
        <f>Worksheet!BV289</f>
        <v>-242784.06400000001</v>
      </c>
      <c r="BX13" s="6">
        <f>Worksheet!BW289</f>
        <v>0</v>
      </c>
      <c r="BY13" s="6">
        <f>Worksheet!BX289</f>
        <v>0</v>
      </c>
      <c r="BZ13" s="6">
        <f>Worksheet!BY289</f>
        <v>0</v>
      </c>
      <c r="CA13" s="6">
        <f>Worksheet!BZ289</f>
        <v>0</v>
      </c>
      <c r="CB13" s="6">
        <f>Worksheet!CA289</f>
        <v>0</v>
      </c>
      <c r="CC13" s="6">
        <f>Worksheet!CB289</f>
        <v>0</v>
      </c>
      <c r="CD13" s="6">
        <f>Worksheet!CC289</f>
        <v>0</v>
      </c>
      <c r="CE13" s="6">
        <f>Worksheet!CD289</f>
        <v>0</v>
      </c>
      <c r="CF13" s="6">
        <f>Worksheet!CE289</f>
        <v>0</v>
      </c>
      <c r="CG13" s="6">
        <f>Worksheet!CF289</f>
        <v>0</v>
      </c>
      <c r="CH13" s="6">
        <f>Worksheet!CG289</f>
        <v>0</v>
      </c>
      <c r="CI13" s="6">
        <f>Worksheet!CH289</f>
        <v>0</v>
      </c>
      <c r="CJ13" s="6">
        <f>Worksheet!CI289</f>
        <v>0</v>
      </c>
      <c r="CK13" s="6">
        <f>Worksheet!CJ289</f>
        <v>0</v>
      </c>
      <c r="CL13" s="6">
        <f>Worksheet!CK289</f>
        <v>-3824513.28</v>
      </c>
      <c r="CM13" s="6">
        <f>Worksheet!CL289</f>
        <v>0</v>
      </c>
      <c r="CN13" s="6">
        <f>Worksheet!CM289</f>
        <v>0</v>
      </c>
      <c r="CO13" s="6">
        <f>Worksheet!CN289</f>
        <v>-11130398.33</v>
      </c>
      <c r="CP13" s="6">
        <f>Worksheet!CO289</f>
        <v>0</v>
      </c>
      <c r="CQ13" s="6">
        <f>Worksheet!CP289</f>
        <v>0</v>
      </c>
      <c r="CR13" s="6">
        <f>Worksheet!CQ289</f>
        <v>0</v>
      </c>
      <c r="CS13" s="6">
        <f>Worksheet!CR289</f>
        <v>0</v>
      </c>
      <c r="CT13" s="6">
        <f>Worksheet!CS289</f>
        <v>0</v>
      </c>
      <c r="CU13" s="6">
        <f>Worksheet!CT289</f>
        <v>0</v>
      </c>
      <c r="CV13" s="6">
        <f>Worksheet!CU289</f>
        <v>0</v>
      </c>
      <c r="CW13" s="6">
        <f>Worksheet!CV289</f>
        <v>0</v>
      </c>
      <c r="CX13" s="6">
        <f>Worksheet!CW289</f>
        <v>0</v>
      </c>
      <c r="CY13" s="6">
        <f>Worksheet!CX289</f>
        <v>0</v>
      </c>
      <c r="CZ13" s="6">
        <f>Worksheet!CY289</f>
        <v>0</v>
      </c>
      <c r="DA13" s="6">
        <f>Worksheet!CZ289</f>
        <v>0</v>
      </c>
      <c r="DB13" s="6">
        <f>Worksheet!DA289</f>
        <v>0</v>
      </c>
      <c r="DC13" s="6">
        <f>Worksheet!DB289</f>
        <v>0</v>
      </c>
      <c r="DD13" s="6">
        <f>Worksheet!DC289</f>
        <v>0</v>
      </c>
      <c r="DE13" s="6">
        <f>Worksheet!DD289</f>
        <v>0</v>
      </c>
      <c r="DF13" s="6">
        <f>Worksheet!DE289</f>
        <v>0</v>
      </c>
      <c r="DG13" s="6">
        <f>Worksheet!DF289</f>
        <v>-6032817.0899999999</v>
      </c>
      <c r="DH13" s="6">
        <f>Worksheet!DG289</f>
        <v>0</v>
      </c>
      <c r="DI13" s="6">
        <f>Worksheet!DH289</f>
        <v>0</v>
      </c>
      <c r="DJ13" s="6">
        <f>Worksheet!DI289</f>
        <v>0</v>
      </c>
      <c r="DK13" s="6">
        <f>Worksheet!DJ289</f>
        <v>0</v>
      </c>
      <c r="DL13" s="6">
        <f>Worksheet!DK289</f>
        <v>0</v>
      </c>
      <c r="DM13" s="6">
        <f>Worksheet!DL289</f>
        <v>0</v>
      </c>
      <c r="DN13" s="6">
        <f>Worksheet!DM289</f>
        <v>0</v>
      </c>
      <c r="DO13" s="6">
        <f>Worksheet!DN289</f>
        <v>0</v>
      </c>
      <c r="DP13" s="6">
        <f>Worksheet!DO289</f>
        <v>0</v>
      </c>
      <c r="DQ13" s="6">
        <f>Worksheet!DP289</f>
        <v>0</v>
      </c>
      <c r="DR13" s="6">
        <f>Worksheet!DQ289</f>
        <v>0</v>
      </c>
      <c r="DS13" s="6">
        <f>Worksheet!DR289</f>
        <v>0</v>
      </c>
      <c r="DT13" s="6">
        <f>Worksheet!DS289</f>
        <v>0</v>
      </c>
      <c r="DU13" s="6">
        <f>Worksheet!DT289</f>
        <v>0</v>
      </c>
      <c r="DV13" s="6">
        <f>Worksheet!DU289</f>
        <v>0</v>
      </c>
      <c r="DW13" s="6">
        <f>Worksheet!DV289</f>
        <v>0</v>
      </c>
      <c r="DX13" s="6">
        <f>Worksheet!DW289</f>
        <v>0</v>
      </c>
      <c r="DY13" s="6">
        <f>Worksheet!DX289</f>
        <v>0</v>
      </c>
      <c r="DZ13" s="6">
        <f>Worksheet!DY289</f>
        <v>0</v>
      </c>
      <c r="EA13" s="6">
        <f>Worksheet!DZ289</f>
        <v>0</v>
      </c>
      <c r="EB13" s="6">
        <f>Worksheet!EA289</f>
        <v>0</v>
      </c>
      <c r="EC13" s="6">
        <f>Worksheet!EB289</f>
        <v>0</v>
      </c>
      <c r="ED13" s="6">
        <f>Worksheet!EC289</f>
        <v>0</v>
      </c>
      <c r="EE13" s="6">
        <f>Worksheet!ED289</f>
        <v>0</v>
      </c>
      <c r="EF13" s="6">
        <f>Worksheet!EE289</f>
        <v>0</v>
      </c>
      <c r="EG13" s="6">
        <f>Worksheet!EF289</f>
        <v>0</v>
      </c>
      <c r="EH13" s="6">
        <f>Worksheet!EG289</f>
        <v>0</v>
      </c>
      <c r="EI13" s="6">
        <f>Worksheet!EH289</f>
        <v>0</v>
      </c>
      <c r="EJ13" s="6">
        <f>Worksheet!EI289</f>
        <v>0</v>
      </c>
      <c r="EK13" s="6">
        <f>Worksheet!EJ289</f>
        <v>0</v>
      </c>
      <c r="EL13" s="6">
        <f>Worksheet!EK289</f>
        <v>0</v>
      </c>
      <c r="EM13" s="6">
        <f>Worksheet!EL289</f>
        <v>0</v>
      </c>
      <c r="EN13" s="6">
        <f>Worksheet!EM289</f>
        <v>0</v>
      </c>
      <c r="EO13" s="6">
        <f>Worksheet!EN289</f>
        <v>0</v>
      </c>
      <c r="EP13" s="6">
        <f>Worksheet!EO289</f>
        <v>0</v>
      </c>
      <c r="EQ13" s="6">
        <f>Worksheet!EP289</f>
        <v>0</v>
      </c>
      <c r="ER13" s="6">
        <f>Worksheet!EQ289</f>
        <v>-1040937.102</v>
      </c>
      <c r="ES13" s="6">
        <f>Worksheet!ER289</f>
        <v>0</v>
      </c>
      <c r="ET13" s="6">
        <f>Worksheet!ES289</f>
        <v>0</v>
      </c>
      <c r="EU13" s="6">
        <f>Worksheet!ET289</f>
        <v>0</v>
      </c>
      <c r="EV13" s="6">
        <f>Worksheet!EU289</f>
        <v>0</v>
      </c>
      <c r="EW13" s="6">
        <f>Worksheet!EV289</f>
        <v>0</v>
      </c>
      <c r="EX13" s="6">
        <f>Worksheet!EW289</f>
        <v>0</v>
      </c>
      <c r="EY13" s="6">
        <f>Worksheet!EX289</f>
        <v>0</v>
      </c>
      <c r="EZ13" s="6">
        <f>Worksheet!EY289</f>
        <v>0</v>
      </c>
      <c r="FA13" s="6">
        <f>Worksheet!EZ289</f>
        <v>0</v>
      </c>
      <c r="FB13" s="6">
        <f>Worksheet!FA289</f>
        <v>0</v>
      </c>
      <c r="FC13" s="6">
        <f>Worksheet!FB289</f>
        <v>0</v>
      </c>
      <c r="FD13" s="6">
        <f>Worksheet!FC289</f>
        <v>0</v>
      </c>
      <c r="FE13" s="6">
        <f>Worksheet!FD289</f>
        <v>0</v>
      </c>
      <c r="FF13" s="6">
        <f>Worksheet!FE289</f>
        <v>0</v>
      </c>
      <c r="FG13" s="6">
        <f>Worksheet!FF289</f>
        <v>0</v>
      </c>
      <c r="FH13" s="6">
        <f>Worksheet!FG289</f>
        <v>0</v>
      </c>
      <c r="FI13" s="6">
        <f>Worksheet!FH289</f>
        <v>0</v>
      </c>
      <c r="FJ13" s="6">
        <f>Worksheet!FI289</f>
        <v>0</v>
      </c>
      <c r="FK13" s="6">
        <f>Worksheet!FJ289</f>
        <v>0</v>
      </c>
      <c r="FL13" s="6">
        <f>Worksheet!FK289</f>
        <v>0</v>
      </c>
      <c r="FM13" s="6">
        <f>Worksheet!FL289</f>
        <v>0</v>
      </c>
      <c r="FN13" s="6">
        <f>Worksheet!FM289</f>
        <v>0</v>
      </c>
      <c r="FO13" s="6">
        <f>Worksheet!FN289</f>
        <v>0</v>
      </c>
      <c r="FP13" s="6">
        <f>Worksheet!FO289</f>
        <v>0</v>
      </c>
      <c r="FQ13" s="6">
        <f>Worksheet!FP289</f>
        <v>0</v>
      </c>
      <c r="FR13" s="6">
        <f>Worksheet!FQ289</f>
        <v>0</v>
      </c>
      <c r="FS13" s="6">
        <f>Worksheet!FR289</f>
        <v>0</v>
      </c>
      <c r="FT13" s="6">
        <f>Worksheet!FS289</f>
        <v>0</v>
      </c>
      <c r="FU13" s="6">
        <f>Worksheet!FT289</f>
        <v>0</v>
      </c>
      <c r="FV13" s="6">
        <f>Worksheet!FU289</f>
        <v>0</v>
      </c>
      <c r="FW13" s="6">
        <f>Worksheet!FV289</f>
        <v>0</v>
      </c>
      <c r="FX13" s="6">
        <f>Worksheet!FW289</f>
        <v>0</v>
      </c>
      <c r="FY13" s="6">
        <f>Worksheet!FX289</f>
        <v>0</v>
      </c>
      <c r="FZ13" s="6">
        <f>Worksheet!FY289</f>
        <v>-127076032.44263418</v>
      </c>
      <c r="GB13" s="22">
        <f t="shared" si="0"/>
        <v>-254152064.88526836</v>
      </c>
    </row>
    <row r="14" spans="1:192" x14ac:dyDescent="0.2">
      <c r="A14" s="9" t="s">
        <v>428</v>
      </c>
      <c r="B14" s="9"/>
      <c r="C14" s="1" t="s">
        <v>389</v>
      </c>
      <c r="D14" s="6">
        <f>Worksheet!C235</f>
        <v>72480084.909999996</v>
      </c>
      <c r="E14" s="6">
        <f>Worksheet!D235</f>
        <v>353421544.51999998</v>
      </c>
      <c r="F14" s="6">
        <f>Worksheet!E235</f>
        <v>72479846.149999991</v>
      </c>
      <c r="G14" s="6">
        <f>Worksheet!F235</f>
        <v>147977295.91</v>
      </c>
      <c r="H14" s="6">
        <f>Worksheet!G235</f>
        <v>9359432.0099999998</v>
      </c>
      <c r="I14" s="6">
        <f>Worksheet!H235</f>
        <v>8509792.379999999</v>
      </c>
      <c r="J14" s="6">
        <f>Worksheet!I235</f>
        <v>94157629.11999999</v>
      </c>
      <c r="K14" s="6">
        <f>Worksheet!J235</f>
        <v>19176430.338</v>
      </c>
      <c r="L14" s="6">
        <f>Worksheet!K235</f>
        <v>3377902.6399999997</v>
      </c>
      <c r="M14" s="6">
        <f>Worksheet!L235</f>
        <v>23640416.710000001</v>
      </c>
      <c r="N14" s="6">
        <f>Worksheet!M235</f>
        <v>13581365.049999999</v>
      </c>
      <c r="O14" s="6">
        <f>Worksheet!N235</f>
        <v>452214334.69</v>
      </c>
      <c r="P14" s="6">
        <f>Worksheet!O235</f>
        <v>121860174.67999999</v>
      </c>
      <c r="Q14" s="6">
        <f>Worksheet!P235</f>
        <v>2799302.1</v>
      </c>
      <c r="R14" s="6">
        <f>Worksheet!Q235</f>
        <v>358052828.80000001</v>
      </c>
      <c r="S14" s="6">
        <f>Worksheet!R235</f>
        <v>22686944.370000001</v>
      </c>
      <c r="T14" s="6">
        <f>Worksheet!S235</f>
        <v>14056814.350000001</v>
      </c>
      <c r="U14" s="6">
        <f>Worksheet!T235</f>
        <v>2144964.84</v>
      </c>
      <c r="V14" s="6">
        <f>Worksheet!U235</f>
        <v>882104.29999999993</v>
      </c>
      <c r="W14" s="6">
        <f>Worksheet!V235</f>
        <v>3357635.6</v>
      </c>
      <c r="X14" s="6">
        <f>Worksheet!W235</f>
        <v>891864.14</v>
      </c>
      <c r="Y14" s="6">
        <f>Worksheet!X235</f>
        <v>857156.5</v>
      </c>
      <c r="Z14" s="6">
        <f>Worksheet!Y235</f>
        <v>15204395.42</v>
      </c>
      <c r="AA14" s="6">
        <f>Worksheet!Z235</f>
        <v>2921414.9</v>
      </c>
      <c r="AB14" s="6">
        <f>Worksheet!AA235</f>
        <v>252917425.71000001</v>
      </c>
      <c r="AC14" s="6">
        <f>Worksheet!AB235</f>
        <v>254158879.38</v>
      </c>
      <c r="AD14" s="6">
        <f>Worksheet!AC235</f>
        <v>8474448.5700000003</v>
      </c>
      <c r="AE14" s="6">
        <f>Worksheet!AD235</f>
        <v>10885892.52</v>
      </c>
      <c r="AF14" s="6">
        <f>Worksheet!AE235</f>
        <v>1733712.96</v>
      </c>
      <c r="AG14" s="6">
        <f>Worksheet!AF235</f>
        <v>2479512.75</v>
      </c>
      <c r="AH14" s="6">
        <f>Worksheet!AG235</f>
        <v>7398574.7800000003</v>
      </c>
      <c r="AI14" s="6">
        <f>Worksheet!AH235</f>
        <v>8836697.1800000016</v>
      </c>
      <c r="AJ14" s="6">
        <f>Worksheet!AI235</f>
        <v>3798460.23</v>
      </c>
      <c r="AK14" s="6">
        <f>Worksheet!AJ235</f>
        <v>2805852.22</v>
      </c>
      <c r="AL14" s="6">
        <f>Worksheet!AK235</f>
        <v>2925730.6</v>
      </c>
      <c r="AM14" s="6">
        <f>Worksheet!AL235</f>
        <v>3333413.9299999997</v>
      </c>
      <c r="AN14" s="6">
        <f>Worksheet!AM235</f>
        <v>4274969.66</v>
      </c>
      <c r="AO14" s="6">
        <f>Worksheet!AN235</f>
        <v>3892046.54</v>
      </c>
      <c r="AP14" s="6">
        <f>Worksheet!AO235</f>
        <v>39361716.280000001</v>
      </c>
      <c r="AQ14" s="6">
        <f>Worksheet!AP235</f>
        <v>776068934.45999992</v>
      </c>
      <c r="AR14" s="6">
        <f>Worksheet!AQ235</f>
        <v>3240854.81</v>
      </c>
      <c r="AS14" s="6">
        <f>Worksheet!AR235</f>
        <v>536296975.74000001</v>
      </c>
      <c r="AT14" s="6">
        <f>Worksheet!AS235</f>
        <v>61575335.579999998</v>
      </c>
      <c r="AU14" s="6">
        <f>Worksheet!AT235</f>
        <v>19850863.09</v>
      </c>
      <c r="AV14" s="6">
        <f>Worksheet!AU235</f>
        <v>3336098.7</v>
      </c>
      <c r="AW14" s="6">
        <f>Worksheet!AV235</f>
        <v>3609067.4</v>
      </c>
      <c r="AX14" s="6">
        <f>Worksheet!AW235</f>
        <v>2952238.9000000004</v>
      </c>
      <c r="AY14" s="6">
        <f>Worksheet!AX235</f>
        <v>913155.55999999994</v>
      </c>
      <c r="AZ14" s="6">
        <f>Worksheet!AY235</f>
        <v>4682627.3800000008</v>
      </c>
      <c r="BA14" s="6">
        <f>Worksheet!AZ235</f>
        <v>100416779.83000001</v>
      </c>
      <c r="BB14" s="6">
        <f>Worksheet!BA235</f>
        <v>74027124.444000006</v>
      </c>
      <c r="BC14" s="6">
        <f>Worksheet!BB235</f>
        <v>64031883.630000003</v>
      </c>
      <c r="BD14" s="6">
        <f>Worksheet!BC235</f>
        <v>256148067.34</v>
      </c>
      <c r="BE14" s="6">
        <f>Worksheet!BD235</f>
        <v>40464485.177999996</v>
      </c>
      <c r="BF14" s="6">
        <f>Worksheet!BE235</f>
        <v>12261681.73</v>
      </c>
      <c r="BG14" s="6">
        <f>Worksheet!BF235</f>
        <v>198855220.382</v>
      </c>
      <c r="BH14" s="6">
        <f>Worksheet!BG235</f>
        <v>8940099.2300000004</v>
      </c>
      <c r="BI14" s="6">
        <f>Worksheet!BH235</f>
        <v>5958337.9800000004</v>
      </c>
      <c r="BJ14" s="6">
        <f>Worksheet!BI235</f>
        <v>3311248.1</v>
      </c>
      <c r="BK14" s="6">
        <f>Worksheet!BJ235</f>
        <v>51551945.562000006</v>
      </c>
      <c r="BL14" s="6">
        <f>Worksheet!BK235</f>
        <v>184463667.34</v>
      </c>
      <c r="BM14" s="6">
        <f>Worksheet!BL235</f>
        <v>2788512.66</v>
      </c>
      <c r="BN14" s="6">
        <f>Worksheet!BM235</f>
        <v>3376076.8899999997</v>
      </c>
      <c r="BO14" s="6">
        <f>Worksheet!BN235</f>
        <v>30027447.684</v>
      </c>
      <c r="BP14" s="6">
        <f>Worksheet!BO235</f>
        <v>11599167.5</v>
      </c>
      <c r="BQ14" s="6">
        <f>Worksheet!BP235</f>
        <v>2780887.1900000004</v>
      </c>
      <c r="BR14" s="6">
        <f>Worksheet!BQ235</f>
        <v>53873805.909999996</v>
      </c>
      <c r="BS14" s="6">
        <f>Worksheet!BR235</f>
        <v>39188001.280000001</v>
      </c>
      <c r="BT14" s="6">
        <f>Worksheet!BS235</f>
        <v>10139244.799999999</v>
      </c>
      <c r="BU14" s="6">
        <f>Worksheet!BT235</f>
        <v>4515408.5900000008</v>
      </c>
      <c r="BV14" s="6">
        <f>Worksheet!BU235</f>
        <v>4485126.13</v>
      </c>
      <c r="BW14" s="6">
        <f>Worksheet!BV235</f>
        <v>10859674.08</v>
      </c>
      <c r="BX14" s="6">
        <f>Worksheet!BW235</f>
        <v>16703024.33</v>
      </c>
      <c r="BY14" s="6">
        <f>Worksheet!BX235</f>
        <v>1619852.9500000002</v>
      </c>
      <c r="BZ14" s="6">
        <f>Worksheet!BY235</f>
        <v>5023490.0600000005</v>
      </c>
      <c r="CA14" s="6">
        <f>Worksheet!BZ235</f>
        <v>2781434.0500000003</v>
      </c>
      <c r="CB14" s="6">
        <f>Worksheet!CA235</f>
        <v>2586765.2200000002</v>
      </c>
      <c r="CC14" s="6">
        <f>Worksheet!CB235</f>
        <v>680894228.81000006</v>
      </c>
      <c r="CD14" s="6">
        <f>Worksheet!CC235</f>
        <v>2370468.0100000002</v>
      </c>
      <c r="CE14" s="6">
        <f>Worksheet!CD235</f>
        <v>992485.16999999993</v>
      </c>
      <c r="CF14" s="6">
        <f>Worksheet!CE235</f>
        <v>2364295.4200000004</v>
      </c>
      <c r="CG14" s="6">
        <f>Worksheet!CF235</f>
        <v>1556612.3900000001</v>
      </c>
      <c r="CH14" s="6">
        <f>Worksheet!CG235</f>
        <v>2672154.46</v>
      </c>
      <c r="CI14" s="6">
        <f>Worksheet!CH235</f>
        <v>1778143.9</v>
      </c>
      <c r="CJ14" s="6">
        <f>Worksheet!CI235</f>
        <v>6379759.4399999995</v>
      </c>
      <c r="CK14" s="6">
        <f>Worksheet!CJ235</f>
        <v>8755352.2599999998</v>
      </c>
      <c r="CL14" s="6">
        <f>Worksheet!CK235</f>
        <v>46603358.280000001</v>
      </c>
      <c r="CM14" s="6">
        <f>Worksheet!CL235</f>
        <v>11810244.710000001</v>
      </c>
      <c r="CN14" s="6">
        <f>Worksheet!CM235</f>
        <v>8034311.96</v>
      </c>
      <c r="CO14" s="6">
        <f>Worksheet!CN235</f>
        <v>244424143.34999999</v>
      </c>
      <c r="CP14" s="6">
        <f>Worksheet!CO235</f>
        <v>124596117.164</v>
      </c>
      <c r="CQ14" s="6">
        <f>Worksheet!CP235</f>
        <v>9716159.2299999986</v>
      </c>
      <c r="CR14" s="6">
        <f>Worksheet!CQ235</f>
        <v>9639127.1199999992</v>
      </c>
      <c r="CS14" s="6">
        <f>Worksheet!CR235</f>
        <v>2611704.9899999998</v>
      </c>
      <c r="CT14" s="6">
        <f>Worksheet!CS235</f>
        <v>3719620.8</v>
      </c>
      <c r="CU14" s="6">
        <f>Worksheet!CT235</f>
        <v>1795962.2</v>
      </c>
      <c r="CV14" s="6">
        <f>Worksheet!CU235</f>
        <v>3647417.91</v>
      </c>
      <c r="CW14" s="6">
        <f>Worksheet!CV235</f>
        <v>843898.67999999993</v>
      </c>
      <c r="CX14" s="6">
        <f>Worksheet!CW235</f>
        <v>2400571.63</v>
      </c>
      <c r="CY14" s="6">
        <f>Worksheet!CX235</f>
        <v>4592730.96</v>
      </c>
      <c r="CZ14" s="6">
        <f>Worksheet!CY235</f>
        <v>877614.41</v>
      </c>
      <c r="DA14" s="6">
        <f>Worksheet!CZ235</f>
        <v>17670959.490000002</v>
      </c>
      <c r="DB14" s="6">
        <f>Worksheet!DA235</f>
        <v>2572880.4</v>
      </c>
      <c r="DC14" s="6">
        <f>Worksheet!DB235</f>
        <v>3487315.06</v>
      </c>
      <c r="DD14" s="6">
        <f>Worksheet!DC235</f>
        <v>2366658.2799999998</v>
      </c>
      <c r="DE14" s="6">
        <f>Worksheet!DD235</f>
        <v>2377591.92</v>
      </c>
      <c r="DF14" s="6">
        <f>Worksheet!DE235</f>
        <v>4292005.12</v>
      </c>
      <c r="DG14" s="6">
        <f>Worksheet!DF235</f>
        <v>179396904.60800001</v>
      </c>
      <c r="DH14" s="6">
        <f>Worksheet!DG235</f>
        <v>1393097.98</v>
      </c>
      <c r="DI14" s="6">
        <f>Worksheet!DH235</f>
        <v>16931448.690000001</v>
      </c>
      <c r="DJ14" s="6">
        <f>Worksheet!DI235</f>
        <v>22550233.789999999</v>
      </c>
      <c r="DK14" s="6">
        <f>Worksheet!DJ235</f>
        <v>6363017.1500000004</v>
      </c>
      <c r="DL14" s="6">
        <f>Worksheet!DK235</f>
        <v>4432493.87</v>
      </c>
      <c r="DM14" s="6">
        <f>Worksheet!DL235</f>
        <v>49946993.699999996</v>
      </c>
      <c r="DN14" s="6">
        <f>Worksheet!DM235</f>
        <v>3890584.8299999996</v>
      </c>
      <c r="DO14" s="6">
        <f>Worksheet!DN235</f>
        <v>13028829.459999999</v>
      </c>
      <c r="DP14" s="6">
        <f>Worksheet!DO235</f>
        <v>26983559.029999997</v>
      </c>
      <c r="DQ14" s="6">
        <f>Worksheet!DP235</f>
        <v>2928740.66</v>
      </c>
      <c r="DR14" s="6">
        <f>Worksheet!DQ235</f>
        <v>5376529.75</v>
      </c>
      <c r="DS14" s="6">
        <f>Worksheet!DR235</f>
        <v>12869076.369999999</v>
      </c>
      <c r="DT14" s="6">
        <f>Worksheet!DS235</f>
        <v>7589372.1399999997</v>
      </c>
      <c r="DU14" s="6">
        <f>Worksheet!DT235</f>
        <v>2153739.1199999996</v>
      </c>
      <c r="DV14" s="6">
        <f>Worksheet!DU235</f>
        <v>4043363.88</v>
      </c>
      <c r="DW14" s="6">
        <f>Worksheet!DV235</f>
        <v>2737298.6199999996</v>
      </c>
      <c r="DX14" s="6">
        <f>Worksheet!DW235</f>
        <v>3820428.53</v>
      </c>
      <c r="DY14" s="6">
        <f>Worksheet!DX235</f>
        <v>2789984.63</v>
      </c>
      <c r="DZ14" s="6">
        <f>Worksheet!DY235</f>
        <v>3941984.8000000003</v>
      </c>
      <c r="EA14" s="6">
        <f>Worksheet!DZ235</f>
        <v>8484446.209999999</v>
      </c>
      <c r="EB14" s="6">
        <f>Worksheet!EA235</f>
        <v>6378682.5499999998</v>
      </c>
      <c r="EC14" s="6">
        <f>Worksheet!EB235</f>
        <v>5332986.5200000005</v>
      </c>
      <c r="ED14" s="6">
        <f>Worksheet!EC235</f>
        <v>3293319.5599999996</v>
      </c>
      <c r="EE14" s="6">
        <f>Worksheet!ED235</f>
        <v>18481576.960000001</v>
      </c>
      <c r="EF14" s="6">
        <f>Worksheet!EE235</f>
        <v>2627048.44</v>
      </c>
      <c r="EG14" s="6">
        <f>Worksheet!EF235</f>
        <v>12804420.27</v>
      </c>
      <c r="EH14" s="6">
        <f>Worksheet!EG235</f>
        <v>3167748.5300000003</v>
      </c>
      <c r="EI14" s="6">
        <f>Worksheet!EH235</f>
        <v>2895255.64</v>
      </c>
      <c r="EJ14" s="6">
        <f>Worksheet!EI235</f>
        <v>148337156.97</v>
      </c>
      <c r="EK14" s="6">
        <f>Worksheet!EJ235</f>
        <v>77152449.596000001</v>
      </c>
      <c r="EL14" s="6">
        <f>Worksheet!EK235</f>
        <v>6171476.5699999994</v>
      </c>
      <c r="EM14" s="6">
        <f>Worksheet!EL235</f>
        <v>4429601.26</v>
      </c>
      <c r="EN14" s="6">
        <f>Worksheet!EM235</f>
        <v>4259507.74</v>
      </c>
      <c r="EO14" s="6">
        <f>Worksheet!EN235</f>
        <v>9685107.9100000001</v>
      </c>
      <c r="EP14" s="6">
        <f>Worksheet!EO235</f>
        <v>3989313.31</v>
      </c>
      <c r="EQ14" s="6">
        <f>Worksheet!EP235</f>
        <v>4351949.1899999995</v>
      </c>
      <c r="ER14" s="6">
        <f>Worksheet!EQ235</f>
        <v>23305554</v>
      </c>
      <c r="ES14" s="6">
        <f>Worksheet!ER235</f>
        <v>4043512.6999999997</v>
      </c>
      <c r="ET14" s="6">
        <f>Worksheet!ES235</f>
        <v>1965277.6</v>
      </c>
      <c r="EU14" s="6">
        <f>Worksheet!ET235</f>
        <v>3303031.04</v>
      </c>
      <c r="EV14" s="6">
        <f>Worksheet!EU235</f>
        <v>6427408.3500000006</v>
      </c>
      <c r="EW14" s="6">
        <f>Worksheet!EV235</f>
        <v>1225148.45</v>
      </c>
      <c r="EX14" s="6">
        <f>Worksheet!EW235</f>
        <v>10332738.220000001</v>
      </c>
      <c r="EY14" s="6">
        <f>Worksheet!EX235</f>
        <v>3279227.01</v>
      </c>
      <c r="EZ14" s="6">
        <f>Worksheet!EY235</f>
        <v>4345456.21</v>
      </c>
      <c r="FA14" s="6">
        <f>Worksheet!EZ235</f>
        <v>1984011.72</v>
      </c>
      <c r="FB14" s="6">
        <f>Worksheet!FA235</f>
        <v>30229008.579999998</v>
      </c>
      <c r="FC14" s="6">
        <f>Worksheet!FB235</f>
        <v>3852502.4899999998</v>
      </c>
      <c r="FD14" s="6">
        <f>Worksheet!FC235</f>
        <v>19406246.960000001</v>
      </c>
      <c r="FE14" s="6">
        <f>Worksheet!FD235</f>
        <v>3876684.4099999997</v>
      </c>
      <c r="FF14" s="6">
        <f>Worksheet!FE235</f>
        <v>1669119.06</v>
      </c>
      <c r="FG14" s="6">
        <f>Worksheet!FF235</f>
        <v>3018792.05</v>
      </c>
      <c r="FH14" s="6">
        <f>Worksheet!FG235</f>
        <v>1886270.1199999999</v>
      </c>
      <c r="FI14" s="6">
        <f>Worksheet!FH235</f>
        <v>1593746.2300000002</v>
      </c>
      <c r="FJ14" s="6">
        <f>Worksheet!FI235</f>
        <v>15825542.9</v>
      </c>
      <c r="FK14" s="6">
        <f>Worksheet!FJ235</f>
        <v>15765189.949999999</v>
      </c>
      <c r="FL14" s="6">
        <f>Worksheet!FK235</f>
        <v>18878143.18</v>
      </c>
      <c r="FM14" s="6">
        <f>Worksheet!FL235</f>
        <v>48802988.439999998</v>
      </c>
      <c r="FN14" s="6">
        <f>Worksheet!FM235</f>
        <v>30299070.828000002</v>
      </c>
      <c r="FO14" s="6">
        <f>Worksheet!FN235</f>
        <v>183612381.71000001</v>
      </c>
      <c r="FP14" s="6">
        <f>Worksheet!FO235</f>
        <v>9715247.3099999987</v>
      </c>
      <c r="FQ14" s="6">
        <f>Worksheet!FP235</f>
        <v>19912413.23</v>
      </c>
      <c r="FR14" s="6">
        <f>Worksheet!FQ235</f>
        <v>8023943.29</v>
      </c>
      <c r="FS14" s="6">
        <f>Worksheet!FR235</f>
        <v>2475336.8000000003</v>
      </c>
      <c r="FT14" s="6">
        <f>Worksheet!FS235</f>
        <v>2707651.14</v>
      </c>
      <c r="FU14" s="6">
        <f>Worksheet!FT235</f>
        <v>1401925.73</v>
      </c>
      <c r="FV14" s="6">
        <f>Worksheet!FU235</f>
        <v>7389588.8899999997</v>
      </c>
      <c r="FW14" s="6">
        <f>Worksheet!FV235</f>
        <v>6181662.4699999997</v>
      </c>
      <c r="FX14" s="6">
        <f>Worksheet!FW235</f>
        <v>2835238.3400000003</v>
      </c>
      <c r="FY14" s="6">
        <f>Worksheet!FX235</f>
        <v>1167734.9400000002</v>
      </c>
      <c r="FZ14" s="6">
        <f>Worksheet!FY239</f>
        <v>0</v>
      </c>
      <c r="GB14" s="22">
        <f t="shared" si="0"/>
        <v>7450265036.1339979</v>
      </c>
    </row>
    <row r="15" spans="1:192" x14ac:dyDescent="0.2">
      <c r="A15" s="35" t="s">
        <v>709</v>
      </c>
      <c r="B15" s="9"/>
      <c r="C15" s="1" t="s">
        <v>1021</v>
      </c>
      <c r="D15" s="6">
        <f>Worksheet!C274</f>
        <v>-8002578.3969101831</v>
      </c>
      <c r="E15" s="6">
        <f>Worksheet!D274</f>
        <v>-39021527.371143676</v>
      </c>
      <c r="F15" s="6">
        <f>Worksheet!E274</f>
        <v>-8002552.0352465557</v>
      </c>
      <c r="G15" s="6">
        <f>Worksheet!F274</f>
        <v>-16338279.859260608</v>
      </c>
      <c r="H15" s="6">
        <f>Worksheet!G274</f>
        <v>-1033381.6317072477</v>
      </c>
      <c r="I15" s="6">
        <f>Worksheet!H274</f>
        <v>-939572.30799246987</v>
      </c>
      <c r="J15" s="6">
        <f>Worksheet!I274</f>
        <v>-10396011.67183557</v>
      </c>
      <c r="K15" s="6">
        <f>Worksheet!J274</f>
        <v>-2117283.4902620129</v>
      </c>
      <c r="L15" s="6">
        <f>Worksheet!K274</f>
        <v>-372956.66426572175</v>
      </c>
      <c r="M15" s="6">
        <f>Worksheet!L274</f>
        <v>-2610155.4419026207</v>
      </c>
      <c r="N15" s="6">
        <f>Worksheet!M274</f>
        <v>-1499528.3005619894</v>
      </c>
      <c r="O15" s="6">
        <f>Worksheet!N274</f>
        <v>-49929310.51414942</v>
      </c>
      <c r="P15" s="6">
        <f>Worksheet!O274</f>
        <v>-13454669.686835902</v>
      </c>
      <c r="Q15" s="6">
        <f>Worksheet!P274</f>
        <v>-309072.9617618671</v>
      </c>
      <c r="R15" s="6">
        <f>Worksheet!Q274</f>
        <v>-39532870.805344932</v>
      </c>
      <c r="S15" s="6">
        <f>Worksheet!R274</f>
        <v>-2504881.8738651383</v>
      </c>
      <c r="T15" s="6">
        <f>Worksheet!S274</f>
        <v>-1552023.0003368394</v>
      </c>
      <c r="U15" s="6">
        <f>Worksheet!T274</f>
        <v>-236827.11343440544</v>
      </c>
      <c r="V15" s="6">
        <f>Worksheet!U274</f>
        <v>-97393.771320315354</v>
      </c>
      <c r="W15" s="6">
        <f>Worksheet!V274</f>
        <v>-370718.96577689267</v>
      </c>
      <c r="X15" s="6">
        <f>Worksheet!W274</f>
        <v>-98471.362286692995</v>
      </c>
      <c r="Y15" s="6">
        <f>Worksheet!X274</f>
        <v>-94639.266747392452</v>
      </c>
      <c r="Z15" s="6">
        <f>Worksheet!Y274</f>
        <v>-1678728.2531092188</v>
      </c>
      <c r="AA15" s="6">
        <f>Worksheet!Z274</f>
        <v>-322555.52399230108</v>
      </c>
      <c r="AB15" s="6">
        <f>Worksheet!AA274</f>
        <v>-27924795.199980989</v>
      </c>
      <c r="AC15" s="6">
        <f>Worksheet!AB274</f>
        <v>-28061864.994154699</v>
      </c>
      <c r="AD15" s="6">
        <f>Worksheet!AC274</f>
        <v>-935669.97246510815</v>
      </c>
      <c r="AE15" s="6">
        <f>Worksheet!AD274</f>
        <v>-1201919.2364331649</v>
      </c>
      <c r="AF15" s="6">
        <f>Worksheet!AE274</f>
        <v>-191420.49705608175</v>
      </c>
      <c r="AG15" s="6">
        <f>Worksheet!AF274</f>
        <v>-273764.78921971726</v>
      </c>
      <c r="AH15" s="6">
        <f>Worksheet!AG274</f>
        <v>-816881.97214271885</v>
      </c>
      <c r="AI15" s="6">
        <f>Worksheet!AH274</f>
        <v>-975666.10249581118</v>
      </c>
      <c r="AJ15" s="6">
        <f>Worksheet!AI274</f>
        <v>-419390.73078992189</v>
      </c>
      <c r="AK15" s="6">
        <f>Worksheet!AJ274</f>
        <v>-309796.16523043724</v>
      </c>
      <c r="AL15" s="6">
        <f>Worksheet!AK274</f>
        <v>-323032.02353876864</v>
      </c>
      <c r="AM15" s="6">
        <f>Worksheet!AL274</f>
        <v>-368044.63374044735</v>
      </c>
      <c r="AN15" s="6">
        <f>Worksheet!AM274</f>
        <v>-472002.48028189671</v>
      </c>
      <c r="AO15" s="6">
        <f>Worksheet!AN274</f>
        <v>-429723.66270608205</v>
      </c>
      <c r="AP15" s="6">
        <f>Worksheet!AO274</f>
        <v>-4345955.4546434637</v>
      </c>
      <c r="AQ15" s="6">
        <f>Worksheet!AP274</f>
        <v>-85686330.212422773</v>
      </c>
      <c r="AR15" s="6">
        <f>Worksheet!AQ274</f>
        <v>-357825.11461227894</v>
      </c>
      <c r="AS15" s="6">
        <f>Worksheet!AR274</f>
        <v>-59212935.494134054</v>
      </c>
      <c r="AT15" s="6">
        <f>Worksheet!AS274</f>
        <v>-6798577.1664985623</v>
      </c>
      <c r="AU15" s="6">
        <f>Worksheet!AT274</f>
        <v>-2191748.096340023</v>
      </c>
      <c r="AV15" s="6">
        <f>Worksheet!AU274</f>
        <v>-368341.0611305277</v>
      </c>
      <c r="AW15" s="6">
        <f>Worksheet!AV274</f>
        <v>-398479.73197183723</v>
      </c>
      <c r="AX15" s="6">
        <f>Worksheet!AW274</f>
        <v>-325958.82404103392</v>
      </c>
      <c r="AY15" s="6">
        <f>Worksheet!AX274</f>
        <v>-100822.16330938927</v>
      </c>
      <c r="AZ15" s="6">
        <f>Worksheet!AY274</f>
        <v>-517012.26286502345</v>
      </c>
      <c r="BA15" s="6">
        <f>Worksheet!AZ274</f>
        <v>-11087089.011453042</v>
      </c>
      <c r="BB15" s="6">
        <f>Worksheet!BA274</f>
        <v>-8173388.1465031561</v>
      </c>
      <c r="BC15" s="6">
        <f>Worksheet!BB274</f>
        <v>-7069806.4066451835</v>
      </c>
      <c r="BD15" s="6">
        <f>Worksheet!BC274</f>
        <v>-28281492.670030855</v>
      </c>
      <c r="BE15" s="6">
        <f>Worksheet!BD274</f>
        <v>-4467712.9632180929</v>
      </c>
      <c r="BF15" s="6">
        <f>Worksheet!BE274</f>
        <v>-1353821.1143672112</v>
      </c>
      <c r="BG15" s="6">
        <f>Worksheet!BF274</f>
        <v>-21955748.157826032</v>
      </c>
      <c r="BH15" s="6">
        <f>Worksheet!BG274</f>
        <v>-987082.79733762483</v>
      </c>
      <c r="BI15" s="6">
        <f>Worksheet!BH274</f>
        <v>-657864.38936219877</v>
      </c>
      <c r="BJ15" s="6">
        <f>Worksheet!BI274</f>
        <v>-365597.28847963753</v>
      </c>
      <c r="BK15" s="6">
        <f>Worksheet!BJ274</f>
        <v>-5691887.4527454125</v>
      </c>
      <c r="BL15" s="6">
        <f>Worksheet!BK274</f>
        <v>-20366766.417325802</v>
      </c>
      <c r="BM15" s="6">
        <f>Worksheet!BL274</f>
        <v>-307881.69191766134</v>
      </c>
      <c r="BN15" s="6">
        <f>Worksheet!BM274</f>
        <v>-372755.08189276647</v>
      </c>
      <c r="BO15" s="6">
        <f>Worksheet!BN274</f>
        <v>-3315352.133606229</v>
      </c>
      <c r="BP15" s="6">
        <f>Worksheet!BO274</f>
        <v>-1280672.440890532</v>
      </c>
      <c r="BQ15" s="6">
        <f>Worksheet!BP274</f>
        <v>-307039.75828080013</v>
      </c>
      <c r="BR15" s="6">
        <f>Worksheet!BQ274</f>
        <v>-5948245.7266715439</v>
      </c>
      <c r="BS15" s="6">
        <f>Worksheet!BR274</f>
        <v>-4326775.4563315762</v>
      </c>
      <c r="BT15" s="6">
        <f>Worksheet!BS274</f>
        <v>-1119481.3237072947</v>
      </c>
      <c r="BU15" s="6">
        <f>Worksheet!BT274</f>
        <v>-498549.51577976398</v>
      </c>
      <c r="BV15" s="6">
        <f>Worksheet!BU274</f>
        <v>-495206.00755261141</v>
      </c>
      <c r="BW15" s="6">
        <f>Worksheet!BV274</f>
        <v>-1199024.4395823444</v>
      </c>
      <c r="BX15" s="6">
        <f>Worksheet!BW274</f>
        <v>-1844192.9508264314</v>
      </c>
      <c r="BY15" s="6">
        <f>Worksheet!BX274</f>
        <v>-178849.1313156939</v>
      </c>
      <c r="BZ15" s="6">
        <f>Worksheet!BY274</f>
        <v>-554647.15695583541</v>
      </c>
      <c r="CA15" s="6">
        <f>Worksheet!BZ274</f>
        <v>-307100.13748741348</v>
      </c>
      <c r="CB15" s="6">
        <f>Worksheet!CA274</f>
        <v>-285606.61170796386</v>
      </c>
      <c r="CC15" s="6">
        <f>Worksheet!CB274</f>
        <v>-75178022.388104931</v>
      </c>
      <c r="CD15" s="6">
        <f>Worksheet!CC274</f>
        <v>-261725.08090943785</v>
      </c>
      <c r="CE15" s="6">
        <f>Worksheet!CD274</f>
        <v>-109581.00270657825</v>
      </c>
      <c r="CF15" s="6">
        <f>Worksheet!CE274</f>
        <v>-261043.56080017862</v>
      </c>
      <c r="CG15" s="6">
        <f>Worksheet!CF274</f>
        <v>-171866.69552118675</v>
      </c>
      <c r="CH15" s="6">
        <f>Worksheet!CG274</f>
        <v>-295034.49921942427</v>
      </c>
      <c r="CI15" s="6">
        <f>Worksheet!CH274</f>
        <v>-196326.14915403278</v>
      </c>
      <c r="CJ15" s="6">
        <f>Worksheet!CI274</f>
        <v>-704393.83639551827</v>
      </c>
      <c r="CK15" s="6">
        <f>Worksheet!CJ274</f>
        <v>-966684.75126948848</v>
      </c>
      <c r="CL15" s="6">
        <f>Worksheet!CK274</f>
        <v>-5145510.3654761072</v>
      </c>
      <c r="CM15" s="6">
        <f>Worksheet!CL274</f>
        <v>-1303977.627728041</v>
      </c>
      <c r="CN15" s="6">
        <f>Worksheet!CM274</f>
        <v>-887074.17223599821</v>
      </c>
      <c r="CO15" s="6">
        <f>Worksheet!CN274</f>
        <v>-26987045.775192209</v>
      </c>
      <c r="CP15" s="6">
        <f>Worksheet!CO274</f>
        <v>-13756747.067744523</v>
      </c>
      <c r="CQ15" s="6">
        <f>Worksheet!CP274</f>
        <v>-1072768.1410898815</v>
      </c>
      <c r="CR15" s="6">
        <f>Worksheet!CQ274</f>
        <v>-1064262.9703230443</v>
      </c>
      <c r="CS15" s="6">
        <f>Worksheet!CR274</f>
        <v>-288360.22968280112</v>
      </c>
      <c r="CT15" s="6">
        <f>Worksheet!CS274</f>
        <v>-410686.01251970819</v>
      </c>
      <c r="CU15" s="6">
        <f>Worksheet!CT274</f>
        <v>-198293.48049514153</v>
      </c>
      <c r="CV15" s="6">
        <f>Worksheet!CU274</f>
        <v>-402714.03941253049</v>
      </c>
      <c r="CW15" s="6">
        <f>Worksheet!CV274</f>
        <v>-93175.461288915583</v>
      </c>
      <c r="CX15" s="6">
        <f>Worksheet!CW274</f>
        <v>-265048.84328333585</v>
      </c>
      <c r="CY15" s="6">
        <f>Worksheet!CX274</f>
        <v>-507086.73436233384</v>
      </c>
      <c r="CZ15" s="6">
        <f>Worksheet!CY274</f>
        <v>-96898.039330443673</v>
      </c>
      <c r="DA15" s="6">
        <f>Worksheet!CZ274</f>
        <v>-1951063.3692405953</v>
      </c>
      <c r="DB15" s="6">
        <f>Worksheet!DA274</f>
        <v>-284073.57872773265</v>
      </c>
      <c r="DC15" s="6">
        <f>Worksheet!DB274</f>
        <v>-385036.96838971518</v>
      </c>
      <c r="DD15" s="6">
        <f>Worksheet!DC274</f>
        <v>-261304.4458752223</v>
      </c>
      <c r="DE15" s="6">
        <f>Worksheet!DD274</f>
        <v>-262511.63694532443</v>
      </c>
      <c r="DF15" s="6">
        <f>Worksheet!DE274</f>
        <v>-473883.37769456819</v>
      </c>
      <c r="DG15" s="6">
        <f>Worksheet!DF274</f>
        <v>-19807341.493476432</v>
      </c>
      <c r="DH15" s="6">
        <f>Worksheet!DG274</f>
        <v>-153812.95170073796</v>
      </c>
      <c r="DI15" s="6">
        <f>Worksheet!DH274</f>
        <v>-1869413.4489940852</v>
      </c>
      <c r="DJ15" s="6">
        <f>Worksheet!DI274</f>
        <v>-2489787.5602271841</v>
      </c>
      <c r="DK15" s="6">
        <f>Worksheet!DJ274</f>
        <v>-702545.30809377623</v>
      </c>
      <c r="DL15" s="6">
        <f>Worksheet!DK274</f>
        <v>-489394.84180439846</v>
      </c>
      <c r="DM15" s="6">
        <f>Worksheet!DL274</f>
        <v>-5514683.5612920504</v>
      </c>
      <c r="DN15" s="6">
        <f>Worksheet!DM274</f>
        <v>-429562.27425181802</v>
      </c>
      <c r="DO15" s="6">
        <f>Worksheet!DN274</f>
        <v>-1438522.4479674657</v>
      </c>
      <c r="DP15" s="6">
        <f>Worksheet!DO274</f>
        <v>-2979274.1941922856</v>
      </c>
      <c r="DQ15" s="6">
        <f>Worksheet!DP274</f>
        <v>-323364.36643212091</v>
      </c>
      <c r="DR15" s="6">
        <f>Worksheet!DQ274</f>
        <v>-593626.52349429915</v>
      </c>
      <c r="DS15" s="6">
        <f>Worksheet!DR274</f>
        <v>-1420883.9941982529</v>
      </c>
      <c r="DT15" s="6">
        <f>Worksheet!DS274</f>
        <v>-837948.04613006918</v>
      </c>
      <c r="DU15" s="6">
        <f>Worksheet!DT274</f>
        <v>-237795.88801108577</v>
      </c>
      <c r="DV15" s="6">
        <f>Worksheet!DU274</f>
        <v>-446430.71923982573</v>
      </c>
      <c r="DW15" s="6">
        <f>Worksheet!DV274</f>
        <v>-302227.11286147771</v>
      </c>
      <c r="DX15" s="6">
        <f>Worksheet!DW274</f>
        <v>-421816.26662111108</v>
      </c>
      <c r="DY15" s="6">
        <f>Worksheet!DX274</f>
        <v>-308044.21318591764</v>
      </c>
      <c r="DZ15" s="6">
        <f>Worksheet!DY274</f>
        <v>-435237.38197326451</v>
      </c>
      <c r="EA15" s="6">
        <f>Worksheet!DZ274</f>
        <v>-936773.81910082093</v>
      </c>
      <c r="EB15" s="6">
        <f>Worksheet!EA274</f>
        <v>-704274.93619471753</v>
      </c>
      <c r="EC15" s="6">
        <f>Worksheet!EB274</f>
        <v>-588818.88409704436</v>
      </c>
      <c r="ED15" s="6">
        <f>Worksheet!EC274</f>
        <v>-363617.78546070069</v>
      </c>
      <c r="EE15" s="6">
        <f>Worksheet!ED274</f>
        <v>-2040564.2281542548</v>
      </c>
      <c r="EF15" s="6">
        <f>Worksheet!EE274</f>
        <v>-290054.31105227716</v>
      </c>
      <c r="EG15" s="6">
        <f>Worksheet!EF274</f>
        <v>-1413745.2676124475</v>
      </c>
      <c r="EH15" s="6">
        <f>Worksheet!EG274</f>
        <v>-349753.3975643075</v>
      </c>
      <c r="EI15" s="6">
        <f>Worksheet!EH274</f>
        <v>-319667.26124791964</v>
      </c>
      <c r="EJ15" s="6">
        <f>Worksheet!EI274</f>
        <v>-16378012.378175577</v>
      </c>
      <c r="EK15" s="6">
        <f>Worksheet!EJ274</f>
        <v>-8518457.548336383</v>
      </c>
      <c r="EL15" s="6">
        <f>Worksheet!EK274</f>
        <v>-681397.17465073476</v>
      </c>
      <c r="EM15" s="6">
        <f>Worksheet!EL274</f>
        <v>-489075.46665016911</v>
      </c>
      <c r="EN15" s="6">
        <f>Worksheet!EM274</f>
        <v>-470295.31855436292</v>
      </c>
      <c r="EO15" s="6">
        <f>Worksheet!EN274</f>
        <v>-1069339.7424761646</v>
      </c>
      <c r="EP15" s="6">
        <f>Worksheet!EO274</f>
        <v>-440462.95686261856</v>
      </c>
      <c r="EQ15" s="6">
        <f>Worksheet!EP274</f>
        <v>-480501.84565304988</v>
      </c>
      <c r="ER15" s="6">
        <f>Worksheet!EQ274</f>
        <v>-2573183.0088224951</v>
      </c>
      <c r="ES15" s="6">
        <f>Worksheet!ER274</f>
        <v>-446447.1505632507</v>
      </c>
      <c r="ET15" s="6">
        <f>Worksheet!ES274</f>
        <v>-216987.71580111128</v>
      </c>
      <c r="EU15" s="6">
        <f>Worksheet!ET274</f>
        <v>-364690.0369646349</v>
      </c>
      <c r="EV15" s="6">
        <f>Worksheet!EU274</f>
        <v>-709654.7868797211</v>
      </c>
      <c r="EW15" s="6">
        <f>Worksheet!EV274</f>
        <v>-135269.52308557933</v>
      </c>
      <c r="EX15" s="6">
        <f>Worksheet!EW274</f>
        <v>-1140845.07162176</v>
      </c>
      <c r="EY15" s="6">
        <f>Worksheet!EX274</f>
        <v>-362061.8168614998</v>
      </c>
      <c r="EZ15" s="6">
        <f>Worksheet!EY274</f>
        <v>-479784.95105304924</v>
      </c>
      <c r="FA15" s="6">
        <f>Worksheet!EZ274</f>
        <v>-219056.16348826952</v>
      </c>
      <c r="FB15" s="6">
        <f>Worksheet!FA274</f>
        <v>-3337606.617358481</v>
      </c>
      <c r="FC15" s="6">
        <f>Worksheet!FB274</f>
        <v>-233121.00999999989</v>
      </c>
      <c r="FD15" s="6">
        <f>Worksheet!FC274</f>
        <v>-2142657.7090802132</v>
      </c>
      <c r="FE15" s="6">
        <f>Worksheet!FD274</f>
        <v>-428027.51886434702</v>
      </c>
      <c r="FF15" s="6">
        <f>Worksheet!FE274</f>
        <v>-184288.63801709132</v>
      </c>
      <c r="FG15" s="6">
        <f>Worksheet!FF274</f>
        <v>-333307.00528416649</v>
      </c>
      <c r="FH15" s="6">
        <f>Worksheet!FG274</f>
        <v>-208264.44300931739</v>
      </c>
      <c r="FI15" s="6">
        <f>Worksheet!FH274</f>
        <v>-175966.6695505676</v>
      </c>
      <c r="FJ15" s="6">
        <f>Worksheet!FI274</f>
        <v>-1747309.5939136001</v>
      </c>
      <c r="FK15" s="6">
        <f>Worksheet!FJ274</f>
        <v>-1740645.9812197196</v>
      </c>
      <c r="FL15" s="6">
        <f>Worksheet!FK274</f>
        <v>-2084349.3902309409</v>
      </c>
      <c r="FM15" s="6">
        <f>Worksheet!FL274</f>
        <v>-5388373.1162781473</v>
      </c>
      <c r="FN15" s="6">
        <f>Worksheet!FM274</f>
        <v>-3345342.2406401038</v>
      </c>
      <c r="FO15" s="6">
        <f>Worksheet!FN274</f>
        <v>-20272775.357565079</v>
      </c>
      <c r="FP15" s="6">
        <f>Worksheet!FO274</f>
        <v>-1072667.4553456421</v>
      </c>
      <c r="FQ15" s="6">
        <f>Worksheet!FP274</f>
        <v>-2198543.8916443805</v>
      </c>
      <c r="FR15" s="6">
        <f>Worksheet!FQ274</f>
        <v>-885929.35991065775</v>
      </c>
      <c r="FS15" s="6">
        <f>Worksheet!FR274</f>
        <v>-273303.71957143984</v>
      </c>
      <c r="FT15" s="6">
        <f>Worksheet!FS274</f>
        <v>-298953.71323362918</v>
      </c>
      <c r="FU15" s="6">
        <f>Worksheet!FT274</f>
        <v>-154787.62993864351</v>
      </c>
      <c r="FV15" s="6">
        <f>Worksheet!FU274</f>
        <v>-815889.83355347323</v>
      </c>
      <c r="FW15" s="6">
        <f>Worksheet!FV274</f>
        <v>-682521.80720868928</v>
      </c>
      <c r="FX15" s="6">
        <f>Worksheet!FW274</f>
        <v>-313040.70791237563</v>
      </c>
      <c r="FY15" s="6">
        <f>Worksheet!FX274</f>
        <v>-128930.45607996944</v>
      </c>
      <c r="FZ15" s="6">
        <f>Worksheet!FY278</f>
        <v>0</v>
      </c>
      <c r="GB15" s="22">
        <f t="shared" si="0"/>
        <v>-822396893.99971724</v>
      </c>
    </row>
    <row r="16" spans="1:192" x14ac:dyDescent="0.2">
      <c r="A16" s="35" t="s">
        <v>649</v>
      </c>
      <c r="B16" s="9"/>
      <c r="C16" s="116" t="s">
        <v>729</v>
      </c>
      <c r="D16" s="6">
        <f>Worksheet!C291</f>
        <v>64477506.513089813</v>
      </c>
      <c r="E16" s="6">
        <f>Worksheet!D291</f>
        <v>277398391.4482221</v>
      </c>
      <c r="F16" s="6">
        <f>Worksheet!E291</f>
        <v>57112996.173753433</v>
      </c>
      <c r="G16" s="6">
        <f>Worksheet!F291</f>
        <v>126466845.2667394</v>
      </c>
      <c r="H16" s="6">
        <f>Worksheet!G291</f>
        <v>8326050.3782927524</v>
      </c>
      <c r="I16" s="6">
        <f>Worksheet!H291</f>
        <v>7570220.0720075294</v>
      </c>
      <c r="J16" s="6">
        <f>Worksheet!I291</f>
        <v>75145900.913164422</v>
      </c>
      <c r="K16" s="6">
        <f>Worksheet!J291</f>
        <v>17059146.847737987</v>
      </c>
      <c r="L16" s="6">
        <f>Worksheet!K291</f>
        <v>3004945.9757342781</v>
      </c>
      <c r="M16" s="6">
        <f>Worksheet!L291</f>
        <v>21030261.268097378</v>
      </c>
      <c r="N16" s="6">
        <f>Worksheet!M291</f>
        <v>12081836.74943801</v>
      </c>
      <c r="O16" s="6">
        <f>Worksheet!N291</f>
        <v>402285024.17585057</v>
      </c>
      <c r="P16" s="6">
        <f>Worksheet!O291</f>
        <v>108405504.99316409</v>
      </c>
      <c r="Q16" s="6">
        <f>Worksheet!P291</f>
        <v>2490229.1382381329</v>
      </c>
      <c r="R16" s="6">
        <f>Worksheet!Q291</f>
        <v>310157943.56965506</v>
      </c>
      <c r="S16" s="6">
        <f>Worksheet!R291</f>
        <v>20182062.496134862</v>
      </c>
      <c r="T16" s="6">
        <f>Worksheet!S291</f>
        <v>12504791.349663163</v>
      </c>
      <c r="U16" s="6">
        <f>Worksheet!T291</f>
        <v>1908137.7265655943</v>
      </c>
      <c r="V16" s="6">
        <f>Worksheet!U291</f>
        <v>784710.52867968462</v>
      </c>
      <c r="W16" s="6">
        <f>Worksheet!V291</f>
        <v>2986916.6342231072</v>
      </c>
      <c r="X16" s="6">
        <f>Worksheet!W291</f>
        <v>793392.77771330706</v>
      </c>
      <c r="Y16" s="6">
        <f>Worksheet!X291</f>
        <v>762517.23325260752</v>
      </c>
      <c r="Z16" s="6">
        <f>Worksheet!Y291</f>
        <v>13525667.166890781</v>
      </c>
      <c r="AA16" s="6">
        <f>Worksheet!Z291</f>
        <v>2598859.3760076989</v>
      </c>
      <c r="AB16" s="6">
        <f>Worksheet!AA291</f>
        <v>224992630.510019</v>
      </c>
      <c r="AC16" s="6">
        <f>Worksheet!AB291</f>
        <v>226097014.3858453</v>
      </c>
      <c r="AD16" s="6">
        <f>Worksheet!AC291</f>
        <v>7538778.5975348921</v>
      </c>
      <c r="AE16" s="6">
        <f>Worksheet!AD291</f>
        <v>9042510.4675668348</v>
      </c>
      <c r="AF16" s="6">
        <f>Worksheet!AE291</f>
        <v>1542292.4629439183</v>
      </c>
      <c r="AG16" s="6">
        <f>Worksheet!AF291</f>
        <v>2205747.9607802825</v>
      </c>
      <c r="AH16" s="6">
        <f>Worksheet!AG291</f>
        <v>6581692.8078572815</v>
      </c>
      <c r="AI16" s="6">
        <f>Worksheet!AH291</f>
        <v>7861031.0775041906</v>
      </c>
      <c r="AJ16" s="6">
        <f>Worksheet!AI291</f>
        <v>3379069.4992100783</v>
      </c>
      <c r="AK16" s="6">
        <f>Worksheet!AJ291</f>
        <v>2496056.054769563</v>
      </c>
      <c r="AL16" s="6">
        <f>Worksheet!AK291</f>
        <v>2602698.5764612313</v>
      </c>
      <c r="AM16" s="6">
        <f>Worksheet!AL291</f>
        <v>2965369.2962595522</v>
      </c>
      <c r="AN16" s="6">
        <f>Worksheet!AM291</f>
        <v>3802967.1797181033</v>
      </c>
      <c r="AO16" s="6">
        <f>Worksheet!AN291</f>
        <v>3462322.8772939178</v>
      </c>
      <c r="AP16" s="6">
        <f>Worksheet!AO291</f>
        <v>35015760.825356536</v>
      </c>
      <c r="AQ16" s="6">
        <f>Worksheet!AP291</f>
        <v>690382604.24757719</v>
      </c>
      <c r="AR16" s="6">
        <f>Worksheet!AQ291</f>
        <v>2883029.6953877211</v>
      </c>
      <c r="AS16" s="6">
        <f>Worksheet!AR291</f>
        <v>473183149.09586596</v>
      </c>
      <c r="AT16" s="6">
        <f>Worksheet!AS291</f>
        <v>52400411.904501431</v>
      </c>
      <c r="AU16" s="6">
        <f>Worksheet!AT291</f>
        <v>17659114.993659977</v>
      </c>
      <c r="AV16" s="6">
        <f>Worksheet!AU291</f>
        <v>2967757.6388694723</v>
      </c>
      <c r="AW16" s="6">
        <f>Worksheet!AV291</f>
        <v>3210587.6680281628</v>
      </c>
      <c r="AX16" s="6">
        <f>Worksheet!AW291</f>
        <v>2626280.0759589663</v>
      </c>
      <c r="AY16" s="6">
        <f>Worksheet!AX291</f>
        <v>812333.39669061068</v>
      </c>
      <c r="AZ16" s="6">
        <f>Worksheet!AY291</f>
        <v>3826604.4411349772</v>
      </c>
      <c r="BA16" s="6">
        <f>Worksheet!AZ291</f>
        <v>89329690.818546966</v>
      </c>
      <c r="BB16" s="6">
        <f>Worksheet!BA291</f>
        <v>65853736.297496848</v>
      </c>
      <c r="BC16" s="6">
        <f>Worksheet!BB291</f>
        <v>56962077.223354816</v>
      </c>
      <c r="BD16" s="6">
        <f>Worksheet!BC291</f>
        <v>201350237.42996913</v>
      </c>
      <c r="BE16" s="6">
        <f>Worksheet!BD291</f>
        <v>35996772.214781903</v>
      </c>
      <c r="BF16" s="6">
        <f>Worksheet!BE291</f>
        <v>10907860.615632789</v>
      </c>
      <c r="BG16" s="6">
        <f>Worksheet!BF291</f>
        <v>176899472.22417396</v>
      </c>
      <c r="BH16" s="6">
        <f>Worksheet!BG291</f>
        <v>7953016.4326623753</v>
      </c>
      <c r="BI16" s="6">
        <f>Worksheet!BH291</f>
        <v>5300473.5906378012</v>
      </c>
      <c r="BJ16" s="6">
        <f>Worksheet!BI291</f>
        <v>2945650.8115203627</v>
      </c>
      <c r="BK16" s="6">
        <f>Worksheet!BJ291</f>
        <v>45860058.109254591</v>
      </c>
      <c r="BL16" s="6">
        <f>Worksheet!BK291</f>
        <v>164096900.92267421</v>
      </c>
      <c r="BM16" s="6">
        <f>Worksheet!BL291</f>
        <v>2480630.9680823386</v>
      </c>
      <c r="BN16" s="6">
        <f>Worksheet!BM291</f>
        <v>3003321.8081072331</v>
      </c>
      <c r="BO16" s="6">
        <f>Worksheet!BN291</f>
        <v>26712095.550393771</v>
      </c>
      <c r="BP16" s="6">
        <f>Worksheet!BO291</f>
        <v>10318495.059109468</v>
      </c>
      <c r="BQ16" s="6">
        <f>Worksheet!BP291</f>
        <v>2473847.4317192002</v>
      </c>
      <c r="BR16" s="6">
        <f>Worksheet!BQ291</f>
        <v>43410851.383328453</v>
      </c>
      <c r="BS16" s="6">
        <f>Worksheet!BR291</f>
        <v>34861225.823668428</v>
      </c>
      <c r="BT16" s="6">
        <f>Worksheet!BS291</f>
        <v>9019763.4762927033</v>
      </c>
      <c r="BU16" s="6">
        <f>Worksheet!BT291</f>
        <v>4016859.0742202369</v>
      </c>
      <c r="BV16" s="6">
        <f>Worksheet!BU291</f>
        <v>3989920.1224473882</v>
      </c>
      <c r="BW16" s="6">
        <f>Worksheet!BV291</f>
        <v>9417865.5764176566</v>
      </c>
      <c r="BX16" s="6">
        <f>Worksheet!BW291</f>
        <v>14858831.379173569</v>
      </c>
      <c r="BY16" s="6">
        <f>Worksheet!BX291</f>
        <v>1441003.8186843062</v>
      </c>
      <c r="BZ16" s="6">
        <f>Worksheet!BY291</f>
        <v>4468842.9030441651</v>
      </c>
      <c r="CA16" s="6">
        <f>Worksheet!BZ291</f>
        <v>2474333.9125125869</v>
      </c>
      <c r="CB16" s="6">
        <f>Worksheet!CA291</f>
        <v>2301158.6082920362</v>
      </c>
      <c r="CC16" s="6">
        <f>Worksheet!CB291</f>
        <v>605716206.42189515</v>
      </c>
      <c r="CD16" s="6">
        <f>Worksheet!CC291</f>
        <v>2108742.9290905623</v>
      </c>
      <c r="CE16" s="6">
        <f>Worksheet!CD291</f>
        <v>882904.16729342169</v>
      </c>
      <c r="CF16" s="6">
        <f>Worksheet!CE291</f>
        <v>2103251.8591998219</v>
      </c>
      <c r="CG16" s="6">
        <f>Worksheet!CF291</f>
        <v>1384745.6944788133</v>
      </c>
      <c r="CH16" s="6">
        <f>Worksheet!CG291</f>
        <v>2377119.9607805759</v>
      </c>
      <c r="CI16" s="6">
        <f>Worksheet!CH291</f>
        <v>1581817.7508459671</v>
      </c>
      <c r="CJ16" s="6">
        <f>Worksheet!CI291</f>
        <v>5675365.6036044816</v>
      </c>
      <c r="CK16" s="6">
        <f>Worksheet!CJ291</f>
        <v>7788667.5087305112</v>
      </c>
      <c r="CL16" s="6">
        <f>Worksheet!CK291</f>
        <v>37633334.634523891</v>
      </c>
      <c r="CM16" s="6">
        <f>Worksheet!CL291</f>
        <v>10506267.08227196</v>
      </c>
      <c r="CN16" s="6">
        <f>Worksheet!CM291</f>
        <v>7147237.7877640016</v>
      </c>
      <c r="CO16" s="6">
        <f>Worksheet!CN291</f>
        <v>206306699.24480778</v>
      </c>
      <c r="CP16" s="6">
        <f>Worksheet!CO291</f>
        <v>110839370.09625548</v>
      </c>
      <c r="CQ16" s="6">
        <f>Worksheet!CP291</f>
        <v>8643391.0889101177</v>
      </c>
      <c r="CR16" s="6">
        <f>Worksheet!CQ291</f>
        <v>8574864.1496769544</v>
      </c>
      <c r="CS16" s="6">
        <f>Worksheet!CR291</f>
        <v>2323344.7603171985</v>
      </c>
      <c r="CT16" s="6">
        <f>Worksheet!CS291</f>
        <v>3308934.7874802914</v>
      </c>
      <c r="CU16" s="6">
        <f>Worksheet!CT291</f>
        <v>1597668.7195048584</v>
      </c>
      <c r="CV16" s="6">
        <f>Worksheet!CU291</f>
        <v>3244703.8705874695</v>
      </c>
      <c r="CW16" s="6">
        <f>Worksheet!CV291</f>
        <v>750723.21871108434</v>
      </c>
      <c r="CX16" s="6">
        <f>Worksheet!CW291</f>
        <v>2135522.7867166642</v>
      </c>
      <c r="CY16" s="6">
        <f>Worksheet!CX291</f>
        <v>4085644.2256376659</v>
      </c>
      <c r="CZ16" s="6">
        <f>Worksheet!CY291</f>
        <v>780716.37066955632</v>
      </c>
      <c r="DA16" s="6">
        <f>Worksheet!CZ291</f>
        <v>15719896.120759407</v>
      </c>
      <c r="DB16" s="6">
        <f>Worksheet!DA291</f>
        <v>2288806.821272267</v>
      </c>
      <c r="DC16" s="6">
        <f>Worksheet!DB291</f>
        <v>3102278.091610285</v>
      </c>
      <c r="DD16" s="6">
        <f>Worksheet!DC291</f>
        <v>2105353.8341247775</v>
      </c>
      <c r="DE16" s="6">
        <f>Worksheet!DD291</f>
        <v>2115080.2830546754</v>
      </c>
      <c r="DF16" s="6">
        <f>Worksheet!DE291</f>
        <v>3818121.742305432</v>
      </c>
      <c r="DG16" s="6">
        <f>Worksheet!DF291</f>
        <v>153556746.02452359</v>
      </c>
      <c r="DH16" s="6">
        <f>Worksheet!DG291</f>
        <v>1239285.028299262</v>
      </c>
      <c r="DI16" s="6">
        <f>Worksheet!DH291</f>
        <v>15062035.241005916</v>
      </c>
      <c r="DJ16" s="6">
        <f>Worksheet!DI291</f>
        <v>20060446.229772814</v>
      </c>
      <c r="DK16" s="6">
        <f>Worksheet!DJ291</f>
        <v>5660471.8419062244</v>
      </c>
      <c r="DL16" s="6">
        <f>Worksheet!DK291</f>
        <v>3943099.0281956019</v>
      </c>
      <c r="DM16" s="6">
        <f>Worksheet!DL291</f>
        <v>44432310.138707943</v>
      </c>
      <c r="DN16" s="6">
        <f>Worksheet!DM291</f>
        <v>3461022.5557481814</v>
      </c>
      <c r="DO16" s="6">
        <f>Worksheet!DN291</f>
        <v>11590307.012032533</v>
      </c>
      <c r="DP16" s="6">
        <f>Worksheet!DO291</f>
        <v>24004284.835807711</v>
      </c>
      <c r="DQ16" s="6">
        <f>Worksheet!DP291</f>
        <v>2605376.2935678791</v>
      </c>
      <c r="DR16" s="6">
        <f>Worksheet!DQ291</f>
        <v>4782903.2265057005</v>
      </c>
      <c r="DS16" s="6">
        <f>Worksheet!DR291</f>
        <v>11448192.375801746</v>
      </c>
      <c r="DT16" s="6">
        <f>Worksheet!DS291</f>
        <v>6751424.0938699301</v>
      </c>
      <c r="DU16" s="6">
        <f>Worksheet!DT291</f>
        <v>1915943.2319889138</v>
      </c>
      <c r="DV16" s="6">
        <f>Worksheet!DU291</f>
        <v>3596933.160760174</v>
      </c>
      <c r="DW16" s="6">
        <f>Worksheet!DV291</f>
        <v>2435071.5071385219</v>
      </c>
      <c r="DX16" s="6">
        <f>Worksheet!DW291</f>
        <v>3398612.2633788888</v>
      </c>
      <c r="DY16" s="6">
        <f>Worksheet!DX291</f>
        <v>2481940.4168140823</v>
      </c>
      <c r="DZ16" s="6">
        <f>Worksheet!DY291</f>
        <v>3506747.418026736</v>
      </c>
      <c r="EA16" s="6">
        <f>Worksheet!DZ291</f>
        <v>7547672.3908991776</v>
      </c>
      <c r="EB16" s="6">
        <f>Worksheet!EA291</f>
        <v>5674407.6138052819</v>
      </c>
      <c r="EC16" s="6">
        <f>Worksheet!EB291</f>
        <v>4744167.6359029561</v>
      </c>
      <c r="ED16" s="6">
        <f>Worksheet!EC291</f>
        <v>2929701.7745392988</v>
      </c>
      <c r="EE16" s="6">
        <f>Worksheet!ED291</f>
        <v>16441012.731845746</v>
      </c>
      <c r="EF16" s="6">
        <f>Worksheet!EE291</f>
        <v>2336994.1289477227</v>
      </c>
      <c r="EG16" s="6">
        <f>Worksheet!EF291</f>
        <v>11390675.002387552</v>
      </c>
      <c r="EH16" s="6">
        <f>Worksheet!EG291</f>
        <v>2817995.1324356929</v>
      </c>
      <c r="EI16" s="6">
        <f>Worksheet!EH291</f>
        <v>2575588.3787520807</v>
      </c>
      <c r="EJ16" s="6">
        <f>Worksheet!EI291</f>
        <v>131959144.59182443</v>
      </c>
      <c r="EK16" s="6">
        <f>Worksheet!EJ291</f>
        <v>68633992.047663614</v>
      </c>
      <c r="EL16" s="6">
        <f>Worksheet!EK291</f>
        <v>5490079.3953492641</v>
      </c>
      <c r="EM16" s="6">
        <f>Worksheet!EL291</f>
        <v>3940525.7933498304</v>
      </c>
      <c r="EN16" s="6">
        <f>Worksheet!EM291</f>
        <v>3789212.4214456375</v>
      </c>
      <c r="EO16" s="6">
        <f>Worksheet!EN291</f>
        <v>8615768.1675238349</v>
      </c>
      <c r="EP16" s="6">
        <f>Worksheet!EO291</f>
        <v>3548850.3531373814</v>
      </c>
      <c r="EQ16" s="6">
        <f>Worksheet!EP291</f>
        <v>3871447.3443469498</v>
      </c>
      <c r="ER16" s="6">
        <f>Worksheet!EQ291</f>
        <v>19691433.889177509</v>
      </c>
      <c r="ES16" s="6">
        <f>Worksheet!ER291</f>
        <v>3597065.549436749</v>
      </c>
      <c r="ET16" s="6">
        <f>Worksheet!ES291</f>
        <v>1748289.8841988889</v>
      </c>
      <c r="EU16" s="6">
        <f>Worksheet!ET291</f>
        <v>2938341.0030353651</v>
      </c>
      <c r="EV16" s="6">
        <f>Worksheet!EU291</f>
        <v>5717753.5631202795</v>
      </c>
      <c r="EW16" s="6">
        <f>Worksheet!EV291</f>
        <v>1089878.9269144207</v>
      </c>
      <c r="EX16" s="6">
        <f>Worksheet!EW291</f>
        <v>9191893.1483782399</v>
      </c>
      <c r="EY16" s="6">
        <f>Worksheet!EX291</f>
        <v>2917165.1931384997</v>
      </c>
      <c r="EZ16" s="6">
        <f>Worksheet!EY291</f>
        <v>3865671.2589469505</v>
      </c>
      <c r="FA16" s="6">
        <f>Worksheet!EZ291</f>
        <v>1764955.5565117304</v>
      </c>
      <c r="FB16" s="6">
        <f>Worksheet!FA291</f>
        <v>26891401.962641519</v>
      </c>
      <c r="FC16" s="6">
        <f>Worksheet!FB291</f>
        <v>3619381.48</v>
      </c>
      <c r="FD16" s="6">
        <f>Worksheet!FC291</f>
        <v>17263589.250919789</v>
      </c>
      <c r="FE16" s="6">
        <f>Worksheet!FD291</f>
        <v>3448656.8911356525</v>
      </c>
      <c r="FF16" s="6">
        <f>Worksheet!FE291</f>
        <v>1484830.4219829086</v>
      </c>
      <c r="FG16" s="6">
        <f>Worksheet!FF291</f>
        <v>2685485.0447158334</v>
      </c>
      <c r="FH16" s="6">
        <f>Worksheet!FG291</f>
        <v>1678005.6769906825</v>
      </c>
      <c r="FI16" s="6">
        <f>Worksheet!FH291</f>
        <v>1417779.5604494326</v>
      </c>
      <c r="FJ16" s="6">
        <f>Worksheet!FI291</f>
        <v>14078233.306086401</v>
      </c>
      <c r="FK16" s="6">
        <f>Worksheet!FJ291</f>
        <v>14024543.968780279</v>
      </c>
      <c r="FL16" s="6">
        <f>Worksheet!FK291</f>
        <v>16793793.789769057</v>
      </c>
      <c r="FM16" s="6">
        <f>Worksheet!FL291</f>
        <v>43414615.323721848</v>
      </c>
      <c r="FN16" s="6">
        <f>Worksheet!FM291</f>
        <v>26953728.587359898</v>
      </c>
      <c r="FO16" s="6">
        <f>Worksheet!FN291</f>
        <v>163339606.35243493</v>
      </c>
      <c r="FP16" s="6">
        <f>Worksheet!FO291</f>
        <v>8642579.8546543568</v>
      </c>
      <c r="FQ16" s="6">
        <f>Worksheet!FP291</f>
        <v>17713869.338355619</v>
      </c>
      <c r="FR16" s="6">
        <f>Worksheet!FQ291</f>
        <v>7138013.9300893424</v>
      </c>
      <c r="FS16" s="6">
        <f>Worksheet!FR291</f>
        <v>2202033.0804285603</v>
      </c>
      <c r="FT16" s="6">
        <f>Worksheet!FS291</f>
        <v>2408697.4267663709</v>
      </c>
      <c r="FU16" s="6">
        <f>Worksheet!FT291</f>
        <v>1247138.1000613566</v>
      </c>
      <c r="FV16" s="6">
        <f>Worksheet!FU291</f>
        <v>6573699.0564465262</v>
      </c>
      <c r="FW16" s="6">
        <f>Worksheet!FV291</f>
        <v>5499140.6627913108</v>
      </c>
      <c r="FX16" s="6">
        <f>Worksheet!FW291</f>
        <v>2522197.6320876246</v>
      </c>
      <c r="FY16" s="6">
        <f>Worksheet!FX291</f>
        <v>1038804.4839200308</v>
      </c>
      <c r="FZ16" s="6">
        <f>Worksheet!FY291</f>
        <v>127076032.44263418</v>
      </c>
      <c r="GB16" s="22">
        <f t="shared" si="0"/>
        <v>6627868142.1342773</v>
      </c>
    </row>
    <row r="17" spans="1:256" x14ac:dyDescent="0.2">
      <c r="A17" s="35" t="s">
        <v>650</v>
      </c>
      <c r="B17" s="9"/>
      <c r="C17" s="1" t="s">
        <v>461</v>
      </c>
      <c r="D17" s="6">
        <f>Worksheet!C292</f>
        <v>17413885.93</v>
      </c>
      <c r="E17" s="6">
        <f>Worksheet!D292</f>
        <v>67132126.189999998</v>
      </c>
      <c r="F17" s="6">
        <f>Worksheet!E292</f>
        <v>17916076.420000002</v>
      </c>
      <c r="G17" s="6">
        <f>Worksheet!F292</f>
        <v>30850450.079999998</v>
      </c>
      <c r="H17" s="6">
        <f>Worksheet!G292</f>
        <v>3385894.74</v>
      </c>
      <c r="I17" s="6">
        <f>Worksheet!H292</f>
        <v>2671536.2200000002</v>
      </c>
      <c r="J17" s="6">
        <f>Worksheet!I292</f>
        <v>18622849.59</v>
      </c>
      <c r="K17" s="6">
        <f>Worksheet!J292</f>
        <v>3550253.52</v>
      </c>
      <c r="L17" s="6">
        <f>Worksheet!K292</f>
        <v>1085169.1499999999</v>
      </c>
      <c r="M17" s="6">
        <f>Worksheet!L292</f>
        <v>12050042.890000001</v>
      </c>
      <c r="N17" s="6">
        <f>Worksheet!M292</f>
        <v>4219439</v>
      </c>
      <c r="O17" s="6">
        <f>Worksheet!N292</f>
        <v>123524574.34999999</v>
      </c>
      <c r="P17" s="6">
        <f>Worksheet!O292</f>
        <v>43036999.630000003</v>
      </c>
      <c r="Q17" s="6">
        <f>Worksheet!P292</f>
        <v>952117.5</v>
      </c>
      <c r="R17" s="6">
        <f>Worksheet!Q292</f>
        <v>66535183.670000002</v>
      </c>
      <c r="S17" s="6">
        <f>Worksheet!R292</f>
        <v>1567018.02</v>
      </c>
      <c r="T17" s="6">
        <f>Worksheet!S292</f>
        <v>5984509.9199999999</v>
      </c>
      <c r="U17" s="6">
        <f>Worksheet!T292</f>
        <v>535036.79</v>
      </c>
      <c r="V17" s="6">
        <f>Worksheet!U292</f>
        <v>316764.7</v>
      </c>
      <c r="W17" s="6">
        <f>Worksheet!V292</f>
        <v>745532.96</v>
      </c>
      <c r="X17" s="6">
        <f>Worksheet!W292</f>
        <v>181736.89</v>
      </c>
      <c r="Y17" s="6">
        <f>Worksheet!X292</f>
        <v>148203.57999999999</v>
      </c>
      <c r="Z17" s="6">
        <f>Worksheet!Y292</f>
        <v>1193185.3700000001</v>
      </c>
      <c r="AA17" s="6">
        <f>Worksheet!Z292</f>
        <v>426886.39</v>
      </c>
      <c r="AB17" s="6">
        <f>Worksheet!AA292</f>
        <v>80732968.930000007</v>
      </c>
      <c r="AC17" s="6">
        <f>Worksheet!AB292</f>
        <v>166580824.49000001</v>
      </c>
      <c r="AD17" s="6">
        <f>Worksheet!AC292</f>
        <v>3082935.95</v>
      </c>
      <c r="AE17" s="6">
        <f>Worksheet!AD292</f>
        <v>3376462.79</v>
      </c>
      <c r="AF17" s="6">
        <f>Worksheet!AE292</f>
        <v>314465.98</v>
      </c>
      <c r="AG17" s="6">
        <f>Worksheet!AF292</f>
        <v>510138.94</v>
      </c>
      <c r="AH17" s="6">
        <f>Worksheet!AG292</f>
        <v>5786992.5099999998</v>
      </c>
      <c r="AI17" s="6">
        <f>Worksheet!AH292</f>
        <v>532059.78</v>
      </c>
      <c r="AJ17" s="6">
        <f>Worksheet!AI292</f>
        <v>216151.5</v>
      </c>
      <c r="AK17" s="6">
        <f>Worksheet!AJ292</f>
        <v>529322.01</v>
      </c>
      <c r="AL17" s="6">
        <f>Worksheet!AK292</f>
        <v>1033386.72</v>
      </c>
      <c r="AM17" s="6">
        <f>Worksheet!AL292</f>
        <v>1725801.42</v>
      </c>
      <c r="AN17" s="6">
        <f>Worksheet!AM292</f>
        <v>736588.54</v>
      </c>
      <c r="AO17" s="6">
        <f>Worksheet!AN292</f>
        <v>2207520.31</v>
      </c>
      <c r="AP17" s="6">
        <f>Worksheet!AO292</f>
        <v>7852081.1399999997</v>
      </c>
      <c r="AQ17" s="6">
        <f>Worksheet!AP292</f>
        <v>423384220.31</v>
      </c>
      <c r="AR17" s="6">
        <f>Worksheet!AQ292</f>
        <v>2160230.9300000002</v>
      </c>
      <c r="AS17" s="6">
        <f>Worksheet!AR292</f>
        <v>162307453.69</v>
      </c>
      <c r="AT17" s="6">
        <f>Worksheet!AS292</f>
        <v>33700794.18</v>
      </c>
      <c r="AU17" s="6">
        <f>Worksheet!AT292</f>
        <v>5588123.1500000004</v>
      </c>
      <c r="AV17" s="6">
        <f>Worksheet!AU292</f>
        <v>733361.19</v>
      </c>
      <c r="AW17" s="6">
        <f>Worksheet!AV292</f>
        <v>444890.66</v>
      </c>
      <c r="AX17" s="6">
        <f>Worksheet!AW292</f>
        <v>437509.13</v>
      </c>
      <c r="AY17" s="6">
        <f>Worksheet!AX292</f>
        <v>278101.24</v>
      </c>
      <c r="AZ17" s="6">
        <f>Worksheet!AY292</f>
        <v>1061058.23</v>
      </c>
      <c r="BA17" s="6">
        <f>Worksheet!AZ292</f>
        <v>10598084.880000001</v>
      </c>
      <c r="BB17" s="6">
        <f>Worksheet!BA292</f>
        <v>7984188.3200000003</v>
      </c>
      <c r="BC17" s="6">
        <f>Worksheet!BB292</f>
        <v>2928779.41</v>
      </c>
      <c r="BD17" s="6">
        <f>Worksheet!BC292</f>
        <v>59649010.840000004</v>
      </c>
      <c r="BE17" s="6">
        <f>Worksheet!BD292</f>
        <v>10373437.26</v>
      </c>
      <c r="BF17" s="6">
        <f>Worksheet!BE292</f>
        <v>2742192.3</v>
      </c>
      <c r="BG17" s="6">
        <f>Worksheet!BF292</f>
        <v>41645230.210000001</v>
      </c>
      <c r="BH17" s="6">
        <f>Worksheet!BG292</f>
        <v>840429.81</v>
      </c>
      <c r="BI17" s="6">
        <f>Worksheet!BH292</f>
        <v>905428.04</v>
      </c>
      <c r="BJ17" s="6">
        <f>Worksheet!BI292</f>
        <v>295165.63</v>
      </c>
      <c r="BK17" s="6">
        <f>Worksheet!BJ292</f>
        <v>11539352.060000001</v>
      </c>
      <c r="BL17" s="6">
        <f>Worksheet!BK292</f>
        <v>20559617.809999999</v>
      </c>
      <c r="BM17" s="6">
        <f>Worksheet!BL292</f>
        <v>139436.85999999999</v>
      </c>
      <c r="BN17" s="6">
        <f>Worksheet!BM292</f>
        <v>451752.61</v>
      </c>
      <c r="BO17" s="6">
        <f>Worksheet!BN292</f>
        <v>6380329.7699999996</v>
      </c>
      <c r="BP17" s="6">
        <f>Worksheet!BO292</f>
        <v>2148920.41</v>
      </c>
      <c r="BQ17" s="6">
        <f>Worksheet!BP292</f>
        <v>1289444.56</v>
      </c>
      <c r="BR17" s="6">
        <f>Worksheet!BQ292</f>
        <v>23275653.649999999</v>
      </c>
      <c r="BS17" s="6">
        <f>Worksheet!BR292</f>
        <v>3362113.98</v>
      </c>
      <c r="BT17" s="6">
        <f>Worksheet!BS292</f>
        <v>1356687.88</v>
      </c>
      <c r="BU17" s="6">
        <f>Worksheet!BT292</f>
        <v>1289897.95</v>
      </c>
      <c r="BV17" s="6">
        <f>Worksheet!BU292</f>
        <v>1686649.73</v>
      </c>
      <c r="BW17" s="6">
        <f>Worksheet!BV292</f>
        <v>6432115.2999999998</v>
      </c>
      <c r="BX17" s="6">
        <f>Worksheet!BW292</f>
        <v>8361803.8799999999</v>
      </c>
      <c r="BY17" s="6">
        <f>Worksheet!BX292</f>
        <v>979051.35</v>
      </c>
      <c r="BZ17" s="6">
        <f>Worksheet!BY292</f>
        <v>2043724.99</v>
      </c>
      <c r="CA17" s="6">
        <f>Worksheet!BZ292</f>
        <v>859892.26</v>
      </c>
      <c r="CB17" s="6">
        <f>Worksheet!CA292</f>
        <v>1283333.72</v>
      </c>
      <c r="CC17" s="6">
        <f>Worksheet!CB292</f>
        <v>247171456.00999999</v>
      </c>
      <c r="CD17" s="6">
        <f>Worksheet!CC292</f>
        <v>480558.62</v>
      </c>
      <c r="CE17" s="6">
        <f>Worksheet!CD292</f>
        <v>312349.28000000003</v>
      </c>
      <c r="CF17" s="6">
        <f>Worksheet!CE292</f>
        <v>843310.36</v>
      </c>
      <c r="CG17" s="6">
        <f>Worksheet!CF292</f>
        <v>669289.04</v>
      </c>
      <c r="CH17" s="6">
        <f>Worksheet!CG292</f>
        <v>641055.65</v>
      </c>
      <c r="CI17" s="6">
        <f>Worksheet!CH292</f>
        <v>434949.54</v>
      </c>
      <c r="CJ17" s="6">
        <f>Worksheet!CI292</f>
        <v>2508685.2000000002</v>
      </c>
      <c r="CK17" s="6">
        <f>Worksheet!CJ292</f>
        <v>4605943.8899999997</v>
      </c>
      <c r="CL17" s="6">
        <f>Worksheet!CK292</f>
        <v>8726204.6199999992</v>
      </c>
      <c r="CM17" s="6">
        <f>Worksheet!CL292</f>
        <v>1785216.66</v>
      </c>
      <c r="CN17" s="6">
        <f>Worksheet!CM292</f>
        <v>556367.78</v>
      </c>
      <c r="CO17" s="6">
        <f>Worksheet!CN292</f>
        <v>88060125.670000002</v>
      </c>
      <c r="CP17" s="6">
        <f>Worksheet!CO292</f>
        <v>40478432.700000003</v>
      </c>
      <c r="CQ17" s="6">
        <f>Worksheet!CP292</f>
        <v>7942550.7199999997</v>
      </c>
      <c r="CR17" s="6">
        <f>Worksheet!CQ292</f>
        <v>1432216.72</v>
      </c>
      <c r="CS17" s="6">
        <f>Worksheet!CR292</f>
        <v>192052.56</v>
      </c>
      <c r="CT17" s="6">
        <f>Worksheet!CS292</f>
        <v>1052717.19</v>
      </c>
      <c r="CU17" s="6">
        <f>Worksheet!CT292</f>
        <v>289544.7</v>
      </c>
      <c r="CV17" s="6">
        <f>Worksheet!CU292</f>
        <v>299278.57</v>
      </c>
      <c r="CW17" s="6">
        <f>Worksheet!CV292</f>
        <v>187600.7</v>
      </c>
      <c r="CX17" s="6">
        <f>Worksheet!CW292</f>
        <v>1140837.3600000001</v>
      </c>
      <c r="CY17" s="6">
        <f>Worksheet!CX292</f>
        <v>1579832.42</v>
      </c>
      <c r="CZ17" s="6">
        <f>Worksheet!CY292</f>
        <v>177057.33</v>
      </c>
      <c r="DA17" s="6">
        <f>Worksheet!CZ292</f>
        <v>5357063.1399999997</v>
      </c>
      <c r="DB17" s="6">
        <f>Worksheet!DA292</f>
        <v>1050334.29</v>
      </c>
      <c r="DC17" s="6">
        <f>Worksheet!DB292</f>
        <v>622243.30000000005</v>
      </c>
      <c r="DD17" s="6">
        <f>Worksheet!DC292</f>
        <v>1075665.83</v>
      </c>
      <c r="DE17" s="6">
        <f>Worksheet!DD292</f>
        <v>852486.85</v>
      </c>
      <c r="DF17" s="6">
        <f>Worksheet!DE292</f>
        <v>1338864.99</v>
      </c>
      <c r="DG17" s="6">
        <f>Worksheet!DF292</f>
        <v>40554346.43</v>
      </c>
      <c r="DH17" s="6">
        <f>Worksheet!DG292</f>
        <v>834924.29</v>
      </c>
      <c r="DI17" s="6">
        <f>Worksheet!DH292</f>
        <v>7933034.7999999998</v>
      </c>
      <c r="DJ17" s="6">
        <f>Worksheet!DI292</f>
        <v>8861540.3200000003</v>
      </c>
      <c r="DK17" s="6">
        <f>Worksheet!DJ292</f>
        <v>1203677.33</v>
      </c>
      <c r="DL17" s="6">
        <f>Worksheet!DK292</f>
        <v>711537.26</v>
      </c>
      <c r="DM17" s="6">
        <f>Worksheet!DL292</f>
        <v>10858341.880000001</v>
      </c>
      <c r="DN17" s="6">
        <f>Worksheet!DM292</f>
        <v>731774.28</v>
      </c>
      <c r="DO17" s="6">
        <f>Worksheet!DN292</f>
        <v>6598612.0800000001</v>
      </c>
      <c r="DP17" s="6">
        <f>Worksheet!DO292</f>
        <v>6720666.3899999997</v>
      </c>
      <c r="DQ17" s="6">
        <f>Worksheet!DP292</f>
        <v>430088.4</v>
      </c>
      <c r="DR17" s="6">
        <f>Worksheet!DQ292</f>
        <v>3996775.99</v>
      </c>
      <c r="DS17" s="6">
        <f>Worksheet!DR292</f>
        <v>1676797.02</v>
      </c>
      <c r="DT17" s="6">
        <f>Worksheet!DS292</f>
        <v>938917.12</v>
      </c>
      <c r="DU17" s="6">
        <f>Worksheet!DT292</f>
        <v>219262.23</v>
      </c>
      <c r="DV17" s="6">
        <f>Worksheet!DU292</f>
        <v>655615.07999999996</v>
      </c>
      <c r="DW17" s="6">
        <f>Worksheet!DV292</f>
        <v>193550.31</v>
      </c>
      <c r="DX17" s="6">
        <f>Worksheet!DW292</f>
        <v>395242.84</v>
      </c>
      <c r="DY17" s="6">
        <f>Worksheet!DX292</f>
        <v>1085796.02</v>
      </c>
      <c r="DZ17" s="6">
        <f>Worksheet!DY292</f>
        <v>1220309.6000000001</v>
      </c>
      <c r="EA17" s="6">
        <f>Worksheet!DZ292</f>
        <v>2409338.65</v>
      </c>
      <c r="EB17" s="6">
        <f>Worksheet!EA292</f>
        <v>3628954.3</v>
      </c>
      <c r="EC17" s="6">
        <f>Worksheet!EB292</f>
        <v>2047454.28</v>
      </c>
      <c r="ED17" s="6">
        <f>Worksheet!EC292</f>
        <v>842125.6</v>
      </c>
      <c r="EE17" s="6">
        <f>Worksheet!ED292</f>
        <v>12815009.34</v>
      </c>
      <c r="EF17" s="6">
        <f>Worksheet!EE292</f>
        <v>419137.23</v>
      </c>
      <c r="EG17" s="6">
        <f>Worksheet!EF292</f>
        <v>1606933</v>
      </c>
      <c r="EH17" s="6">
        <f>Worksheet!EG292</f>
        <v>622262.91</v>
      </c>
      <c r="EI17" s="6">
        <f>Worksheet!EH292</f>
        <v>332980.15000000002</v>
      </c>
      <c r="EJ17" s="6">
        <f>Worksheet!EI292</f>
        <v>27321248.890000001</v>
      </c>
      <c r="EK17" s="6">
        <f>Worksheet!EJ292</f>
        <v>18714238.73</v>
      </c>
      <c r="EL17" s="6">
        <f>Worksheet!EK292</f>
        <v>3376059.7</v>
      </c>
      <c r="EM17" s="6">
        <f>Worksheet!EL292</f>
        <v>502761.83</v>
      </c>
      <c r="EN17" s="6">
        <f>Worksheet!EM292</f>
        <v>1434629.06</v>
      </c>
      <c r="EO17" s="6">
        <f>Worksheet!EN292</f>
        <v>1527399.56</v>
      </c>
      <c r="EP17" s="6">
        <f>Worksheet!EO292</f>
        <v>1107676.3799999999</v>
      </c>
      <c r="EQ17" s="6">
        <f>Worksheet!EP292</f>
        <v>2365375.25</v>
      </c>
      <c r="ER17" s="6">
        <f>Worksheet!EQ292</f>
        <v>8712336.5299999993</v>
      </c>
      <c r="ES17" s="6">
        <f>Worksheet!ER292</f>
        <v>1826967.2</v>
      </c>
      <c r="ET17" s="6">
        <f>Worksheet!ES292</f>
        <v>458782.44</v>
      </c>
      <c r="EU17" s="6">
        <f>Worksheet!ET292</f>
        <v>532304.6</v>
      </c>
      <c r="EV17" s="6">
        <f>Worksheet!EU292</f>
        <v>873975.04</v>
      </c>
      <c r="EW17" s="6">
        <f>Worksheet!EV292</f>
        <v>494438.13</v>
      </c>
      <c r="EX17" s="6">
        <f>Worksheet!EW292</f>
        <v>4747537.32</v>
      </c>
      <c r="EY17" s="6">
        <f>Worksheet!EX292</f>
        <v>170560.71</v>
      </c>
      <c r="EZ17" s="6">
        <f>Worksheet!EY292</f>
        <v>905460.63</v>
      </c>
      <c r="FA17" s="6">
        <f>Worksheet!EZ292</f>
        <v>615045.15</v>
      </c>
      <c r="FB17" s="6">
        <f>Worksheet!FA292</f>
        <v>19830394.23</v>
      </c>
      <c r="FC17" s="6">
        <f>Worksheet!FB292</f>
        <v>3251018.59</v>
      </c>
      <c r="FD17" s="6">
        <f>Worksheet!FC292</f>
        <v>5766237.4100000001</v>
      </c>
      <c r="FE17" s="6">
        <f>Worksheet!FD292</f>
        <v>933208.7</v>
      </c>
      <c r="FF17" s="6">
        <f>Worksheet!FE292</f>
        <v>482455.71</v>
      </c>
      <c r="FG17" s="6">
        <f>Worksheet!FF292</f>
        <v>474108.77</v>
      </c>
      <c r="FH17" s="6">
        <f>Worksheet!FG292</f>
        <v>304157.7</v>
      </c>
      <c r="FI17" s="6">
        <f>Worksheet!FH292</f>
        <v>774424.73</v>
      </c>
      <c r="FJ17" s="6">
        <f>Worksheet!FI292</f>
        <v>6590871.96</v>
      </c>
      <c r="FK17" s="6">
        <f>Worksheet!FJ292</f>
        <v>7571251.0599999996</v>
      </c>
      <c r="FL17" s="6">
        <f>Worksheet!FK292</f>
        <v>11177375.17</v>
      </c>
      <c r="FM17" s="6">
        <f>Worksheet!FL292</f>
        <v>18891001.440000001</v>
      </c>
      <c r="FN17" s="6">
        <f>Worksheet!FM292</f>
        <v>7458801.0599999996</v>
      </c>
      <c r="FO17" s="6">
        <f>Worksheet!FN292</f>
        <v>39180178.170000002</v>
      </c>
      <c r="FP17" s="6">
        <f>Worksheet!FO292</f>
        <v>6507637.3099999996</v>
      </c>
      <c r="FQ17" s="6">
        <f>Worksheet!FP292</f>
        <v>10022316</v>
      </c>
      <c r="FR17" s="6">
        <f>Worksheet!FQ292</f>
        <v>3158050.84</v>
      </c>
      <c r="FS17" s="6">
        <f>Worksheet!FR292</f>
        <v>1198172.1599999999</v>
      </c>
      <c r="FT17" s="6">
        <f>Worksheet!FS292</f>
        <v>1286742.74</v>
      </c>
      <c r="FU17" s="6">
        <f>Worksheet!FT292</f>
        <v>1049795.8400000001</v>
      </c>
      <c r="FV17" s="6">
        <f>Worksheet!FU292</f>
        <v>1985201.61</v>
      </c>
      <c r="FW17" s="6">
        <f>Worksheet!FV292</f>
        <v>1401922.5</v>
      </c>
      <c r="FX17" s="6">
        <f>Worksheet!FW292</f>
        <v>375560.51</v>
      </c>
      <c r="FY17" s="6">
        <f>Worksheet!FX292</f>
        <v>371026.25</v>
      </c>
      <c r="FZ17" s="6">
        <f>Worksheet!FY292</f>
        <v>0</v>
      </c>
      <c r="GB17" s="22">
        <f t="shared" si="0"/>
        <v>2328898647.1200004</v>
      </c>
    </row>
    <row r="18" spans="1:256" x14ac:dyDescent="0.2">
      <c r="A18" s="9" t="s">
        <v>232</v>
      </c>
      <c r="B18" s="9"/>
      <c r="C18" s="1" t="s">
        <v>537</v>
      </c>
      <c r="D18" s="6">
        <f>Worksheet!C40</f>
        <v>667710350</v>
      </c>
      <c r="E18" s="6">
        <f>Worksheet!D40</f>
        <v>2486375044</v>
      </c>
      <c r="F18" s="6">
        <f>Worksheet!E40</f>
        <v>725699790</v>
      </c>
      <c r="G18" s="6">
        <f>Worksheet!F40</f>
        <v>1174718227</v>
      </c>
      <c r="H18" s="6">
        <f>Worksheet!G40</f>
        <v>151936044</v>
      </c>
      <c r="I18" s="6">
        <f>Worksheet!H40</f>
        <v>98945786</v>
      </c>
      <c r="J18" s="6">
        <f>Worksheet!I40</f>
        <v>689735170</v>
      </c>
      <c r="K18" s="6">
        <f>Worksheet!J40</f>
        <v>131490871</v>
      </c>
      <c r="L18" s="6">
        <f>Worksheet!K40</f>
        <v>40191450</v>
      </c>
      <c r="M18" s="6">
        <f>Worksheet!L40</f>
        <v>550355921</v>
      </c>
      <c r="N18" s="6">
        <f>Worksheet!M40</f>
        <v>201434048</v>
      </c>
      <c r="O18" s="6">
        <f>Worksheet!N40</f>
        <v>6067320318</v>
      </c>
      <c r="P18" s="6">
        <f>Worksheet!O40</f>
        <v>1697511128</v>
      </c>
      <c r="Q18" s="6">
        <f>Worksheet!P40</f>
        <v>35263611</v>
      </c>
      <c r="R18" s="6">
        <f>Worksheet!Q40</f>
        <v>2558061656</v>
      </c>
      <c r="S18" s="6">
        <f>Worksheet!R40</f>
        <v>65540927</v>
      </c>
      <c r="T18" s="6">
        <f>Worksheet!S40</f>
        <v>284786805</v>
      </c>
      <c r="U18" s="6">
        <f>Worksheet!T40</f>
        <v>27720677</v>
      </c>
      <c r="V18" s="6">
        <f>Worksheet!U40</f>
        <v>16848290</v>
      </c>
      <c r="W18" s="6">
        <f>Worksheet!V40</f>
        <v>27612332</v>
      </c>
      <c r="X18" s="6">
        <f>Worksheet!W40</f>
        <v>6730996</v>
      </c>
      <c r="Y18" s="6">
        <f>Worksheet!X40</f>
        <v>13778689</v>
      </c>
      <c r="Z18" s="6">
        <f>Worksheet!Y40</f>
        <v>61195270</v>
      </c>
      <c r="AA18" s="6">
        <f>Worksheet!Z40</f>
        <v>22568670</v>
      </c>
      <c r="AB18" s="6">
        <f>Worksheet!AA40</f>
        <v>3229964750</v>
      </c>
      <c r="AC18" s="6">
        <f>Worksheet!AB40</f>
        <v>6657108440</v>
      </c>
      <c r="AD18" s="6">
        <f>Worksheet!AC40</f>
        <v>192900510</v>
      </c>
      <c r="AE18" s="6">
        <f>Worksheet!AD40</f>
        <v>229800775</v>
      </c>
      <c r="AF18" s="6">
        <f>Worksheet!AE40</f>
        <v>40243918</v>
      </c>
      <c r="AG18" s="6">
        <f>Worksheet!AF40</f>
        <v>76436760</v>
      </c>
      <c r="AH18" s="6">
        <f>Worksheet!AG40</f>
        <v>463664170</v>
      </c>
      <c r="AI18" s="6">
        <f>Worksheet!AH40</f>
        <v>31072813</v>
      </c>
      <c r="AJ18" s="6">
        <f>Worksheet!AI40</f>
        <v>8005611</v>
      </c>
      <c r="AK18" s="6">
        <f>Worksheet!AJ40</f>
        <v>28173409</v>
      </c>
      <c r="AL18" s="6">
        <f>Worksheet!AK40</f>
        <v>63475843</v>
      </c>
      <c r="AM18" s="6">
        <f>Worksheet!AL40</f>
        <v>63918571</v>
      </c>
      <c r="AN18" s="6">
        <f>Worksheet!AM40</f>
        <v>44780141</v>
      </c>
      <c r="AO18" s="6">
        <f>Worksheet!AN40</f>
        <v>96385640</v>
      </c>
      <c r="AP18" s="6">
        <f>Worksheet!AO40</f>
        <v>346578440</v>
      </c>
      <c r="AQ18" s="6">
        <f>Worksheet!AP40</f>
        <v>16576650104</v>
      </c>
      <c r="AR18" s="6">
        <f>Worksheet!AQ40</f>
        <v>138841245</v>
      </c>
      <c r="AS18" s="6">
        <f>Worksheet!AR40</f>
        <v>6380009972.2700005</v>
      </c>
      <c r="AT18" s="6">
        <f>Worksheet!AS40</f>
        <v>2900739730</v>
      </c>
      <c r="AU18" s="6">
        <f>Worksheet!AT40</f>
        <v>209183317.59999999</v>
      </c>
      <c r="AV18" s="6">
        <f>Worksheet!AU40</f>
        <v>38219782.710000001</v>
      </c>
      <c r="AW18" s="6">
        <f>Worksheet!AV40</f>
        <v>17543698.850000001</v>
      </c>
      <c r="AX18" s="6">
        <f>Worksheet!AW40</f>
        <v>21242431.960000001</v>
      </c>
      <c r="AY18" s="6">
        <f>Worksheet!AX40</f>
        <v>16555616</v>
      </c>
      <c r="AZ18" s="6">
        <f>Worksheet!AY40</f>
        <v>39298453</v>
      </c>
      <c r="BA18" s="6">
        <f>Worksheet!AZ40</f>
        <v>648359530</v>
      </c>
      <c r="BB18" s="6">
        <f>Worksheet!BA40</f>
        <v>364674720</v>
      </c>
      <c r="BC18" s="6">
        <f>Worksheet!BB40</f>
        <v>148789850</v>
      </c>
      <c r="BD18" s="6">
        <f>Worksheet!BC40</f>
        <v>2643782060</v>
      </c>
      <c r="BE18" s="6">
        <f>Worksheet!BD40</f>
        <v>384201380</v>
      </c>
      <c r="BF18" s="6">
        <f>Worksheet!BE40</f>
        <v>120187250</v>
      </c>
      <c r="BG18" s="6">
        <f>Worksheet!BF40</f>
        <v>1545162890</v>
      </c>
      <c r="BH18" s="6">
        <f>Worksheet!BG40</f>
        <v>31127030</v>
      </c>
      <c r="BI18" s="6">
        <f>Worksheet!BH40</f>
        <v>42272190</v>
      </c>
      <c r="BJ18" s="6">
        <f>Worksheet!BI40</f>
        <v>35001260</v>
      </c>
      <c r="BK18" s="6">
        <f>Worksheet!BJ40</f>
        <v>498158870</v>
      </c>
      <c r="BL18" s="6">
        <f>Worksheet!BK40</f>
        <v>840574750</v>
      </c>
      <c r="BM18" s="6">
        <f>Worksheet!BL40</f>
        <v>5164328</v>
      </c>
      <c r="BN18" s="6">
        <f>Worksheet!BM40</f>
        <v>21683431.609999999</v>
      </c>
      <c r="BO18" s="6">
        <f>Worksheet!BN40</f>
        <v>236308510</v>
      </c>
      <c r="BP18" s="6">
        <f>Worksheet!BO40</f>
        <v>141348445</v>
      </c>
      <c r="BQ18" s="6">
        <f>Worksheet!BP40</f>
        <v>59415932</v>
      </c>
      <c r="BR18" s="6">
        <f>Worksheet!BQ40</f>
        <v>1069702360</v>
      </c>
      <c r="BS18" s="6">
        <f>Worksheet!BR40</f>
        <v>715343400</v>
      </c>
      <c r="BT18" s="6">
        <f>Worksheet!BS40</f>
        <v>608107520</v>
      </c>
      <c r="BU18" s="6">
        <f>Worksheet!BT40</f>
        <v>316539373.51999998</v>
      </c>
      <c r="BV18" s="6">
        <f>Worksheet!BU40</f>
        <v>122123650</v>
      </c>
      <c r="BW18" s="6">
        <f>Worksheet!BV40</f>
        <v>546251830</v>
      </c>
      <c r="BX18" s="6">
        <f>Worksheet!BW40</f>
        <v>539471218</v>
      </c>
      <c r="BY18" s="6">
        <f>Worksheet!BX40</f>
        <v>58982550</v>
      </c>
      <c r="BZ18" s="6">
        <f>Worksheet!BY40</f>
        <v>85939405</v>
      </c>
      <c r="CA18" s="6">
        <f>Worksheet!BZ40</f>
        <v>32680612</v>
      </c>
      <c r="CB18" s="6">
        <f>Worksheet!CA40</f>
        <v>55697831</v>
      </c>
      <c r="CC18" s="6">
        <f>Worksheet!CB40</f>
        <v>9415338108</v>
      </c>
      <c r="CD18" s="6">
        <f>Worksheet!CC40</f>
        <v>21647760</v>
      </c>
      <c r="CE18" s="6">
        <f>Worksheet!CD40</f>
        <v>16001500</v>
      </c>
      <c r="CF18" s="6">
        <f>Worksheet!CE40</f>
        <v>31233717</v>
      </c>
      <c r="CG18" s="6">
        <f>Worksheet!CF40</f>
        <v>29795176</v>
      </c>
      <c r="CH18" s="6">
        <f>Worksheet!CG40</f>
        <v>23742802</v>
      </c>
      <c r="CI18" s="6">
        <f>Worksheet!CH40</f>
        <v>19602918</v>
      </c>
      <c r="CJ18" s="6">
        <f>Worksheet!CI40</f>
        <v>103750422</v>
      </c>
      <c r="CK18" s="6">
        <f>Worksheet!CJ40</f>
        <v>196256504</v>
      </c>
      <c r="CL18" s="6">
        <f>Worksheet!CK40</f>
        <v>1321951920</v>
      </c>
      <c r="CM18" s="6">
        <f>Worksheet!CL40</f>
        <v>216942114</v>
      </c>
      <c r="CN18" s="6">
        <f>Worksheet!CM40</f>
        <v>244664811</v>
      </c>
      <c r="CO18" s="6">
        <f>Worksheet!CN40</f>
        <v>3261486136</v>
      </c>
      <c r="CP18" s="6">
        <f>Worksheet!CO40</f>
        <v>1810305577</v>
      </c>
      <c r="CQ18" s="6">
        <f>Worksheet!CP40</f>
        <v>386517627</v>
      </c>
      <c r="CR18" s="6">
        <f>Worksheet!CQ40</f>
        <v>115250400</v>
      </c>
      <c r="CS18" s="6">
        <f>Worksheet!CR40</f>
        <v>114317000</v>
      </c>
      <c r="CT18" s="6">
        <f>Worksheet!CS40</f>
        <v>46461170</v>
      </c>
      <c r="CU18" s="6">
        <f>Worksheet!CT40</f>
        <v>33984120</v>
      </c>
      <c r="CV18" s="6">
        <f>Worksheet!CU40</f>
        <v>15256860</v>
      </c>
      <c r="CW18" s="6">
        <f>Worksheet!CV40</f>
        <v>17087230</v>
      </c>
      <c r="CX18" s="6">
        <f>Worksheet!CW40</f>
        <v>66766393</v>
      </c>
      <c r="CY18" s="6">
        <f>Worksheet!CX40</f>
        <v>72389682</v>
      </c>
      <c r="CZ18" s="6">
        <f>Worksheet!CY40</f>
        <v>6557679</v>
      </c>
      <c r="DA18" s="6">
        <f>Worksheet!CZ40</f>
        <v>201007960</v>
      </c>
      <c r="DB18" s="6">
        <f>Worksheet!DA40</f>
        <v>38901270</v>
      </c>
      <c r="DC18" s="6">
        <f>Worksheet!DB40</f>
        <v>23046048</v>
      </c>
      <c r="DD18" s="6">
        <f>Worksheet!DC40</f>
        <v>61755990</v>
      </c>
      <c r="DE18" s="6">
        <f>Worksheet!DD40</f>
        <v>248538440</v>
      </c>
      <c r="DF18" s="6">
        <f>Worksheet!DE40</f>
        <v>116931440</v>
      </c>
      <c r="DG18" s="6">
        <f>Worksheet!DF40</f>
        <v>1674830529</v>
      </c>
      <c r="DH18" s="6">
        <f>Worksheet!DG40</f>
        <v>40821605</v>
      </c>
      <c r="DI18" s="6">
        <f>Worksheet!DH40</f>
        <v>386675512</v>
      </c>
      <c r="DJ18" s="6">
        <f>Worksheet!DI40</f>
        <v>470232970</v>
      </c>
      <c r="DK18" s="6">
        <f>Worksheet!DJ40</f>
        <v>57639100</v>
      </c>
      <c r="DL18" s="6">
        <f>Worksheet!DK40</f>
        <v>45442410</v>
      </c>
      <c r="DM18" s="6">
        <f>Worksheet!DL40</f>
        <v>494302448</v>
      </c>
      <c r="DN18" s="6">
        <f>Worksheet!DM40</f>
        <v>36774425</v>
      </c>
      <c r="DO18" s="6">
        <f>Worksheet!DN40</f>
        <v>244393040</v>
      </c>
      <c r="DP18" s="6">
        <f>Worksheet!DO40</f>
        <v>248913570</v>
      </c>
      <c r="DQ18" s="6">
        <f>Worksheet!DP40</f>
        <v>15929200</v>
      </c>
      <c r="DR18" s="6">
        <f>Worksheet!DQ40</f>
        <v>162834630</v>
      </c>
      <c r="DS18" s="6">
        <f>Worksheet!DR40</f>
        <v>68673343</v>
      </c>
      <c r="DT18" s="6">
        <f>Worksheet!DS40</f>
        <v>36218065</v>
      </c>
      <c r="DU18" s="6">
        <f>Worksheet!DT40</f>
        <v>10090765</v>
      </c>
      <c r="DV18" s="6">
        <f>Worksheet!DU40</f>
        <v>24282040</v>
      </c>
      <c r="DW18" s="6">
        <f>Worksheet!DV40</f>
        <v>7168530</v>
      </c>
      <c r="DX18" s="6">
        <f>Worksheet!DW40</f>
        <v>17968034</v>
      </c>
      <c r="DY18" s="6">
        <f>Worksheet!DX40</f>
        <v>57355450</v>
      </c>
      <c r="DZ18" s="6">
        <f>Worksheet!DY40</f>
        <v>94392760</v>
      </c>
      <c r="EA18" s="6">
        <f>Worksheet!DZ40</f>
        <v>136413693</v>
      </c>
      <c r="EB18" s="6">
        <f>Worksheet!EA40</f>
        <v>298115033</v>
      </c>
      <c r="EC18" s="6">
        <f>Worksheet!EB40</f>
        <v>75831640</v>
      </c>
      <c r="ED18" s="6">
        <f>Worksheet!EC40</f>
        <v>31633883</v>
      </c>
      <c r="EE18" s="6">
        <f>Worksheet!ED40</f>
        <v>2904580540</v>
      </c>
      <c r="EF18" s="6">
        <f>Worksheet!EE40</f>
        <v>15523601</v>
      </c>
      <c r="EG18" s="6">
        <f>Worksheet!EF40</f>
        <v>82007298</v>
      </c>
      <c r="EH18" s="6">
        <f>Worksheet!EG40</f>
        <v>23449763</v>
      </c>
      <c r="EI18" s="6">
        <f>Worksheet!EH40</f>
        <v>13291029</v>
      </c>
      <c r="EJ18" s="6">
        <f>Worksheet!EI40</f>
        <v>1011898107</v>
      </c>
      <c r="EK18" s="6">
        <f>Worksheet!EJ40</f>
        <v>693119953</v>
      </c>
      <c r="EL18" s="6">
        <f>Worksheet!EK40</f>
        <v>585410040</v>
      </c>
      <c r="EM18" s="6">
        <f>Worksheet!EL40</f>
        <v>237600110</v>
      </c>
      <c r="EN18" s="6">
        <f>Worksheet!EM40</f>
        <v>87970877</v>
      </c>
      <c r="EO18" s="6">
        <f>Worksheet!EN40</f>
        <v>56570354</v>
      </c>
      <c r="EP18" s="6">
        <f>Worksheet!EO40</f>
        <v>41025051</v>
      </c>
      <c r="EQ18" s="6">
        <f>Worksheet!EP40</f>
        <v>114902130</v>
      </c>
      <c r="ER18" s="6">
        <f>Worksheet!EQ40</f>
        <v>872542467</v>
      </c>
      <c r="ES18" s="6">
        <f>Worksheet!ER40</f>
        <v>85841620</v>
      </c>
      <c r="ET18" s="6">
        <f>Worksheet!ES40</f>
        <v>19474592</v>
      </c>
      <c r="EU18" s="6">
        <f>Worksheet!ET40</f>
        <v>19714985.280000001</v>
      </c>
      <c r="EV18" s="6">
        <f>Worksheet!EU40</f>
        <v>32369446</v>
      </c>
      <c r="EW18" s="6">
        <f>Worksheet!EV40</f>
        <v>45092397</v>
      </c>
      <c r="EX18" s="6">
        <f>Worksheet!EW40</f>
        <v>784327990</v>
      </c>
      <c r="EY18" s="6">
        <f>Worksheet!EX40</f>
        <v>43621666</v>
      </c>
      <c r="EZ18" s="6">
        <f>Worksheet!EY40</f>
        <v>33535579</v>
      </c>
      <c r="FA18" s="6">
        <f>Worksheet!EZ40</f>
        <v>26808698</v>
      </c>
      <c r="FB18" s="6">
        <f>Worksheet!FA40</f>
        <v>1859215660</v>
      </c>
      <c r="FC18" s="6">
        <f>Worksheet!FB40</f>
        <v>282574410</v>
      </c>
      <c r="FD18" s="6">
        <f>Worksheet!FC40</f>
        <v>255708976</v>
      </c>
      <c r="FE18" s="6">
        <f>Worksheet!FD40</f>
        <v>38186787</v>
      </c>
      <c r="FF18" s="6">
        <f>Worksheet!FE40</f>
        <v>34021276</v>
      </c>
      <c r="FG18" s="6">
        <f>Worksheet!FF40</f>
        <v>17559584</v>
      </c>
      <c r="FH18" s="6">
        <f>Worksheet!FG40</f>
        <v>11265100</v>
      </c>
      <c r="FI18" s="6">
        <f>Worksheet!FH40</f>
        <v>39167749</v>
      </c>
      <c r="FJ18" s="6">
        <f>Worksheet!FI40</f>
        <v>1063043864</v>
      </c>
      <c r="FK18" s="6">
        <f>Worksheet!FJ40</f>
        <v>389507720</v>
      </c>
      <c r="FL18" s="6">
        <f>Worksheet!FK40</f>
        <v>1030647780</v>
      </c>
      <c r="FM18" s="6">
        <f>Worksheet!FL40</f>
        <v>699666720</v>
      </c>
      <c r="FN18" s="6">
        <f>Worksheet!FM40</f>
        <v>405061424</v>
      </c>
      <c r="FO18" s="6">
        <f>Worksheet!FN40</f>
        <v>1451117710</v>
      </c>
      <c r="FP18" s="6">
        <f>Worksheet!FO40</f>
        <v>1157119010</v>
      </c>
      <c r="FQ18" s="6">
        <f>Worksheet!FP40</f>
        <v>825357490</v>
      </c>
      <c r="FR18" s="6">
        <f>Worksheet!FQ40</f>
        <v>187088320</v>
      </c>
      <c r="FS18" s="6">
        <f>Worksheet!FR40</f>
        <v>103603300</v>
      </c>
      <c r="FT18" s="6">
        <f>Worksheet!FS40</f>
        <v>250095770</v>
      </c>
      <c r="FU18" s="6">
        <f>Worksheet!FT40</f>
        <v>244536650</v>
      </c>
      <c r="FV18" s="6">
        <f>Worksheet!FU40</f>
        <v>108214860</v>
      </c>
      <c r="FW18" s="6">
        <f>Worksheet!FV40</f>
        <v>93262540</v>
      </c>
      <c r="FX18" s="6">
        <f>Worksheet!FW40</f>
        <v>17469556</v>
      </c>
      <c r="FY18" s="6">
        <f>Worksheet!FX40</f>
        <v>18857751</v>
      </c>
      <c r="FZ18" s="6">
        <f>Worksheet!FY40</f>
        <v>0</v>
      </c>
      <c r="GB18" s="22">
        <f t="shared" si="0"/>
        <v>109058828137.79999</v>
      </c>
    </row>
    <row r="19" spans="1:256" x14ac:dyDescent="0.2">
      <c r="A19" s="9" t="s">
        <v>443</v>
      </c>
      <c r="B19" s="9"/>
      <c r="C19" s="1" t="s">
        <v>462</v>
      </c>
      <c r="D19" s="8">
        <f>Worksheet!C249*1000</f>
        <v>26.08</v>
      </c>
      <c r="E19" s="8">
        <f>Worksheet!D249*1000</f>
        <v>27</v>
      </c>
      <c r="F19" s="8">
        <f>Worksheet!E249*1000</f>
        <v>24.687999999999999</v>
      </c>
      <c r="G19" s="8">
        <f>Worksheet!F249*1000</f>
        <v>26.262</v>
      </c>
      <c r="H19" s="8">
        <f>Worksheet!G249*1000</f>
        <v>22.285</v>
      </c>
      <c r="I19" s="8">
        <f>Worksheet!H249*1000</f>
        <v>27</v>
      </c>
      <c r="J19" s="8">
        <f>Worksheet!I249*1000</f>
        <v>27</v>
      </c>
      <c r="K19" s="8">
        <f>Worksheet!J249*1000</f>
        <v>27</v>
      </c>
      <c r="L19" s="8">
        <f>Worksheet!K249*1000</f>
        <v>27</v>
      </c>
      <c r="M19" s="8">
        <f>Worksheet!L249*1000</f>
        <v>21.895</v>
      </c>
      <c r="N19" s="8">
        <f>Worksheet!M249*1000</f>
        <v>20.946999999999999</v>
      </c>
      <c r="O19" s="8">
        <f>Worksheet!N249*1000</f>
        <v>20.358999999999998</v>
      </c>
      <c r="P19" s="8">
        <f>Worksheet!O249*1000</f>
        <v>25.353000000000002</v>
      </c>
      <c r="Q19" s="8">
        <f>Worksheet!P249*1000</f>
        <v>27</v>
      </c>
      <c r="R19" s="8">
        <f>Worksheet!Q249*1000</f>
        <v>26.01</v>
      </c>
      <c r="S19" s="8">
        <f>Worksheet!R249*1000</f>
        <v>23.908999999999999</v>
      </c>
      <c r="T19" s="8">
        <f>Worksheet!S249*1000</f>
        <v>21.013999999999999</v>
      </c>
      <c r="U19" s="8">
        <f>Worksheet!T249*1000</f>
        <v>19.300999999999998</v>
      </c>
      <c r="V19" s="8">
        <f>Worksheet!U249*1000</f>
        <v>18.800999999999998</v>
      </c>
      <c r="W19" s="8">
        <f>Worksheet!V249*1000</f>
        <v>27</v>
      </c>
      <c r="X19" s="8">
        <f>Worksheet!W249*1000</f>
        <v>27</v>
      </c>
      <c r="Y19" s="8">
        <f>Worksheet!X249*1000</f>
        <v>10.756</v>
      </c>
      <c r="Z19" s="8">
        <f>Worksheet!Y249*1000</f>
        <v>19.498000000000001</v>
      </c>
      <c r="AA19" s="8">
        <f>Worksheet!Z249*1000</f>
        <v>18.914999999999999</v>
      </c>
      <c r="AB19" s="8">
        <f>Worksheet!AA249*1000</f>
        <v>24.995000000000001</v>
      </c>
      <c r="AC19" s="8">
        <f>Worksheet!AB249*1000</f>
        <v>25.023</v>
      </c>
      <c r="AD19" s="8">
        <f>Worksheet!AC249*1000</f>
        <v>15.981999999999999</v>
      </c>
      <c r="AE19" s="8">
        <f>Worksheet!AD249*1000</f>
        <v>14.693</v>
      </c>
      <c r="AF19" s="8">
        <f>Worksheet!AE249*1000</f>
        <v>7.8140000000000001</v>
      </c>
      <c r="AG19" s="8">
        <f>Worksheet!AF249*1000</f>
        <v>6.6740000000000004</v>
      </c>
      <c r="AH19" s="8">
        <f>Worksheet!AG249*1000</f>
        <v>12.481</v>
      </c>
      <c r="AI19" s="8">
        <f>Worksheet!AH249*1000</f>
        <v>17.123000000000001</v>
      </c>
      <c r="AJ19" s="8">
        <f>Worksheet!AI249*1000</f>
        <v>27</v>
      </c>
      <c r="AK19" s="8">
        <f>Worksheet!AJ249*1000</f>
        <v>18.788</v>
      </c>
      <c r="AL19" s="8">
        <f>Worksheet!AK249*1000</f>
        <v>16.28</v>
      </c>
      <c r="AM19" s="8">
        <f>Worksheet!AL249*1000</f>
        <v>27</v>
      </c>
      <c r="AN19" s="8">
        <f>Worksheet!AM249*1000</f>
        <v>16.449000000000002</v>
      </c>
      <c r="AO19" s="8">
        <f>Worksheet!AN249*1000</f>
        <v>22.902999999999999</v>
      </c>
      <c r="AP19" s="8">
        <f>Worksheet!AO249*1000</f>
        <v>22.655999999999999</v>
      </c>
      <c r="AQ19" s="8">
        <f>Worksheet!AP249*1000</f>
        <v>25.541</v>
      </c>
      <c r="AR19" s="8">
        <f>Worksheet!AQ249*1000</f>
        <v>15.558999999999999</v>
      </c>
      <c r="AS19" s="8">
        <f>Worksheet!AR249*1000</f>
        <v>25.44</v>
      </c>
      <c r="AT19" s="8">
        <f>Worksheet!AS249*1000</f>
        <v>11.618</v>
      </c>
      <c r="AU19" s="8">
        <f>Worksheet!AT249*1000</f>
        <v>26.713999999999999</v>
      </c>
      <c r="AV19" s="8">
        <f>Worksheet!AU249*1000</f>
        <v>19.187999999999999</v>
      </c>
      <c r="AW19" s="8">
        <f>Worksheet!AV249*1000</f>
        <v>25.359000000000002</v>
      </c>
      <c r="AX19" s="8">
        <f>Worksheet!AW249*1000</f>
        <v>20.596</v>
      </c>
      <c r="AY19" s="8">
        <f>Worksheet!AX249*1000</f>
        <v>16.797999999999998</v>
      </c>
      <c r="AZ19" s="8">
        <f>Worksheet!AY249*1000</f>
        <v>27</v>
      </c>
      <c r="BA19" s="8">
        <f>Worksheet!AZ249*1000</f>
        <v>16.346</v>
      </c>
      <c r="BB19" s="8">
        <f>Worksheet!BA249*1000</f>
        <v>21.893999999999998</v>
      </c>
      <c r="BC19" s="8">
        <f>Worksheet!BB249*1000</f>
        <v>19.684000000000001</v>
      </c>
      <c r="BD19" s="8">
        <f>Worksheet!BC249*1000</f>
        <v>22.561999999999998</v>
      </c>
      <c r="BE19" s="8">
        <f>Worksheet!BD249*1000</f>
        <v>27</v>
      </c>
      <c r="BF19" s="8">
        <f>Worksheet!BE249*1000</f>
        <v>22.815999999999999</v>
      </c>
      <c r="BG19" s="8">
        <f>Worksheet!BF249*1000</f>
        <v>26.952000000000002</v>
      </c>
      <c r="BH19" s="8">
        <f>Worksheet!BG249*1000</f>
        <v>27</v>
      </c>
      <c r="BI19" s="8">
        <f>Worksheet!BH249*1000</f>
        <v>21.419</v>
      </c>
      <c r="BJ19" s="8">
        <f>Worksheet!BI249*1000</f>
        <v>8.4329999999999998</v>
      </c>
      <c r="BK19" s="8">
        <f>Worksheet!BJ249*1000</f>
        <v>23.164000000000001</v>
      </c>
      <c r="BL19" s="8">
        <f>Worksheet!BK249*1000</f>
        <v>24.459</v>
      </c>
      <c r="BM19" s="8">
        <f>Worksheet!BL249*1000</f>
        <v>27</v>
      </c>
      <c r="BN19" s="8">
        <f>Worksheet!BM249*1000</f>
        <v>20.834</v>
      </c>
      <c r="BO19" s="8">
        <f>Worksheet!BN249*1000</f>
        <v>27</v>
      </c>
      <c r="BP19" s="8">
        <f>Worksheet!BO249*1000</f>
        <v>15.202999999999999</v>
      </c>
      <c r="BQ19" s="8">
        <f>Worksheet!BP249*1000</f>
        <v>21.702000000000002</v>
      </c>
      <c r="BR19" s="8">
        <f>Worksheet!BQ249*1000</f>
        <v>21.759</v>
      </c>
      <c r="BS19" s="8">
        <f>Worksheet!BR249*1000</f>
        <v>4.7</v>
      </c>
      <c r="BT19" s="8">
        <f>Worksheet!BS249*1000</f>
        <v>2.2309999999999999</v>
      </c>
      <c r="BU19" s="8">
        <f>Worksheet!BT249*1000</f>
        <v>4.0750000000000002</v>
      </c>
      <c r="BV19" s="8">
        <f>Worksheet!BU249*1000</f>
        <v>13.811</v>
      </c>
      <c r="BW19" s="8">
        <f>Worksheet!BV249*1000</f>
        <v>11.775</v>
      </c>
      <c r="BX19" s="8">
        <f>Worksheet!BW249*1000</f>
        <v>15.5</v>
      </c>
      <c r="BY19" s="8">
        <f>Worksheet!BX249*1000</f>
        <v>16.599</v>
      </c>
      <c r="BZ19" s="8">
        <f>Worksheet!BY249*1000</f>
        <v>23.780999999999999</v>
      </c>
      <c r="CA19" s="8">
        <f>Worksheet!BZ249*1000</f>
        <v>26.312000000000001</v>
      </c>
      <c r="CB19" s="8">
        <f>Worksheet!CA249*1000</f>
        <v>23.041</v>
      </c>
      <c r="CC19" s="8">
        <f>Worksheet!CB249*1000</f>
        <v>26.251999999999999</v>
      </c>
      <c r="CD19" s="8">
        <f>Worksheet!CC249*1000</f>
        <v>22.199000000000002</v>
      </c>
      <c r="CE19" s="8">
        <f>Worksheet!CD249*1000</f>
        <v>19.52</v>
      </c>
      <c r="CF19" s="8">
        <f>Worksheet!CE249*1000</f>
        <v>27</v>
      </c>
      <c r="CG19" s="8">
        <f>Worksheet!CF249*1000</f>
        <v>22.463000000000001</v>
      </c>
      <c r="CH19" s="8">
        <f>Worksheet!CG249*1000</f>
        <v>27</v>
      </c>
      <c r="CI19" s="8">
        <f>Worksheet!CH249*1000</f>
        <v>22.187999999999999</v>
      </c>
      <c r="CJ19" s="8">
        <f>Worksheet!CI249*1000</f>
        <v>24.18</v>
      </c>
      <c r="CK19" s="8">
        <f>Worksheet!CJ249*1000</f>
        <v>23.469000000000001</v>
      </c>
      <c r="CL19" s="8">
        <f>Worksheet!CK249*1000</f>
        <v>6.601</v>
      </c>
      <c r="CM19" s="8">
        <f>Worksheet!CL249*1000</f>
        <v>8.2289999999999992</v>
      </c>
      <c r="CN19" s="8">
        <f>Worksheet!CM249*1000</f>
        <v>2.274</v>
      </c>
      <c r="CO19" s="8">
        <f>Worksheet!CN249*1000</f>
        <v>27</v>
      </c>
      <c r="CP19" s="8">
        <f>Worksheet!CO249*1000</f>
        <v>22.36</v>
      </c>
      <c r="CQ19" s="8">
        <f>Worksheet!CP249*1000</f>
        <v>20.548999999999999</v>
      </c>
      <c r="CR19" s="8">
        <f>Worksheet!CQ249*1000</f>
        <v>12.427</v>
      </c>
      <c r="CS19" s="8">
        <f>Worksheet!CR249*1000</f>
        <v>1.68</v>
      </c>
      <c r="CT19" s="8">
        <f>Worksheet!CS249*1000</f>
        <v>22.658000000000001</v>
      </c>
      <c r="CU19" s="8">
        <f>Worksheet!CT249*1000</f>
        <v>8.52</v>
      </c>
      <c r="CV19" s="8">
        <f>Worksheet!CU249*1000</f>
        <v>19.616</v>
      </c>
      <c r="CW19" s="8">
        <f>Worksheet!CV249*1000</f>
        <v>10.978999999999999</v>
      </c>
      <c r="CX19" s="8">
        <f>Worksheet!CW249*1000</f>
        <v>17.087</v>
      </c>
      <c r="CY19" s="8">
        <f>Worksheet!CX249*1000</f>
        <v>21.824000000000002</v>
      </c>
      <c r="CZ19" s="8">
        <f>Worksheet!CY249*1000</f>
        <v>27</v>
      </c>
      <c r="DA19" s="8">
        <f>Worksheet!CZ249*1000</f>
        <v>26.651</v>
      </c>
      <c r="DB19" s="8">
        <f>Worksheet!DA249*1000</f>
        <v>27</v>
      </c>
      <c r="DC19" s="8">
        <f>Worksheet!DB249*1000</f>
        <v>27</v>
      </c>
      <c r="DD19" s="8">
        <f>Worksheet!DC249*1000</f>
        <v>17.417999999999999</v>
      </c>
      <c r="DE19" s="8">
        <f>Worksheet!DD249*1000</f>
        <v>3.43</v>
      </c>
      <c r="DF19" s="8">
        <f>Worksheet!DE249*1000</f>
        <v>11.45</v>
      </c>
      <c r="DG19" s="8">
        <f>Worksheet!DF249*1000</f>
        <v>24.213999999999999</v>
      </c>
      <c r="DH19" s="8">
        <f>Worksheet!DG249*1000</f>
        <v>20.452999999999999</v>
      </c>
      <c r="DI19" s="8">
        <f>Worksheet!DH249*1000</f>
        <v>20.515999999999998</v>
      </c>
      <c r="DJ19" s="8">
        <f>Worksheet!DI249*1000</f>
        <v>18.844999999999999</v>
      </c>
      <c r="DK19" s="8">
        <f>Worksheet!DJ249*1000</f>
        <v>20.882999999999999</v>
      </c>
      <c r="DL19" s="8">
        <f>Worksheet!DK249*1000</f>
        <v>15.657999999999998</v>
      </c>
      <c r="DM19" s="8">
        <f>Worksheet!DL249*1000</f>
        <v>21.966999999999999</v>
      </c>
      <c r="DN19" s="8">
        <f>Worksheet!DM249*1000</f>
        <v>19.899000000000001</v>
      </c>
      <c r="DO19" s="8">
        <f>Worksheet!DN249*1000</f>
        <v>27</v>
      </c>
      <c r="DP19" s="8">
        <f>Worksheet!DO249*1000</f>
        <v>27</v>
      </c>
      <c r="DQ19" s="8">
        <f>Worksheet!DP249*1000</f>
        <v>27</v>
      </c>
      <c r="DR19" s="8">
        <f>Worksheet!DQ249*1000</f>
        <v>24.545000000000002</v>
      </c>
      <c r="DS19" s="8">
        <f>Worksheet!DR249*1000</f>
        <v>24.417000000000002</v>
      </c>
      <c r="DT19" s="8">
        <f>Worksheet!DS249*1000</f>
        <v>25.923999999999999</v>
      </c>
      <c r="DU19" s="8">
        <f>Worksheet!DT249*1000</f>
        <v>21.728999999999999</v>
      </c>
      <c r="DV19" s="8">
        <f>Worksheet!DU249*1000</f>
        <v>27</v>
      </c>
      <c r="DW19" s="8">
        <f>Worksheet!DV249*1000</f>
        <v>27</v>
      </c>
      <c r="DX19" s="8">
        <f>Worksheet!DW249*1000</f>
        <v>21.997</v>
      </c>
      <c r="DY19" s="8">
        <f>Worksheet!DX249*1000</f>
        <v>18.931000000000001</v>
      </c>
      <c r="DZ19" s="8">
        <f>Worksheet!DY249*1000</f>
        <v>12.928000000000001</v>
      </c>
      <c r="EA19" s="8">
        <f>Worksheet!DZ249*1000</f>
        <v>17.661999999999999</v>
      </c>
      <c r="EB19" s="8">
        <f>Worksheet!EA249*1000</f>
        <v>12.173</v>
      </c>
      <c r="EC19" s="8">
        <f>Worksheet!EB249*1000</f>
        <v>27</v>
      </c>
      <c r="ED19" s="8">
        <f>Worksheet!EC249*1000</f>
        <v>26.620999999999999</v>
      </c>
      <c r="EE19" s="8">
        <f>Worksheet!ED249*1000</f>
        <v>4.4119999999999999</v>
      </c>
      <c r="EF19" s="8">
        <f>Worksheet!EE249*1000</f>
        <v>27</v>
      </c>
      <c r="EG19" s="8">
        <f>Worksheet!EF249*1000</f>
        <v>19.594999999999999</v>
      </c>
      <c r="EH19" s="8">
        <f>Worksheet!EG249*1000</f>
        <v>26.536000000000001</v>
      </c>
      <c r="EI19" s="8">
        <f>Worksheet!EH249*1000</f>
        <v>25.053000000000001</v>
      </c>
      <c r="EJ19" s="8">
        <f>Worksheet!EI249*1000</f>
        <v>27</v>
      </c>
      <c r="EK19" s="8">
        <f>Worksheet!EJ249*1000</f>
        <v>27</v>
      </c>
      <c r="EL19" s="8">
        <f>Worksheet!EK249*1000</f>
        <v>5.7670000000000003</v>
      </c>
      <c r="EM19" s="8">
        <f>Worksheet!EL249*1000</f>
        <v>2.1160000000000001</v>
      </c>
      <c r="EN19" s="8">
        <f>Worksheet!EM249*1000</f>
        <v>16.308</v>
      </c>
      <c r="EO19" s="8">
        <f>Worksheet!EN249*1000</f>
        <v>27</v>
      </c>
      <c r="EP19" s="8">
        <f>Worksheet!EO249*1000</f>
        <v>27</v>
      </c>
      <c r="EQ19" s="8">
        <f>Worksheet!EP249*1000</f>
        <v>20.585999999999999</v>
      </c>
      <c r="ER19" s="8">
        <f>Worksheet!EQ249*1000</f>
        <v>9.9850000000000012</v>
      </c>
      <c r="ES19" s="8">
        <f>Worksheet!ER249*1000</f>
        <v>21.283000000000001</v>
      </c>
      <c r="ET19" s="8">
        <f>Worksheet!ES249*1000</f>
        <v>23.558</v>
      </c>
      <c r="EU19" s="8">
        <f>Worksheet!ET249*1000</f>
        <v>27</v>
      </c>
      <c r="EV19" s="8">
        <f>Worksheet!EU249*1000</f>
        <v>27</v>
      </c>
      <c r="EW19" s="8">
        <f>Worksheet!EV249*1000</f>
        <v>10.965</v>
      </c>
      <c r="EX19" s="8">
        <f>Worksheet!EW249*1000</f>
        <v>6.0529999999999999</v>
      </c>
      <c r="EY19" s="8">
        <f>Worksheet!EX249*1000</f>
        <v>3.91</v>
      </c>
      <c r="EZ19" s="8">
        <f>Worksheet!EY249*1000</f>
        <v>27</v>
      </c>
      <c r="FA19" s="8">
        <f>Worksheet!EZ249*1000</f>
        <v>22.942</v>
      </c>
      <c r="FB19" s="8">
        <f>Worksheet!FA249*1000</f>
        <v>10.666</v>
      </c>
      <c r="FC19" s="8">
        <f>Worksheet!FB249*1000</f>
        <v>11.504999999999999</v>
      </c>
      <c r="FD19" s="8">
        <f>Worksheet!FC249*1000</f>
        <v>22.55</v>
      </c>
      <c r="FE19" s="8">
        <f>Worksheet!FD249*1000</f>
        <v>24.437999999999999</v>
      </c>
      <c r="FF19" s="8">
        <f>Worksheet!FE249*1000</f>
        <v>14.180999999999999</v>
      </c>
      <c r="FG19" s="8">
        <f>Worksheet!FF249*1000</f>
        <v>27</v>
      </c>
      <c r="FH19" s="8">
        <f>Worksheet!FG249*1000</f>
        <v>27</v>
      </c>
      <c r="FI19" s="8">
        <f>Worksheet!FH249*1000</f>
        <v>19.771999999999998</v>
      </c>
      <c r="FJ19" s="8">
        <f>Worksheet!FI249*1000</f>
        <v>6.2</v>
      </c>
      <c r="FK19" s="8">
        <f>Worksheet!FJ249*1000</f>
        <v>19.437999999999999</v>
      </c>
      <c r="FL19" s="8">
        <f>Worksheet!FK249*1000</f>
        <v>10.845000000000001</v>
      </c>
      <c r="FM19" s="8">
        <f>Worksheet!FL249*1000</f>
        <v>27</v>
      </c>
      <c r="FN19" s="8">
        <f>Worksheet!FM249*1000</f>
        <v>18.414000000000001</v>
      </c>
      <c r="FO19" s="8">
        <f>Worksheet!FN249*1000</f>
        <v>27</v>
      </c>
      <c r="FP19" s="8">
        <f>Worksheet!FO249*1000</f>
        <v>5.6239999999999997</v>
      </c>
      <c r="FQ19" s="8">
        <f>Worksheet!FP249*1000</f>
        <v>12.143000000000001</v>
      </c>
      <c r="FR19" s="8">
        <f>Worksheet!FQ249*1000</f>
        <v>16.88</v>
      </c>
      <c r="FS19" s="8">
        <f>Worksheet!FR249*1000</f>
        <v>11.565</v>
      </c>
      <c r="FT19" s="8">
        <f>Worksheet!FS249*1000</f>
        <v>5.1450000000000005</v>
      </c>
      <c r="FU19" s="8">
        <f>Worksheet!FT249*1000</f>
        <v>4.2930000000000001</v>
      </c>
      <c r="FV19" s="8">
        <f>Worksheet!FU249*1000</f>
        <v>18.344999999999999</v>
      </c>
      <c r="FW19" s="8">
        <f>Worksheet!FV249*1000</f>
        <v>15.032</v>
      </c>
      <c r="FX19" s="8">
        <f>Worksheet!FW249*1000</f>
        <v>21.498000000000001</v>
      </c>
      <c r="FY19" s="8">
        <f>Worksheet!FX249*1000</f>
        <v>19.675000000000001</v>
      </c>
      <c r="FZ19" s="8">
        <f>Worksheet!FY253*1000</f>
        <v>0</v>
      </c>
      <c r="GB19" s="22"/>
    </row>
    <row r="20" spans="1:256" x14ac:dyDescent="0.2">
      <c r="A20" s="35" t="s">
        <v>651</v>
      </c>
      <c r="B20" s="9"/>
      <c r="C20" s="1" t="s">
        <v>463</v>
      </c>
      <c r="D20" s="8">
        <f>Worksheet!C266</f>
        <v>1090385.53</v>
      </c>
      <c r="E20" s="8">
        <f>Worksheet!D266</f>
        <v>5021864.82</v>
      </c>
      <c r="F20" s="8">
        <f>Worksheet!E266</f>
        <v>1476755.35</v>
      </c>
      <c r="G20" s="8">
        <f>Worksheet!F266</f>
        <v>2572538.9500000002</v>
      </c>
      <c r="H20" s="8">
        <f>Worksheet!G266</f>
        <v>306777.69</v>
      </c>
      <c r="I20" s="8">
        <f>Worksheet!H266</f>
        <v>222137.58</v>
      </c>
      <c r="J20" s="8">
        <f>Worksheet!I266</f>
        <v>1414237.48</v>
      </c>
      <c r="K20" s="8">
        <f>Worksheet!J266</f>
        <v>202856.26</v>
      </c>
      <c r="L20" s="8">
        <f>Worksheet!K266</f>
        <v>85487.19</v>
      </c>
      <c r="M20" s="8">
        <f>Worksheet!L266</f>
        <v>730458.57</v>
      </c>
      <c r="N20" s="8">
        <f>Worksheet!M266</f>
        <v>319537.69</v>
      </c>
      <c r="O20" s="8">
        <f>Worksheet!N266</f>
        <v>9629918.5199999996</v>
      </c>
      <c r="P20" s="8">
        <f>Worksheet!O266</f>
        <v>3293479.58</v>
      </c>
      <c r="Q20" s="8">
        <f>Worksheet!P266</f>
        <v>72736.73</v>
      </c>
      <c r="R20" s="8">
        <f>Worksheet!Q266</f>
        <v>4744123.5599999996</v>
      </c>
      <c r="S20" s="8">
        <f>Worksheet!R266</f>
        <v>105445.85</v>
      </c>
      <c r="T20" s="8">
        <f>Worksheet!S266</f>
        <v>598004.75</v>
      </c>
      <c r="U20" s="8">
        <f>Worksheet!T266</f>
        <v>60712.6</v>
      </c>
      <c r="V20" s="8">
        <f>Worksheet!U266</f>
        <v>31032.26</v>
      </c>
      <c r="W20" s="8">
        <f>Worksheet!V266</f>
        <v>78811.759999999995</v>
      </c>
      <c r="X20" s="8">
        <f>Worksheet!W266</f>
        <v>20410.900000000001</v>
      </c>
      <c r="Y20" s="8">
        <f>Worksheet!X266</f>
        <v>15985.99</v>
      </c>
      <c r="Z20" s="8">
        <f>Worksheet!Y266</f>
        <v>99913.22</v>
      </c>
      <c r="AA20" s="8">
        <f>Worksheet!Z266</f>
        <v>45089.25</v>
      </c>
      <c r="AB20" s="8">
        <f>Worksheet!AA266</f>
        <v>4488356.7699999996</v>
      </c>
      <c r="AC20" s="8">
        <f>Worksheet!AB266</f>
        <v>8611340.7400000002</v>
      </c>
      <c r="AD20" s="8">
        <f>Worksheet!AC266</f>
        <v>382592.79</v>
      </c>
      <c r="AE20" s="8">
        <f>Worksheet!AD266</f>
        <v>390326.71</v>
      </c>
      <c r="AF20" s="8">
        <f>Worksheet!AE266</f>
        <v>36371.1</v>
      </c>
      <c r="AG20" s="8">
        <f>Worksheet!AF266</f>
        <v>54448.21</v>
      </c>
      <c r="AH20" s="8">
        <f>Worksheet!AG266</f>
        <v>301636.59999999998</v>
      </c>
      <c r="AI20" s="8">
        <f>Worksheet!AH266</f>
        <v>155776.17000000001</v>
      </c>
      <c r="AJ20" s="8">
        <f>Worksheet!AI266</f>
        <v>36229.360000000001</v>
      </c>
      <c r="AK20" s="8">
        <f>Worksheet!AJ266</f>
        <v>67100.160000000003</v>
      </c>
      <c r="AL20" s="8">
        <f>Worksheet!AK266</f>
        <v>18334.34</v>
      </c>
      <c r="AM20" s="8">
        <f>Worksheet!AL266</f>
        <v>115865.67</v>
      </c>
      <c r="AN20" s="8">
        <f>Worksheet!AM266</f>
        <v>83015.98</v>
      </c>
      <c r="AO20" s="8">
        <f>Worksheet!AN266</f>
        <v>306698.53999999998</v>
      </c>
      <c r="AP20" s="8">
        <f>Worksheet!AO266</f>
        <v>1208186.42</v>
      </c>
      <c r="AQ20" s="8">
        <f>Worksheet!AP266</f>
        <v>23173416.98</v>
      </c>
      <c r="AR20" s="8">
        <f>Worksheet!AQ266</f>
        <v>85882.44</v>
      </c>
      <c r="AS20" s="8">
        <f>Worksheet!AR266</f>
        <v>14889161.34</v>
      </c>
      <c r="AT20" s="8">
        <f>Worksheet!AS266</f>
        <v>1594763.94</v>
      </c>
      <c r="AU20" s="8">
        <f>Worksheet!AT266</f>
        <v>852455.28</v>
      </c>
      <c r="AV20" s="8">
        <f>Worksheet!AU266</f>
        <v>106291.01</v>
      </c>
      <c r="AW20" s="8">
        <f>Worksheet!AV266</f>
        <v>69394.3</v>
      </c>
      <c r="AX20" s="8">
        <f>Worksheet!AW266</f>
        <v>72674.53</v>
      </c>
      <c r="AY20" s="8">
        <f>Worksheet!AX266</f>
        <v>45903.81</v>
      </c>
      <c r="AZ20" s="8">
        <f>Worksheet!AY266</f>
        <v>92196.66</v>
      </c>
      <c r="BA20" s="8">
        <f>Worksheet!AZ266</f>
        <v>1294054.04</v>
      </c>
      <c r="BB20" s="8">
        <f>Worksheet!BA266</f>
        <v>804806.61</v>
      </c>
      <c r="BC20" s="8">
        <f>Worksheet!BB266</f>
        <v>354929.4</v>
      </c>
      <c r="BD20" s="8">
        <f>Worksheet!BC266</f>
        <v>7300888.5700000003</v>
      </c>
      <c r="BE20" s="8">
        <f>Worksheet!BD266</f>
        <v>1297465.48</v>
      </c>
      <c r="BF20" s="8">
        <f>Worksheet!BE266</f>
        <v>334875.34000000003</v>
      </c>
      <c r="BG20" s="8">
        <f>Worksheet!BF266</f>
        <v>4953188.57</v>
      </c>
      <c r="BH20" s="8">
        <f>Worksheet!BG266</f>
        <v>172436.45</v>
      </c>
      <c r="BI20" s="8">
        <f>Worksheet!BH266</f>
        <v>108726.14</v>
      </c>
      <c r="BJ20" s="8">
        <f>Worksheet!BI266</f>
        <v>44112.160000000003</v>
      </c>
      <c r="BK20" s="8">
        <f>Worksheet!BJ266</f>
        <v>1323659.43</v>
      </c>
      <c r="BL20" s="8">
        <f>Worksheet!BK266</f>
        <v>2357006.73</v>
      </c>
      <c r="BM20" s="8">
        <f>Worksheet!BL266</f>
        <v>8553.7199999999993</v>
      </c>
      <c r="BN20" s="8">
        <f>Worksheet!BM266</f>
        <v>102830.06</v>
      </c>
      <c r="BO20" s="8">
        <f>Worksheet!BN266</f>
        <v>969487.31</v>
      </c>
      <c r="BP20" s="8">
        <f>Worksheet!BO266</f>
        <v>352247.96</v>
      </c>
      <c r="BQ20" s="8">
        <f>Worksheet!BP266</f>
        <v>192072.8</v>
      </c>
      <c r="BR20" s="8">
        <f>Worksheet!BQ266</f>
        <v>1192260.3600000001</v>
      </c>
      <c r="BS20" s="8">
        <f>Worksheet!BR266</f>
        <v>234768.74</v>
      </c>
      <c r="BT20" s="8">
        <f>Worksheet!BS266</f>
        <v>91642.1</v>
      </c>
      <c r="BU20" s="8">
        <f>Worksheet!BT266</f>
        <v>92041.64</v>
      </c>
      <c r="BV20" s="8">
        <f>Worksheet!BU266</f>
        <v>145594.76999999999</v>
      </c>
      <c r="BW20" s="8">
        <f>Worksheet!BV266</f>
        <v>465645.68</v>
      </c>
      <c r="BX20" s="8">
        <f>Worksheet!BW266</f>
        <v>509669.69</v>
      </c>
      <c r="BY20" s="8">
        <f>Worksheet!BX266</f>
        <v>68297.03</v>
      </c>
      <c r="BZ20" s="8">
        <f>Worksheet!BY266</f>
        <v>10899.4</v>
      </c>
      <c r="CA20" s="8">
        <f>Worksheet!BZ266</f>
        <v>99747.04</v>
      </c>
      <c r="CB20" s="8">
        <f>Worksheet!CA266</f>
        <v>267504.12</v>
      </c>
      <c r="CC20" s="8">
        <f>Worksheet!CB266</f>
        <v>19127654.59</v>
      </c>
      <c r="CD20" s="8">
        <f>Worksheet!CC266</f>
        <v>71163.3</v>
      </c>
      <c r="CE20" s="8">
        <f>Worksheet!CD266</f>
        <v>60841.21</v>
      </c>
      <c r="CF20" s="8">
        <f>Worksheet!CE266</f>
        <v>73939.23</v>
      </c>
      <c r="CG20" s="8">
        <f>Worksheet!CF266</f>
        <v>68135.38</v>
      </c>
      <c r="CH20" s="8">
        <f>Worksheet!CG266</f>
        <v>57553.37</v>
      </c>
      <c r="CI20" s="8">
        <f>Worksheet!CH266</f>
        <v>42357.75</v>
      </c>
      <c r="CJ20" s="8">
        <f>Worksheet!CI266</f>
        <v>245241.93</v>
      </c>
      <c r="CK20" s="8">
        <f>Worksheet!CJ266</f>
        <v>263139.84999999998</v>
      </c>
      <c r="CL20" s="8">
        <f>Worksheet!CK266</f>
        <v>1031380.62</v>
      </c>
      <c r="CM20" s="8">
        <f>Worksheet!CL266</f>
        <v>101629.99</v>
      </c>
      <c r="CN20" s="8">
        <f>Worksheet!CM266</f>
        <v>73850.64</v>
      </c>
      <c r="CO20" s="8">
        <f>Worksheet!CN266</f>
        <v>7211615.2300000004</v>
      </c>
      <c r="CP20" s="8">
        <f>Worksheet!CO266</f>
        <v>3270273.45</v>
      </c>
      <c r="CQ20" s="8">
        <f>Worksheet!CP266</f>
        <v>632298.37</v>
      </c>
      <c r="CR20" s="8">
        <f>Worksheet!CQ266</f>
        <v>220703.85</v>
      </c>
      <c r="CS20" s="8">
        <f>Worksheet!CR266</f>
        <v>48421.16</v>
      </c>
      <c r="CT20" s="8">
        <f>Worksheet!CS266</f>
        <v>167531.53</v>
      </c>
      <c r="CU20" s="8">
        <f>Worksheet!CT266</f>
        <v>37264.21</v>
      </c>
      <c r="CV20" s="8">
        <f>Worksheet!CU266</f>
        <v>27519.74</v>
      </c>
      <c r="CW20" s="8">
        <f>Worksheet!CV266</f>
        <v>21388.9</v>
      </c>
      <c r="CX20" s="8">
        <f>Worksheet!CW266</f>
        <v>131105.04999999999</v>
      </c>
      <c r="CY20" s="8">
        <f>Worksheet!CX266</f>
        <v>206598.06</v>
      </c>
      <c r="CZ20" s="8">
        <f>Worksheet!CY266</f>
        <v>14167.51</v>
      </c>
      <c r="DA20" s="8">
        <f>Worksheet!CZ266</f>
        <v>550640.41</v>
      </c>
      <c r="DB20" s="8">
        <f>Worksheet!DA266</f>
        <v>87021.49</v>
      </c>
      <c r="DC20" s="8">
        <f>Worksheet!DB266</f>
        <v>63290.03</v>
      </c>
      <c r="DD20" s="8">
        <f>Worksheet!DC266</f>
        <v>113962.01</v>
      </c>
      <c r="DE20" s="8">
        <f>Worksheet!DD266</f>
        <v>75041.399999999994</v>
      </c>
      <c r="DF20" s="8">
        <f>Worksheet!DE266</f>
        <v>199423.67</v>
      </c>
      <c r="DG20" s="8">
        <f>Worksheet!DF266</f>
        <v>5558992.8600000003</v>
      </c>
      <c r="DH20" s="8">
        <f>Worksheet!DG266</f>
        <v>79231.199999999997</v>
      </c>
      <c r="DI20" s="8">
        <f>Worksheet!DH266</f>
        <v>737007.84</v>
      </c>
      <c r="DJ20" s="8">
        <f>Worksheet!DI266</f>
        <v>929775.91</v>
      </c>
      <c r="DK20" s="8">
        <f>Worksheet!DJ266</f>
        <v>95048.19</v>
      </c>
      <c r="DL20" s="8">
        <f>Worksheet!DK266</f>
        <v>68452.160000000003</v>
      </c>
      <c r="DM20" s="8">
        <f>Worksheet!DL266</f>
        <v>1273854.27</v>
      </c>
      <c r="DN20" s="8">
        <f>Worksheet!DM266</f>
        <v>115173.66</v>
      </c>
      <c r="DO20" s="8">
        <f>Worksheet!DN266</f>
        <v>568326.72</v>
      </c>
      <c r="DP20" s="8">
        <f>Worksheet!DO266</f>
        <v>607928.65</v>
      </c>
      <c r="DQ20" s="8">
        <f>Worksheet!DP266</f>
        <v>43811.71</v>
      </c>
      <c r="DR20" s="8">
        <f>Worksheet!DQ266</f>
        <v>286298.28999999998</v>
      </c>
      <c r="DS20" s="8">
        <f>Worksheet!DR266</f>
        <v>315314.05</v>
      </c>
      <c r="DT20" s="8">
        <f>Worksheet!DS266</f>
        <v>181425.07</v>
      </c>
      <c r="DU20" s="8">
        <f>Worksheet!DT266</f>
        <v>39373.31</v>
      </c>
      <c r="DV20" s="8">
        <f>Worksheet!DU266</f>
        <v>102916.77</v>
      </c>
      <c r="DW20" s="8">
        <f>Worksheet!DV266</f>
        <v>33001.14</v>
      </c>
      <c r="DX20" s="8">
        <f>Worksheet!DW266</f>
        <v>77599.679999999993</v>
      </c>
      <c r="DY20" s="8">
        <f>Worksheet!DX266</f>
        <v>92944.12</v>
      </c>
      <c r="DZ20" s="8">
        <f>Worksheet!DY266</f>
        <v>118100.46</v>
      </c>
      <c r="EA20" s="8">
        <f>Worksheet!DZ266</f>
        <v>269792.62</v>
      </c>
      <c r="EB20" s="8">
        <f>Worksheet!EA266</f>
        <v>540881.99</v>
      </c>
      <c r="EC20" s="8">
        <f>Worksheet!EB266</f>
        <v>218742.19</v>
      </c>
      <c r="ED20" s="8">
        <f>Worksheet!EC266</f>
        <v>85810.72</v>
      </c>
      <c r="EE20" s="8">
        <f>Worksheet!ED266</f>
        <v>452030.46</v>
      </c>
      <c r="EF20" s="8">
        <f>Worksheet!EE266</f>
        <v>56232</v>
      </c>
      <c r="EG20" s="8">
        <f>Worksheet!EF266</f>
        <v>228844.47</v>
      </c>
      <c r="EH20" s="8">
        <f>Worksheet!EG266</f>
        <v>85014.42</v>
      </c>
      <c r="EI20" s="8">
        <f>Worksheet!EH266</f>
        <v>41234.080000000002</v>
      </c>
      <c r="EJ20" s="8">
        <f>Worksheet!EI266</f>
        <v>2420186.67</v>
      </c>
      <c r="EK20" s="8">
        <f>Worksheet!EJ266</f>
        <v>631163.15</v>
      </c>
      <c r="EL20" s="8">
        <f>Worksheet!EK266</f>
        <v>117162.87</v>
      </c>
      <c r="EM20" s="8">
        <f>Worksheet!EL266</f>
        <v>42179.21</v>
      </c>
      <c r="EN20" s="8">
        <f>Worksheet!EM266</f>
        <v>185314.87</v>
      </c>
      <c r="EO20" s="8">
        <f>Worksheet!EN266</f>
        <v>185023.2</v>
      </c>
      <c r="EP20" s="8">
        <f>Worksheet!EO266</f>
        <v>117918.6</v>
      </c>
      <c r="EQ20" s="8">
        <f>Worksheet!EP266</f>
        <v>169389.68</v>
      </c>
      <c r="ER20" s="8">
        <f>Worksheet!EQ266</f>
        <v>774241.59</v>
      </c>
      <c r="ES20" s="8">
        <f>Worksheet!ER266</f>
        <v>149519.19</v>
      </c>
      <c r="ET20" s="8">
        <f>Worksheet!ES266</f>
        <v>59016.68</v>
      </c>
      <c r="EU20" s="8">
        <f>Worksheet!ET266</f>
        <v>87510.5</v>
      </c>
      <c r="EV20" s="8">
        <f>Worksheet!EU266</f>
        <v>125566.99</v>
      </c>
      <c r="EW20" s="8">
        <f>Worksheet!EV266</f>
        <v>34543.33</v>
      </c>
      <c r="EX20" s="8">
        <f>Worksheet!EW266</f>
        <v>192516.95</v>
      </c>
      <c r="EY20" s="8">
        <f>Worksheet!EX266</f>
        <v>9943.16</v>
      </c>
      <c r="EZ20" s="8">
        <f>Worksheet!EY266</f>
        <v>96188.23</v>
      </c>
      <c r="FA20" s="8">
        <f>Worksheet!EZ266</f>
        <v>73008.179999999993</v>
      </c>
      <c r="FB20" s="8">
        <f>Worksheet!FA266</f>
        <v>1222422.31</v>
      </c>
      <c r="FC20" s="8">
        <f>Worksheet!FB266</f>
        <v>368362.89</v>
      </c>
      <c r="FD20" s="8">
        <f>Worksheet!FC266</f>
        <v>722920.52</v>
      </c>
      <c r="FE20" s="8">
        <f>Worksheet!FD266</f>
        <v>123007.82</v>
      </c>
      <c r="FF20" s="8">
        <f>Worksheet!FE266</f>
        <v>53499.24</v>
      </c>
      <c r="FG20" s="8">
        <f>Worksheet!FF266</f>
        <v>57347.85</v>
      </c>
      <c r="FH20" s="8">
        <f>Worksheet!FG266</f>
        <v>25796.01</v>
      </c>
      <c r="FI20" s="8">
        <f>Worksheet!FH266</f>
        <v>76443.600000000006</v>
      </c>
      <c r="FJ20" s="8">
        <f>Worksheet!FI266</f>
        <v>384377.48</v>
      </c>
      <c r="FK20" s="8">
        <f>Worksheet!FJ266</f>
        <v>688617.57</v>
      </c>
      <c r="FL20" s="8">
        <f>Worksheet!FK266</f>
        <v>738291.09</v>
      </c>
      <c r="FM20" s="8">
        <f>Worksheet!FL266</f>
        <v>1117863.9099999999</v>
      </c>
      <c r="FN20" s="8">
        <f>Worksheet!FM266</f>
        <v>408291.96</v>
      </c>
      <c r="FO20" s="8">
        <f>Worksheet!FN266</f>
        <v>2433036.91</v>
      </c>
      <c r="FP20" s="8">
        <f>Worksheet!FO266</f>
        <v>425799.17</v>
      </c>
      <c r="FQ20" s="8">
        <f>Worksheet!FP266</f>
        <v>898783.89</v>
      </c>
      <c r="FR20" s="8">
        <f>Worksheet!FQ266</f>
        <v>215339.79</v>
      </c>
      <c r="FS20" s="8">
        <f>Worksheet!FR266</f>
        <v>114736.68</v>
      </c>
      <c r="FT20" s="8">
        <f>Worksheet!FS266</f>
        <v>157648.07</v>
      </c>
      <c r="FU20" s="8">
        <f>Worksheet!FT266</f>
        <v>74732.91</v>
      </c>
      <c r="FV20" s="8">
        <f>Worksheet!FU266</f>
        <v>228017.99</v>
      </c>
      <c r="FW20" s="8">
        <f>Worksheet!FV266</f>
        <v>136632.35</v>
      </c>
      <c r="FX20" s="8">
        <f>Worksheet!FW266</f>
        <v>40869.07</v>
      </c>
      <c r="FY20" s="8">
        <f>Worksheet!FX266</f>
        <v>41595</v>
      </c>
      <c r="FZ20" s="8">
        <f>Worksheet!FY270</f>
        <v>0</v>
      </c>
      <c r="GB20" s="22">
        <f t="shared" si="0"/>
        <v>178449673.34</v>
      </c>
    </row>
    <row r="21" spans="1:256" x14ac:dyDescent="0.2">
      <c r="A21" s="35" t="s">
        <v>652</v>
      </c>
      <c r="B21" s="9"/>
      <c r="C21" s="1" t="s">
        <v>435</v>
      </c>
      <c r="D21" s="6">
        <f>Worksheet!C280</f>
        <v>45973235.053089812</v>
      </c>
      <c r="E21" s="6">
        <f>Worksheet!D280</f>
        <v>242246026.13885629</v>
      </c>
      <c r="F21" s="6">
        <f>Worksheet!E280</f>
        <v>45084462.344753429</v>
      </c>
      <c r="G21" s="6">
        <f>Worksheet!F280</f>
        <v>98216027.020739391</v>
      </c>
      <c r="H21" s="6">
        <f>Worksheet!G280</f>
        <v>4633377.9482927518</v>
      </c>
      <c r="I21" s="6">
        <f>Worksheet!H280</f>
        <v>4676546.2720075287</v>
      </c>
      <c r="J21" s="6">
        <f>Worksheet!I280</f>
        <v>63724530.378164418</v>
      </c>
      <c r="K21" s="6">
        <f>Worksheet!J280</f>
        <v>13306037.067737987</v>
      </c>
      <c r="L21" s="6">
        <f>Worksheet!K280</f>
        <v>1834289.6357342782</v>
      </c>
      <c r="M21" s="6">
        <f>Worksheet!L280</f>
        <v>8249759.8080973774</v>
      </c>
      <c r="N21" s="6">
        <f>Worksheet!M280</f>
        <v>7542860.0594380097</v>
      </c>
      <c r="O21" s="6">
        <f>Worksheet!N280</f>
        <v>269130531.30585063</v>
      </c>
      <c r="P21" s="6">
        <f>Worksheet!O280</f>
        <v>62075025.783164091</v>
      </c>
      <c r="Q21" s="6">
        <f>Worksheet!P280</f>
        <v>1465374.9082381329</v>
      </c>
      <c r="R21" s="6">
        <f>Worksheet!Q280</f>
        <v>247240650.76465505</v>
      </c>
      <c r="S21" s="6">
        <f>Worksheet!R280</f>
        <v>18509598.626134861</v>
      </c>
      <c r="T21" s="6">
        <f>Worksheet!S280</f>
        <v>5922276.6796631627</v>
      </c>
      <c r="U21" s="6">
        <f>Worksheet!T280</f>
        <v>1312388.3365655942</v>
      </c>
      <c r="V21" s="6">
        <f>Worksheet!U280</f>
        <v>436913.5686796846</v>
      </c>
      <c r="W21" s="6">
        <f>Worksheet!V280</f>
        <v>2162571.9142231075</v>
      </c>
      <c r="X21" s="6">
        <f>Worksheet!W280</f>
        <v>591244.98771330703</v>
      </c>
      <c r="Y21" s="6">
        <f>Worksheet!X280</f>
        <v>598327.66325260757</v>
      </c>
      <c r="Z21" s="6">
        <f>Worksheet!Y280</f>
        <v>12232568.57689078</v>
      </c>
      <c r="AA21" s="6">
        <f>Worksheet!Z280</f>
        <v>2126883.7360076988</v>
      </c>
      <c r="AB21" s="6">
        <f>Worksheet!AA280</f>
        <v>139771304.81001899</v>
      </c>
      <c r="AC21" s="6">
        <f>Worksheet!AB280</f>
        <v>50904849.155845292</v>
      </c>
      <c r="AD21" s="6">
        <f>Worksheet!AC280</f>
        <v>4073249.8575348919</v>
      </c>
      <c r="AE21" s="6">
        <f>Worksheet!AD280</f>
        <v>5917183.7835668344</v>
      </c>
      <c r="AF21" s="6">
        <f>Worksheet!AE280</f>
        <v>1191455.3829439182</v>
      </c>
      <c r="AG21" s="6">
        <f>Worksheet!AF280</f>
        <v>1641160.8107802826</v>
      </c>
      <c r="AH21" s="6">
        <f>Worksheet!AG280</f>
        <v>493063.69785728178</v>
      </c>
      <c r="AI21" s="6">
        <f>Worksheet!AH280</f>
        <v>7173195.1275041904</v>
      </c>
      <c r="AJ21" s="6">
        <f>Worksheet!AI280</f>
        <v>3126688.6392100784</v>
      </c>
      <c r="AK21" s="6">
        <f>Worksheet!AJ280</f>
        <v>1899633.8847695631</v>
      </c>
      <c r="AL21" s="6">
        <f>Worksheet!AK280</f>
        <v>1550977.5164612313</v>
      </c>
      <c r="AM21" s="6">
        <f>Worksheet!AL280</f>
        <v>1123702.2062595524</v>
      </c>
      <c r="AN21" s="6">
        <f>Worksheet!AM280</f>
        <v>2983362.6597181032</v>
      </c>
      <c r="AO21" s="6">
        <f>Worksheet!AN280</f>
        <v>948104.02729391772</v>
      </c>
      <c r="AP21" s="6">
        <f>Worksheet!AO280</f>
        <v>25955493.265356533</v>
      </c>
      <c r="AQ21" s="6">
        <f>Worksheet!AP280</f>
        <v>243824966.9575772</v>
      </c>
      <c r="AR21" s="6">
        <f>Worksheet!AQ280</f>
        <v>636916.32538772095</v>
      </c>
      <c r="AS21" s="6">
        <f>Worksheet!AR280</f>
        <v>299887425.21586597</v>
      </c>
      <c r="AT21" s="6">
        <f>Worksheet!AS280</f>
        <v>19481200.293501433</v>
      </c>
      <c r="AU21" s="6">
        <f>Worksheet!AT280</f>
        <v>11218536.563659977</v>
      </c>
      <c r="AV21" s="6">
        <f>Worksheet!AU280</f>
        <v>2128105.4388694726</v>
      </c>
      <c r="AW21" s="6">
        <f>Worksheet!AV280</f>
        <v>2696302.7080281628</v>
      </c>
      <c r="AX21" s="6">
        <f>Worksheet!AW280</f>
        <v>2116096.4159589666</v>
      </c>
      <c r="AY21" s="6">
        <f>Worksheet!AX280</f>
        <v>488328.34669061069</v>
      </c>
      <c r="AZ21" s="6">
        <f>Worksheet!AY280</f>
        <v>3012360.227134977</v>
      </c>
      <c r="BA21" s="6">
        <f>Worksheet!AZ280</f>
        <v>77437551.898546964</v>
      </c>
      <c r="BB21" s="6">
        <f>Worksheet!BA280</f>
        <v>57064741.367496848</v>
      </c>
      <c r="BC21" s="6">
        <f>Worksheet!BB280</f>
        <v>53678368.413354822</v>
      </c>
      <c r="BD21" s="6">
        <f>Worksheet!BC280</f>
        <v>160916675.25996915</v>
      </c>
      <c r="BE21" s="6">
        <f>Worksheet!BD280</f>
        <v>24325869.474781904</v>
      </c>
      <c r="BF21" s="6">
        <f>Worksheet!BE280</f>
        <v>7830792.9756327895</v>
      </c>
      <c r="BG21" s="6">
        <f>Worksheet!BF280</f>
        <v>130301053.44417396</v>
      </c>
      <c r="BH21" s="6">
        <f>Worksheet!BG280</f>
        <v>6940150.1726623746</v>
      </c>
      <c r="BI21" s="6">
        <f>Worksheet!BH280</f>
        <v>4286319.4106378015</v>
      </c>
      <c r="BJ21" s="6">
        <f>Worksheet!BI280</f>
        <v>2606373.0215203627</v>
      </c>
      <c r="BK21" s="6">
        <f>Worksheet!BJ280</f>
        <v>32997046.619254589</v>
      </c>
      <c r="BL21" s="6">
        <f>Worksheet!BK280</f>
        <v>141180276.38267422</v>
      </c>
      <c r="BM21" s="6">
        <f>Worksheet!BL280</f>
        <v>2332640.3880823385</v>
      </c>
      <c r="BN21" s="6">
        <f>Worksheet!BM280</f>
        <v>2448739.1381072332</v>
      </c>
      <c r="BO21" s="6">
        <f>Worksheet!BN280</f>
        <v>19362278.470393773</v>
      </c>
      <c r="BP21" s="6">
        <f>Worksheet!BO280</f>
        <v>7817326.6891094679</v>
      </c>
      <c r="BQ21" s="6">
        <f>Worksheet!BP280</f>
        <v>992330.07171920012</v>
      </c>
      <c r="BR21" s="6">
        <f>Worksheet!BQ280</f>
        <v>23457646.173328452</v>
      </c>
      <c r="BS21" s="6">
        <f>Worksheet!BR280</f>
        <v>31264343.103668429</v>
      </c>
      <c r="BT21" s="6">
        <f>Worksheet!BS280</f>
        <v>7571433.4962927038</v>
      </c>
      <c r="BU21" s="6">
        <f>Worksheet!BT280</f>
        <v>2634919.484220237</v>
      </c>
      <c r="BV21" s="6">
        <f>Worksheet!BU280</f>
        <v>2157675.6224473882</v>
      </c>
      <c r="BW21" s="6">
        <f>Worksheet!BV280</f>
        <v>2762888.6604176559</v>
      </c>
      <c r="BX21" s="6">
        <f>Worksheet!BW280</f>
        <v>5987357.8091735691</v>
      </c>
      <c r="BY21" s="6">
        <f>Worksheet!BX280</f>
        <v>393655.43868430622</v>
      </c>
      <c r="BZ21" s="6">
        <f>Worksheet!BY280</f>
        <v>2414218.513044165</v>
      </c>
      <c r="CA21" s="6">
        <f>Worksheet!BZ280</f>
        <v>1514694.6125125869</v>
      </c>
      <c r="CB21" s="6">
        <f>Worksheet!CA280</f>
        <v>750320.76829203626</v>
      </c>
      <c r="CC21" s="6">
        <f>Worksheet!CB280</f>
        <v>339417095.82189518</v>
      </c>
      <c r="CD21" s="6">
        <f>Worksheet!CC280</f>
        <v>1557021.0090905621</v>
      </c>
      <c r="CE21" s="6">
        <f>Worksheet!CD280</f>
        <v>509713.67729342164</v>
      </c>
      <c r="CF21" s="6">
        <f>Worksheet!CE280</f>
        <v>1186002.2691998221</v>
      </c>
      <c r="CG21" s="6">
        <f>Worksheet!CF280</f>
        <v>647321.27447881328</v>
      </c>
      <c r="CH21" s="6">
        <f>Worksheet!CG280</f>
        <v>1678510.9407805759</v>
      </c>
      <c r="CI21" s="6">
        <f>Worksheet!CH280</f>
        <v>1104510.4608459671</v>
      </c>
      <c r="CJ21" s="6">
        <f>Worksheet!CI280</f>
        <v>2921438.4736044812</v>
      </c>
      <c r="CK21" s="6">
        <f>Worksheet!CJ280</f>
        <v>2919583.7687305114</v>
      </c>
      <c r="CL21" s="6">
        <f>Worksheet!CK280</f>
        <v>31700262.674523894</v>
      </c>
      <c r="CM21" s="6">
        <f>Worksheet!CL280</f>
        <v>8619420.4322719593</v>
      </c>
      <c r="CN21" s="6">
        <f>Worksheet!CM280</f>
        <v>6517019.3677640017</v>
      </c>
      <c r="CO21" s="6">
        <f>Worksheet!CN280</f>
        <v>122165356.67480779</v>
      </c>
      <c r="CP21" s="6">
        <f>Worksheet!CO280</f>
        <v>67090663.946255475</v>
      </c>
      <c r="CQ21" s="6">
        <f>Worksheet!CP280</f>
        <v>68541.998910118011</v>
      </c>
      <c r="CR21" s="6">
        <f>Worksheet!CQ280</f>
        <v>6921943.579676955</v>
      </c>
      <c r="CS21" s="6">
        <f>Worksheet!CR280</f>
        <v>2082871.0403171985</v>
      </c>
      <c r="CT21" s="6">
        <f>Worksheet!CS280</f>
        <v>2088686.0674802915</v>
      </c>
      <c r="CU21" s="6">
        <f>Worksheet!CT280</f>
        <v>1270859.8095048585</v>
      </c>
      <c r="CV21" s="6">
        <f>Worksheet!CU280</f>
        <v>2917905.5605874695</v>
      </c>
      <c r="CW21" s="6">
        <f>Worksheet!CV280</f>
        <v>541733.61871108424</v>
      </c>
      <c r="CX21" s="6">
        <f>Worksheet!CW280</f>
        <v>863580.37671666406</v>
      </c>
      <c r="CY21" s="6">
        <f>Worksheet!CX280</f>
        <v>2299213.745637666</v>
      </c>
      <c r="CZ21" s="6">
        <f>Worksheet!CY280</f>
        <v>589491.53066955635</v>
      </c>
      <c r="DA21" s="6">
        <f>Worksheet!CZ280</f>
        <v>9812192.5707594082</v>
      </c>
      <c r="DB21" s="6">
        <f>Worksheet!DA280</f>
        <v>1151451.041272267</v>
      </c>
      <c r="DC21" s="6">
        <f>Worksheet!DB280</f>
        <v>2416744.7616102849</v>
      </c>
      <c r="DD21" s="6">
        <f>Worksheet!DC280</f>
        <v>915725.99412477738</v>
      </c>
      <c r="DE21" s="6">
        <f>Worksheet!DD280</f>
        <v>1187552.0330546754</v>
      </c>
      <c r="DF21" s="6">
        <f>Worksheet!DE280</f>
        <v>2279833.0823054323</v>
      </c>
      <c r="DG21" s="6">
        <f>Worksheet!DF280</f>
        <v>113476223.82452358</v>
      </c>
      <c r="DH21" s="6">
        <f>Worksheet!DG280</f>
        <v>325129.538299262</v>
      </c>
      <c r="DI21" s="6">
        <f>Worksheet!DH280</f>
        <v>6391992.6010059165</v>
      </c>
      <c r="DJ21" s="6">
        <f>Worksheet!DI280</f>
        <v>10269129.999772813</v>
      </c>
      <c r="DK21" s="6">
        <f>Worksheet!DJ280</f>
        <v>4361746.3219062239</v>
      </c>
      <c r="DL21" s="6">
        <f>Worksheet!DK280</f>
        <v>3163109.608195602</v>
      </c>
      <c r="DM21" s="6">
        <f>Worksheet!DL280</f>
        <v>32300113.988707941</v>
      </c>
      <c r="DN21" s="6">
        <f>Worksheet!DM280</f>
        <v>2614074.615748181</v>
      </c>
      <c r="DO21" s="6">
        <f>Worksheet!DN280</f>
        <v>4423368.2120325333</v>
      </c>
      <c r="DP21" s="6">
        <f>Worksheet!DO280</f>
        <v>16675689.79580771</v>
      </c>
      <c r="DQ21" s="6">
        <f>Worksheet!DP280</f>
        <v>2131476.1835678793</v>
      </c>
      <c r="DR21" s="6">
        <f>Worksheet!DQ280</f>
        <v>499828.9465057003</v>
      </c>
      <c r="DS21" s="6">
        <f>Worksheet!DR280</f>
        <v>9456081.3058017455</v>
      </c>
      <c r="DT21" s="6">
        <f>Worksheet!DS280</f>
        <v>5631081.9038699297</v>
      </c>
      <c r="DU21" s="6">
        <f>Worksheet!DT280</f>
        <v>1657307.6919889138</v>
      </c>
      <c r="DV21" s="6">
        <f>Worksheet!DU280</f>
        <v>2838401.3107601739</v>
      </c>
      <c r="DW21" s="6">
        <f>Worksheet!DV280</f>
        <v>2208520.0571385217</v>
      </c>
      <c r="DX21" s="6">
        <f>Worksheet!DW280</f>
        <v>2925769.7433788888</v>
      </c>
      <c r="DY21" s="6">
        <f>Worksheet!DX280</f>
        <v>1303200.2768140822</v>
      </c>
      <c r="DZ21" s="6">
        <f>Worksheet!DY280</f>
        <v>2168337.358026736</v>
      </c>
      <c r="EA21" s="6">
        <f>Worksheet!DZ280</f>
        <v>4868541.1208991772</v>
      </c>
      <c r="EB21" s="6">
        <f>Worksheet!EA280</f>
        <v>1504571.3238052821</v>
      </c>
      <c r="EC21" s="6">
        <f>Worksheet!EB280</f>
        <v>2477971.1659029559</v>
      </c>
      <c r="ED21" s="6">
        <f>Worksheet!EC280</f>
        <v>2001765.4545392988</v>
      </c>
      <c r="EE21" s="6">
        <f>Worksheet!ED280</f>
        <v>3173972.931845746</v>
      </c>
      <c r="EF21" s="6">
        <f>Worksheet!EE280</f>
        <v>1861624.8989477227</v>
      </c>
      <c r="EG21" s="6">
        <f>Worksheet!EF280</f>
        <v>9554897.5323875509</v>
      </c>
      <c r="EH21" s="6">
        <f>Worksheet!EG280</f>
        <v>2110717.8024356929</v>
      </c>
      <c r="EI21" s="6">
        <f>Worksheet!EH280</f>
        <v>2201374.1487520807</v>
      </c>
      <c r="EJ21" s="6">
        <f>Worksheet!EI280</f>
        <v>102217709.03182442</v>
      </c>
      <c r="EK21" s="6">
        <f>Worksheet!EJ280</f>
        <v>49288590.167663611</v>
      </c>
      <c r="EL21" s="6">
        <f>Worksheet!EK280</f>
        <v>1996856.8253492638</v>
      </c>
      <c r="EM21" s="6">
        <f>Worksheet!EL280</f>
        <v>3395584.7533498304</v>
      </c>
      <c r="EN21" s="6">
        <f>Worksheet!EM280</f>
        <v>2169268.4914456373</v>
      </c>
      <c r="EO21" s="6">
        <f>Worksheet!EN280</f>
        <v>6903345.4075238341</v>
      </c>
      <c r="EP21" s="6">
        <f>Worksheet!EO280</f>
        <v>2323255.3731373814</v>
      </c>
      <c r="EQ21" s="6">
        <f>Worksheet!EP280</f>
        <v>1336682.4143469499</v>
      </c>
      <c r="ER21" s="6">
        <f>Worksheet!EQ280</f>
        <v>11245792.871177508</v>
      </c>
      <c r="ES21" s="6">
        <f>Worksheet!ER280</f>
        <v>1620579.1594367491</v>
      </c>
      <c r="ET21" s="6">
        <f>Worksheet!ES280</f>
        <v>1230490.764198889</v>
      </c>
      <c r="EU21" s="6">
        <f>Worksheet!ET280</f>
        <v>2318525.903035365</v>
      </c>
      <c r="EV21" s="6">
        <f>Worksheet!EU280</f>
        <v>4718211.5331202792</v>
      </c>
      <c r="EW21" s="6">
        <f>Worksheet!EV280</f>
        <v>560897.46691442071</v>
      </c>
      <c r="EX21" s="6">
        <f>Worksheet!EW280</f>
        <v>4251838.8783782395</v>
      </c>
      <c r="EY21" s="6">
        <f>Worksheet!EX280</f>
        <v>2736661.3231384996</v>
      </c>
      <c r="EZ21" s="6">
        <f>Worksheet!EY280</f>
        <v>2864022.3989469507</v>
      </c>
      <c r="FA21" s="6">
        <f>Worksheet!EZ280</f>
        <v>1076902.2265117306</v>
      </c>
      <c r="FB21" s="6">
        <f>Worksheet!FA280</f>
        <v>5838585.4226415176</v>
      </c>
      <c r="FC21" s="6">
        <f>Worksheet!FB280</f>
        <v>0</v>
      </c>
      <c r="FD21" s="6">
        <f>Worksheet!FC280</f>
        <v>10774431.320919789</v>
      </c>
      <c r="FE21" s="6">
        <f>Worksheet!FD280</f>
        <v>2392440.3711356525</v>
      </c>
      <c r="FF21" s="6">
        <f>Worksheet!FE280</f>
        <v>948875.47198290867</v>
      </c>
      <c r="FG21" s="6">
        <f>Worksheet!FF280</f>
        <v>2154028.4247158333</v>
      </c>
      <c r="FH21" s="6">
        <f>Worksheet!FG280</f>
        <v>1348051.9669906825</v>
      </c>
      <c r="FI21" s="6">
        <f>Worksheet!FH280</f>
        <v>566911.23044943262</v>
      </c>
      <c r="FJ21" s="6">
        <f>Worksheet!FI280</f>
        <v>7102983.866086401</v>
      </c>
      <c r="FK21" s="6">
        <f>Worksheet!FJ280</f>
        <v>5764675.3387802793</v>
      </c>
      <c r="FL21" s="6">
        <f>Worksheet!FK280</f>
        <v>4878127.5297690574</v>
      </c>
      <c r="FM21" s="6">
        <f>Worksheet!FL280</f>
        <v>23405749.973721847</v>
      </c>
      <c r="FN21" s="6">
        <f>Worksheet!FM280</f>
        <v>19086635.567359898</v>
      </c>
      <c r="FO21" s="6">
        <f>Worksheet!FN280</f>
        <v>121726391.27243493</v>
      </c>
      <c r="FP21" s="6">
        <f>Worksheet!FO280</f>
        <v>1709143.3746543573</v>
      </c>
      <c r="FQ21" s="6">
        <f>Worksheet!FP280</f>
        <v>6792769.4483556198</v>
      </c>
      <c r="FR21" s="6">
        <f>Worksheet!FQ280</f>
        <v>3764623.3000893425</v>
      </c>
      <c r="FS21" s="6">
        <f>Worksheet!FR280</f>
        <v>889124.24042856041</v>
      </c>
      <c r="FT21" s="6">
        <f>Worksheet!FS280</f>
        <v>964306.61676637083</v>
      </c>
      <c r="FU21" s="6">
        <f>Worksheet!FT280</f>
        <v>122609.35006135647</v>
      </c>
      <c r="FV21" s="6">
        <f>Worksheet!FU280</f>
        <v>4360479.4564465256</v>
      </c>
      <c r="FW21" s="6">
        <f>Worksheet!FV280</f>
        <v>3960585.8127913107</v>
      </c>
      <c r="FX21" s="6">
        <f>Worksheet!FW280</f>
        <v>2105768.052087625</v>
      </c>
      <c r="FY21" s="6">
        <f>Worksheet!FX280</f>
        <v>626183.23392003076</v>
      </c>
      <c r="FZ21" s="6">
        <f>Worksheet!FY284</f>
        <v>0</v>
      </c>
      <c r="GB21" s="22">
        <f t="shared" si="0"/>
        <v>4120519821.6742835</v>
      </c>
    </row>
    <row r="22" spans="1:256" x14ac:dyDescent="0.2">
      <c r="A22" s="9" t="s">
        <v>464</v>
      </c>
      <c r="B22" s="9"/>
      <c r="C22" s="1" t="s">
        <v>465</v>
      </c>
      <c r="D22" s="6">
        <v>4884049.99</v>
      </c>
      <c r="E22" s="6">
        <v>35400000</v>
      </c>
      <c r="F22" s="6">
        <v>4890000</v>
      </c>
      <c r="G22" s="6">
        <v>750000</v>
      </c>
      <c r="H22" s="6">
        <v>0</v>
      </c>
      <c r="I22" s="6">
        <v>300000</v>
      </c>
      <c r="J22" s="6">
        <v>8363712.4800000004</v>
      </c>
      <c r="K22" s="6">
        <v>0</v>
      </c>
      <c r="L22" s="6">
        <v>0</v>
      </c>
      <c r="M22" s="6">
        <v>3905850</v>
      </c>
      <c r="N22" s="6">
        <v>1000000</v>
      </c>
      <c r="O22" s="6">
        <v>84604511.439999998</v>
      </c>
      <c r="P22" s="6">
        <v>28813580.59</v>
      </c>
      <c r="Q22" s="6">
        <v>6508.04</v>
      </c>
      <c r="R22" s="6">
        <v>37339028</v>
      </c>
      <c r="S22" s="6">
        <v>330000</v>
      </c>
      <c r="T22" s="6">
        <v>0</v>
      </c>
      <c r="U22" s="6">
        <v>0</v>
      </c>
      <c r="V22" s="6">
        <v>100000</v>
      </c>
      <c r="W22" s="6">
        <v>0</v>
      </c>
      <c r="X22" s="6">
        <v>0</v>
      </c>
      <c r="Y22" s="6">
        <v>154645.62</v>
      </c>
      <c r="Z22" s="6">
        <v>0</v>
      </c>
      <c r="AA22" s="6">
        <v>125782.95</v>
      </c>
      <c r="AB22" s="6">
        <v>31300000</v>
      </c>
      <c r="AC22" s="6">
        <v>55162468</v>
      </c>
      <c r="AD22" s="6">
        <v>1892101.52</v>
      </c>
      <c r="AE22" s="6">
        <v>1504635</v>
      </c>
      <c r="AF22" s="6">
        <v>318409.77</v>
      </c>
      <c r="AG22" s="6">
        <v>217915</v>
      </c>
      <c r="AH22" s="6">
        <v>1839046</v>
      </c>
      <c r="AI22" s="6">
        <v>189856.48</v>
      </c>
      <c r="AJ22" s="6">
        <v>0</v>
      </c>
      <c r="AK22" s="6">
        <v>0</v>
      </c>
      <c r="AL22" s="6">
        <v>0</v>
      </c>
      <c r="AM22" s="6">
        <v>0</v>
      </c>
      <c r="AN22" s="6">
        <v>0</v>
      </c>
      <c r="AO22" s="6">
        <v>0</v>
      </c>
      <c r="AP22" s="6">
        <v>0</v>
      </c>
      <c r="AQ22" s="6">
        <v>125850986</v>
      </c>
      <c r="AR22" s="6">
        <v>0</v>
      </c>
      <c r="AS22" s="6">
        <v>33713000</v>
      </c>
      <c r="AT22" s="6">
        <v>8061630.9000000004</v>
      </c>
      <c r="AU22" s="6">
        <v>0</v>
      </c>
      <c r="AV22" s="6">
        <v>0</v>
      </c>
      <c r="AW22" s="6">
        <v>0</v>
      </c>
      <c r="AX22" s="6">
        <v>0</v>
      </c>
      <c r="AY22" s="6">
        <v>0</v>
      </c>
      <c r="AZ22" s="6">
        <v>0</v>
      </c>
      <c r="BA22" s="6">
        <v>5750000</v>
      </c>
      <c r="BB22" s="6">
        <v>3950000</v>
      </c>
      <c r="BC22" s="6">
        <v>700000</v>
      </c>
      <c r="BD22" s="6">
        <v>30398822</v>
      </c>
      <c r="BE22" s="6">
        <v>4800000</v>
      </c>
      <c r="BF22" s="6">
        <v>1900000</v>
      </c>
      <c r="BG22" s="6">
        <v>26750862</v>
      </c>
      <c r="BH22" s="6">
        <v>0</v>
      </c>
      <c r="BI22" s="6">
        <v>0</v>
      </c>
      <c r="BJ22" s="6">
        <v>0</v>
      </c>
      <c r="BK22" s="6">
        <v>4000000</v>
      </c>
      <c r="BL22" s="6">
        <v>7500000</v>
      </c>
      <c r="BM22" s="6">
        <v>0</v>
      </c>
      <c r="BN22" s="6">
        <v>40575.480000000003</v>
      </c>
      <c r="BO22" s="6">
        <v>0</v>
      </c>
      <c r="BP22" s="6">
        <v>350000</v>
      </c>
      <c r="BQ22" s="6">
        <v>0</v>
      </c>
      <c r="BR22" s="6">
        <v>8800000</v>
      </c>
      <c r="BS22" s="6">
        <v>4300000</v>
      </c>
      <c r="BT22" s="6">
        <v>996000</v>
      </c>
      <c r="BU22" s="6">
        <v>520488</v>
      </c>
      <c r="BV22" s="6">
        <v>550000</v>
      </c>
      <c r="BW22" s="6">
        <v>2114125.5099999998</v>
      </c>
      <c r="BX22" s="6">
        <v>1300000</v>
      </c>
      <c r="BY22" s="6">
        <v>0</v>
      </c>
      <c r="BZ22" s="6">
        <v>0</v>
      </c>
      <c r="CA22" s="6">
        <v>0</v>
      </c>
      <c r="CB22" s="6">
        <v>0</v>
      </c>
      <c r="CC22" s="6">
        <v>113302585</v>
      </c>
      <c r="CD22" s="6">
        <v>0</v>
      </c>
      <c r="CE22" s="6">
        <v>64538.16</v>
      </c>
      <c r="CF22" s="6">
        <v>0</v>
      </c>
      <c r="CG22" s="6">
        <v>139360.24</v>
      </c>
      <c r="CH22" s="6">
        <v>119200</v>
      </c>
      <c r="CI22" s="6">
        <v>0</v>
      </c>
      <c r="CJ22" s="6">
        <v>0</v>
      </c>
      <c r="CK22" s="6">
        <v>667783</v>
      </c>
      <c r="CL22" s="6">
        <v>8221262.3900000006</v>
      </c>
      <c r="CM22" s="6">
        <v>2233407.54</v>
      </c>
      <c r="CN22" s="6">
        <v>1100000</v>
      </c>
      <c r="CO22" s="6">
        <v>35012147</v>
      </c>
      <c r="CP22" s="6">
        <v>14040000</v>
      </c>
      <c r="CQ22" s="6">
        <v>1921000</v>
      </c>
      <c r="CR22" s="6">
        <v>0</v>
      </c>
      <c r="CS22" s="6">
        <v>428694.86</v>
      </c>
      <c r="CT22" s="6">
        <v>0</v>
      </c>
      <c r="CU22" s="6">
        <v>29636.04</v>
      </c>
      <c r="CV22" s="6">
        <v>205000</v>
      </c>
      <c r="CW22" s="6">
        <v>199997.66</v>
      </c>
      <c r="CX22" s="6">
        <v>0</v>
      </c>
      <c r="CY22" s="6">
        <v>0</v>
      </c>
      <c r="CZ22" s="6">
        <v>0</v>
      </c>
      <c r="DA22" s="6">
        <v>500000</v>
      </c>
      <c r="DB22" s="6">
        <v>18622.72</v>
      </c>
      <c r="DC22" s="6">
        <v>0</v>
      </c>
      <c r="DD22" s="6">
        <v>481496.36</v>
      </c>
      <c r="DE22" s="6">
        <v>5221.7700000000004</v>
      </c>
      <c r="DF22" s="6">
        <v>350000</v>
      </c>
      <c r="DG22" s="6">
        <v>8406753.1199999992</v>
      </c>
      <c r="DH22" s="6">
        <v>70000</v>
      </c>
      <c r="DI22" s="6">
        <v>2177847.37</v>
      </c>
      <c r="DJ22" s="6">
        <v>0</v>
      </c>
      <c r="DK22" s="6">
        <v>390000</v>
      </c>
      <c r="DL22" s="6">
        <v>333800</v>
      </c>
      <c r="DM22" s="6">
        <v>0</v>
      </c>
      <c r="DN22" s="6">
        <v>248000</v>
      </c>
      <c r="DO22" s="6">
        <v>400000</v>
      </c>
      <c r="DP22" s="6">
        <v>550000</v>
      </c>
      <c r="DQ22" s="6">
        <v>9617.9</v>
      </c>
      <c r="DR22" s="6">
        <v>0</v>
      </c>
      <c r="DS22" s="6">
        <v>0</v>
      </c>
      <c r="DT22" s="6">
        <v>0</v>
      </c>
      <c r="DU22" s="6">
        <v>0</v>
      </c>
      <c r="DV22" s="6">
        <v>0</v>
      </c>
      <c r="DW22" s="6">
        <v>0</v>
      </c>
      <c r="DX22" s="6">
        <v>15862</v>
      </c>
      <c r="DY22" s="6">
        <v>155000</v>
      </c>
      <c r="DZ22" s="6">
        <v>448662.43642108986</v>
      </c>
      <c r="EA22" s="6">
        <v>550204</v>
      </c>
      <c r="EB22" s="6">
        <v>757952.78</v>
      </c>
      <c r="EC22" s="6">
        <v>334217</v>
      </c>
      <c r="ED22" s="6">
        <v>0</v>
      </c>
      <c r="EE22" s="6">
        <v>4615941.63</v>
      </c>
      <c r="EF22" s="6">
        <v>0</v>
      </c>
      <c r="EG22" s="6">
        <v>0</v>
      </c>
      <c r="EH22" s="6">
        <v>0</v>
      </c>
      <c r="EI22" s="6">
        <v>0</v>
      </c>
      <c r="EJ22" s="6">
        <v>0</v>
      </c>
      <c r="EK22" s="6">
        <v>0</v>
      </c>
      <c r="EL22" s="6">
        <v>404670</v>
      </c>
      <c r="EM22" s="6">
        <v>671262.95</v>
      </c>
      <c r="EN22" s="6">
        <v>832600</v>
      </c>
      <c r="EO22" s="6">
        <v>195000</v>
      </c>
      <c r="EP22" s="6">
        <v>75000</v>
      </c>
      <c r="EQ22" s="6">
        <v>905473</v>
      </c>
      <c r="ER22" s="6">
        <v>2587161.06</v>
      </c>
      <c r="ES22" s="6">
        <v>909314</v>
      </c>
      <c r="ET22" s="6">
        <v>0</v>
      </c>
      <c r="EU22" s="6">
        <v>151821</v>
      </c>
      <c r="EV22" s="6">
        <v>0</v>
      </c>
      <c r="EW22" s="6">
        <v>19817.919999999998</v>
      </c>
      <c r="EX22" s="6">
        <v>1800808.5899999999</v>
      </c>
      <c r="EY22" s="6">
        <v>371650.3</v>
      </c>
      <c r="EZ22" s="6">
        <v>0</v>
      </c>
      <c r="FA22" s="6">
        <v>74228.81</v>
      </c>
      <c r="FB22" s="6">
        <v>6162349.0099999998</v>
      </c>
      <c r="FC22" s="6">
        <v>584000</v>
      </c>
      <c r="FD22" s="6">
        <v>1100000</v>
      </c>
      <c r="FE22" s="6">
        <v>0</v>
      </c>
      <c r="FF22" s="6">
        <v>7823.44</v>
      </c>
      <c r="FG22" s="6">
        <v>0</v>
      </c>
      <c r="FH22" s="6">
        <v>0</v>
      </c>
      <c r="FI22" s="6">
        <v>231952.78</v>
      </c>
      <c r="FJ22" s="6">
        <v>3904000</v>
      </c>
      <c r="FK22" s="6">
        <v>1200000</v>
      </c>
      <c r="FL22" s="6">
        <v>1246526.3700000001</v>
      </c>
      <c r="FM22" s="6">
        <v>2595350</v>
      </c>
      <c r="FN22" s="6">
        <v>500000</v>
      </c>
      <c r="FO22" s="6">
        <v>0</v>
      </c>
      <c r="FP22" s="6">
        <v>1974045</v>
      </c>
      <c r="FQ22" s="6">
        <v>2675000</v>
      </c>
      <c r="FR22" s="6">
        <v>900000</v>
      </c>
      <c r="FS22" s="6">
        <v>195000</v>
      </c>
      <c r="FT22" s="6">
        <v>75000</v>
      </c>
      <c r="FU22" s="6">
        <v>130000</v>
      </c>
      <c r="FV22" s="6">
        <v>1194000</v>
      </c>
      <c r="FW22" s="6">
        <v>400000</v>
      </c>
      <c r="FX22" s="6">
        <v>0</v>
      </c>
      <c r="FY22" s="6">
        <v>27380</v>
      </c>
      <c r="FZ22" s="6">
        <v>0</v>
      </c>
      <c r="GA22" s="1"/>
      <c r="GB22" s="22">
        <f t="shared" si="0"/>
        <v>808343635.97642076</v>
      </c>
      <c r="GC22" s="1"/>
      <c r="GD22" s="12"/>
      <c r="GE22" s="1"/>
      <c r="GF22" s="12"/>
      <c r="GG22" s="1"/>
      <c r="GH22" s="12"/>
      <c r="GI22" s="1"/>
      <c r="GJ22" s="12"/>
      <c r="GK22" s="1"/>
      <c r="GL22" s="12"/>
      <c r="GM22" s="1"/>
      <c r="GN22" s="12"/>
      <c r="GO22" s="1"/>
      <c r="GP22" s="12"/>
      <c r="GQ22" s="1"/>
      <c r="GR22" s="12"/>
      <c r="GS22" s="1"/>
      <c r="GT22" s="12"/>
      <c r="GU22" s="1"/>
      <c r="GV22" s="12"/>
      <c r="GW22" s="1"/>
      <c r="GX22" s="12"/>
      <c r="GY22" s="1"/>
      <c r="GZ22" s="12"/>
      <c r="HA22" s="1"/>
      <c r="HB22" s="12"/>
      <c r="HC22" s="1"/>
      <c r="HD22" s="12"/>
      <c r="HE22" s="1"/>
      <c r="HF22" s="12"/>
      <c r="HG22" s="1"/>
      <c r="HH22" s="12"/>
      <c r="HI22" s="1"/>
      <c r="HJ22" s="12"/>
      <c r="HK22" s="1"/>
      <c r="HL22" s="12"/>
      <c r="HM22" s="1"/>
      <c r="HN22" s="12"/>
      <c r="HO22" s="1"/>
      <c r="HP22" s="12"/>
      <c r="HQ22" s="1"/>
      <c r="HR22" s="12"/>
      <c r="HS22" s="1"/>
      <c r="HT22" s="12"/>
      <c r="HU22" s="1"/>
      <c r="HV22" s="12"/>
      <c r="HW22" s="1"/>
      <c r="HX22" s="12"/>
      <c r="HY22" s="1"/>
      <c r="HZ22" s="12"/>
      <c r="IA22" s="1"/>
      <c r="IB22" s="12"/>
      <c r="IC22" s="1"/>
      <c r="ID22" s="12"/>
      <c r="IE22" s="1"/>
      <c r="IF22" s="12"/>
      <c r="IG22" s="1"/>
      <c r="IH22" s="12"/>
      <c r="II22" s="1"/>
      <c r="IJ22" s="12"/>
      <c r="IK22" s="1"/>
      <c r="IL22" s="12"/>
      <c r="IM22" s="1"/>
      <c r="IN22" s="12"/>
      <c r="IO22" s="1"/>
      <c r="IP22" s="12"/>
      <c r="IQ22" s="1"/>
      <c r="IR22" s="12"/>
      <c r="IS22" s="1"/>
      <c r="IT22" s="12"/>
      <c r="IU22" s="1"/>
      <c r="IV22" s="12"/>
    </row>
    <row r="23" spans="1:256" x14ac:dyDescent="0.2">
      <c r="A23" s="1"/>
      <c r="B23" s="1"/>
      <c r="C23" s="1" t="s">
        <v>686</v>
      </c>
      <c r="D23" s="6">
        <f>Worksheet!C319</f>
        <v>95992.884816198377</v>
      </c>
      <c r="E23" s="6">
        <f>Worksheet!D319</f>
        <v>189018.04638207791</v>
      </c>
      <c r="F23" s="6">
        <f>Worksheet!E319</f>
        <v>373377.31207718333</v>
      </c>
      <c r="G23" s="6">
        <f>Worksheet!F319</f>
        <v>186303.5962506042</v>
      </c>
      <c r="H23" s="6">
        <f>Worksheet!G319</f>
        <v>0</v>
      </c>
      <c r="I23" s="6">
        <f>Worksheet!H319</f>
        <v>0</v>
      </c>
      <c r="J23" s="6">
        <f>Worksheet!I319</f>
        <v>121685.62858065063</v>
      </c>
      <c r="K23" s="6">
        <f>Worksheet!J319</f>
        <v>106988.12178921813</v>
      </c>
      <c r="L23" s="6">
        <f>Worksheet!K319</f>
        <v>0</v>
      </c>
      <c r="M23" s="6">
        <f>Worksheet!L319</f>
        <v>200766.2173565382</v>
      </c>
      <c r="N23" s="6">
        <f>Worksheet!M319</f>
        <v>373610.03053776798</v>
      </c>
      <c r="O23" s="6">
        <f>Worksheet!N319</f>
        <v>0</v>
      </c>
      <c r="P23" s="6">
        <f>Worksheet!O319</f>
        <v>0</v>
      </c>
      <c r="Q23" s="6">
        <f>Worksheet!P319</f>
        <v>0</v>
      </c>
      <c r="R23" s="6">
        <f>Worksheet!Q319</f>
        <v>0</v>
      </c>
      <c r="S23" s="6">
        <f>Worksheet!R319</f>
        <v>0</v>
      </c>
      <c r="T23" s="6">
        <f>Worksheet!S319</f>
        <v>48641.754447319043</v>
      </c>
      <c r="U23" s="6">
        <f>Worksheet!T319</f>
        <v>0</v>
      </c>
      <c r="V23" s="6">
        <f>Worksheet!U319</f>
        <v>0</v>
      </c>
      <c r="W23" s="6">
        <f>Worksheet!V319</f>
        <v>0</v>
      </c>
      <c r="X23" s="6">
        <f>Worksheet!W319</f>
        <v>0</v>
      </c>
      <c r="Y23" s="6">
        <f>Worksheet!X319</f>
        <v>6100.1378660208611</v>
      </c>
      <c r="Z23" s="6">
        <f>Worksheet!Y319</f>
        <v>0</v>
      </c>
      <c r="AA23" s="6">
        <f>Worksheet!Z319</f>
        <v>0</v>
      </c>
      <c r="AB23" s="6">
        <f>Worksheet!AA319</f>
        <v>47197.636285370078</v>
      </c>
      <c r="AC23" s="6">
        <f>Worksheet!AB319</f>
        <v>248674.87331016449</v>
      </c>
      <c r="AD23" s="6">
        <f>Worksheet!AC319</f>
        <v>49242.410745951085</v>
      </c>
      <c r="AE23" s="6">
        <f>Worksheet!AD319</f>
        <v>57489.608619831226</v>
      </c>
      <c r="AF23" s="6">
        <f>Worksheet!AE319</f>
        <v>23578.21211335127</v>
      </c>
      <c r="AG23" s="6">
        <f>Worksheet!AF319</f>
        <v>0</v>
      </c>
      <c r="AH23" s="6">
        <f>Worksheet!AG319</f>
        <v>34584.148371075426</v>
      </c>
      <c r="AI23" s="6">
        <f>Worksheet!AH319</f>
        <v>57745.830455279189</v>
      </c>
      <c r="AJ23" s="6">
        <f>Worksheet!AI319</f>
        <v>0</v>
      </c>
      <c r="AK23" s="6">
        <f>Worksheet!AJ319</f>
        <v>51566.332661250206</v>
      </c>
      <c r="AL23" s="6">
        <f>Worksheet!AK319</f>
        <v>0</v>
      </c>
      <c r="AM23" s="6">
        <f>Worksheet!AL319</f>
        <v>0</v>
      </c>
      <c r="AN23" s="6">
        <f>Worksheet!AM319</f>
        <v>0</v>
      </c>
      <c r="AO23" s="6">
        <f>Worksheet!AN319</f>
        <v>0</v>
      </c>
      <c r="AP23" s="6">
        <f>Worksheet!AO319</f>
        <v>93768.296012813968</v>
      </c>
      <c r="AQ23" s="6">
        <f>Worksheet!AP319</f>
        <v>1644373.7783093059</v>
      </c>
      <c r="AR23" s="6">
        <f>Worksheet!AQ319</f>
        <v>0</v>
      </c>
      <c r="AS23" s="6">
        <f>Worksheet!AR319</f>
        <v>0</v>
      </c>
      <c r="AT23" s="6">
        <f>Worksheet!AS319</f>
        <v>0</v>
      </c>
      <c r="AU23" s="6">
        <f>Worksheet!AT319</f>
        <v>0</v>
      </c>
      <c r="AV23" s="6">
        <f>Worksheet!AU319</f>
        <v>0</v>
      </c>
      <c r="AW23" s="6">
        <f>Worksheet!AV319</f>
        <v>0</v>
      </c>
      <c r="AX23" s="6">
        <f>Worksheet!AW319</f>
        <v>0</v>
      </c>
      <c r="AY23" s="6">
        <f>Worksheet!AX319</f>
        <v>0</v>
      </c>
      <c r="AZ23" s="6">
        <f>Worksheet!AY319</f>
        <v>0</v>
      </c>
      <c r="BA23" s="6">
        <f>Worksheet!AZ319</f>
        <v>442280.2540527081</v>
      </c>
      <c r="BB23" s="6">
        <f>Worksheet!BA319</f>
        <v>15284.017398459737</v>
      </c>
      <c r="BC23" s="6">
        <f>Worksheet!BB319</f>
        <v>0</v>
      </c>
      <c r="BD23" s="6">
        <f>Worksheet!BC319</f>
        <v>574742.70032748638</v>
      </c>
      <c r="BE23" s="6">
        <f>Worksheet!BD319</f>
        <v>0</v>
      </c>
      <c r="BF23" s="6">
        <f>Worksheet!BE319</f>
        <v>0</v>
      </c>
      <c r="BG23" s="6">
        <f>Worksheet!BF319</f>
        <v>0</v>
      </c>
      <c r="BH23" s="6">
        <f>Worksheet!BG319</f>
        <v>0</v>
      </c>
      <c r="BI23" s="6">
        <f>Worksheet!BH319</f>
        <v>0</v>
      </c>
      <c r="BJ23" s="6">
        <f>Worksheet!BI319</f>
        <v>52682.712803241324</v>
      </c>
      <c r="BK23" s="6">
        <f>Worksheet!BJ319</f>
        <v>0</v>
      </c>
      <c r="BL23" s="6">
        <f>Worksheet!BK319</f>
        <v>0</v>
      </c>
      <c r="BM23" s="6">
        <f>Worksheet!BL319</f>
        <v>26769.398936140347</v>
      </c>
      <c r="BN23" s="6">
        <f>Worksheet!BM319</f>
        <v>0</v>
      </c>
      <c r="BO23" s="6">
        <f>Worksheet!BN319</f>
        <v>91704.10439075841</v>
      </c>
      <c r="BP23" s="6">
        <f>Worksheet!BO319</f>
        <v>50998.75840663429</v>
      </c>
      <c r="BQ23" s="6">
        <f>Worksheet!BP319</f>
        <v>0</v>
      </c>
      <c r="BR23" s="6">
        <f>Worksheet!BQ319</f>
        <v>33237.125009491174</v>
      </c>
      <c r="BS23" s="6">
        <f>Worksheet!BR319</f>
        <v>0</v>
      </c>
      <c r="BT23" s="6">
        <f>Worksheet!BS319</f>
        <v>0</v>
      </c>
      <c r="BU23" s="6">
        <f>Worksheet!BT319</f>
        <v>0</v>
      </c>
      <c r="BV23" s="6">
        <f>Worksheet!BU319</f>
        <v>0</v>
      </c>
      <c r="BW23" s="6">
        <f>Worksheet!BV319</f>
        <v>0</v>
      </c>
      <c r="BX23" s="6">
        <f>Worksheet!BW319</f>
        <v>63706.708648967942</v>
      </c>
      <c r="BY23" s="6">
        <f>Worksheet!BX319</f>
        <v>0</v>
      </c>
      <c r="BZ23" s="6">
        <f>Worksheet!BY319</f>
        <v>0</v>
      </c>
      <c r="CA23" s="6">
        <f>Worksheet!BZ319</f>
        <v>0</v>
      </c>
      <c r="CB23" s="6">
        <f>Worksheet!CA319</f>
        <v>0</v>
      </c>
      <c r="CC23" s="6">
        <f>Worksheet!CB319</f>
        <v>329793.88815545372</v>
      </c>
      <c r="CD23" s="6">
        <f>Worksheet!CC319</f>
        <v>0</v>
      </c>
      <c r="CE23" s="6">
        <f>Worksheet!CD319</f>
        <v>11870.980400583823</v>
      </c>
      <c r="CF23" s="6">
        <f>Worksheet!CE319</f>
        <v>26448.077271375005</v>
      </c>
      <c r="CG23" s="6">
        <f>Worksheet!CF319</f>
        <v>0</v>
      </c>
      <c r="CH23" s="6">
        <f>Worksheet!CG319</f>
        <v>0</v>
      </c>
      <c r="CI23" s="6">
        <f>Worksheet!CH319</f>
        <v>18525.793478376192</v>
      </c>
      <c r="CJ23" s="6">
        <f>Worksheet!CI319</f>
        <v>49728.516415449558</v>
      </c>
      <c r="CK23" s="6">
        <f>Worksheet!CJ319</f>
        <v>100839.71497123349</v>
      </c>
      <c r="CL23" s="6">
        <f>Worksheet!CK319</f>
        <v>47465.642034947203</v>
      </c>
      <c r="CM23" s="6">
        <f>Worksheet!CL319</f>
        <v>0</v>
      </c>
      <c r="CN23" s="6">
        <f>Worksheet!CM319</f>
        <v>0</v>
      </c>
      <c r="CO23" s="6">
        <f>Worksheet!CN319</f>
        <v>0</v>
      </c>
      <c r="CP23" s="6">
        <f>Worksheet!CO319</f>
        <v>0</v>
      </c>
      <c r="CQ23" s="6">
        <f>Worksheet!CP319</f>
        <v>0</v>
      </c>
      <c r="CR23" s="6">
        <f>Worksheet!CQ319</f>
        <v>51715.148519016671</v>
      </c>
      <c r="CS23" s="6">
        <f>Worksheet!CR319</f>
        <v>0</v>
      </c>
      <c r="CT23" s="6">
        <f>Worksheet!CS319</f>
        <v>0</v>
      </c>
      <c r="CU23" s="6">
        <f>Worksheet!CT319</f>
        <v>18511.313149343277</v>
      </c>
      <c r="CV23" s="6">
        <f>Worksheet!CU319</f>
        <v>0</v>
      </c>
      <c r="CW23" s="6">
        <f>Worksheet!CV319</f>
        <v>0</v>
      </c>
      <c r="CX23" s="6">
        <f>Worksheet!CW319</f>
        <v>0</v>
      </c>
      <c r="CY23" s="6">
        <f>Worksheet!CX319</f>
        <v>0</v>
      </c>
      <c r="CZ23" s="6">
        <f>Worksheet!CY319</f>
        <v>0</v>
      </c>
      <c r="DA23" s="6">
        <f>Worksheet!CZ319</f>
        <v>0</v>
      </c>
      <c r="DB23" s="6">
        <f>Worksheet!DA319</f>
        <v>21192.65575252099</v>
      </c>
      <c r="DC23" s="6">
        <f>Worksheet!DB319</f>
        <v>0</v>
      </c>
      <c r="DD23" s="6">
        <f>Worksheet!DC319</f>
        <v>0</v>
      </c>
      <c r="DE23" s="6">
        <f>Worksheet!DD319</f>
        <v>0</v>
      </c>
      <c r="DF23" s="6">
        <f>Worksheet!DE319</f>
        <v>0</v>
      </c>
      <c r="DG23" s="6">
        <f>Worksheet!DF319</f>
        <v>385002.11551303579</v>
      </c>
      <c r="DH23" s="6">
        <f>Worksheet!DG319</f>
        <v>0</v>
      </c>
      <c r="DI23" s="6">
        <f>Worksheet!DH319</f>
        <v>45852.052195379205</v>
      </c>
      <c r="DJ23" s="6">
        <f>Worksheet!DI319</f>
        <v>0</v>
      </c>
      <c r="DK23" s="6">
        <f>Worksheet!DJ319</f>
        <v>0</v>
      </c>
      <c r="DL23" s="6">
        <f>Worksheet!DK319</f>
        <v>0</v>
      </c>
      <c r="DM23" s="6">
        <f>Worksheet!DL319</f>
        <v>47684.710129611776</v>
      </c>
      <c r="DN23" s="6">
        <f>Worksheet!DM319</f>
        <v>21005.84914234883</v>
      </c>
      <c r="DO23" s="6">
        <f>Worksheet!DN319</f>
        <v>0</v>
      </c>
      <c r="DP23" s="6">
        <f>Worksheet!DO319</f>
        <v>48593.231086915133</v>
      </c>
      <c r="DQ23" s="6">
        <f>Worksheet!DP319</f>
        <v>0</v>
      </c>
      <c r="DR23" s="6">
        <f>Worksheet!DQ319</f>
        <v>0</v>
      </c>
      <c r="DS23" s="6">
        <f>Worksheet!DR319</f>
        <v>0</v>
      </c>
      <c r="DT23" s="6">
        <f>Worksheet!DS319</f>
        <v>92034.170364159887</v>
      </c>
      <c r="DU23" s="6">
        <f>Worksheet!DT319</f>
        <v>0</v>
      </c>
      <c r="DV23" s="6">
        <f>Worksheet!DU319</f>
        <v>0</v>
      </c>
      <c r="DW23" s="6">
        <f>Worksheet!DV319</f>
        <v>0</v>
      </c>
      <c r="DX23" s="6">
        <f>Worksheet!DW319</f>
        <v>0</v>
      </c>
      <c r="DY23" s="6">
        <f>Worksheet!DX319</f>
        <v>0</v>
      </c>
      <c r="DZ23" s="6">
        <f>Worksheet!DY319</f>
        <v>0</v>
      </c>
      <c r="EA23" s="6">
        <f>Worksheet!DZ319</f>
        <v>34318.744226238545</v>
      </c>
      <c r="EB23" s="6">
        <f>Worksheet!EA319</f>
        <v>0</v>
      </c>
      <c r="EC23" s="6">
        <f>Worksheet!EB319</f>
        <v>50882.288229806989</v>
      </c>
      <c r="ED23" s="6">
        <f>Worksheet!EC319</f>
        <v>0</v>
      </c>
      <c r="EE23" s="6">
        <f>Worksheet!ED319</f>
        <v>0</v>
      </c>
      <c r="EF23" s="6">
        <f>Worksheet!EE319</f>
        <v>41084.695131449102</v>
      </c>
      <c r="EG23" s="6">
        <f>Worksheet!EF319</f>
        <v>48376.198270892259</v>
      </c>
      <c r="EH23" s="6">
        <f>Worksheet!EG319</f>
        <v>0</v>
      </c>
      <c r="EI23" s="6">
        <f>Worksheet!EH319</f>
        <v>0</v>
      </c>
      <c r="EJ23" s="6">
        <f>Worksheet!EI319</f>
        <v>546086.75028146617</v>
      </c>
      <c r="EK23" s="6">
        <f>Worksheet!EJ319</f>
        <v>0</v>
      </c>
      <c r="EL23" s="6">
        <f>Worksheet!EK319</f>
        <v>0</v>
      </c>
      <c r="EM23" s="6">
        <f>Worksheet!EL319</f>
        <v>0</v>
      </c>
      <c r="EN23" s="6">
        <f>Worksheet!EM319</f>
        <v>0</v>
      </c>
      <c r="EO23" s="6">
        <f>Worksheet!EN319</f>
        <v>97449.442469300106</v>
      </c>
      <c r="EP23" s="6">
        <f>Worksheet!EO319</f>
        <v>0</v>
      </c>
      <c r="EQ23" s="6">
        <f>Worksheet!EP319</f>
        <v>40468.090707459407</v>
      </c>
      <c r="ER23" s="6">
        <f>Worksheet!EQ319</f>
        <v>0</v>
      </c>
      <c r="ES23" s="6">
        <f>Worksheet!ER319</f>
        <v>30510.354177732002</v>
      </c>
      <c r="ET23" s="6">
        <f>Worksheet!ES319</f>
        <v>0</v>
      </c>
      <c r="EU23" s="6">
        <f>Worksheet!ET319</f>
        <v>0</v>
      </c>
      <c r="EV23" s="6">
        <f>Worksheet!EU319</f>
        <v>55666.585454578519</v>
      </c>
      <c r="EW23" s="6">
        <f>Worksheet!EV319</f>
        <v>0</v>
      </c>
      <c r="EX23" s="6">
        <f>Worksheet!EW319</f>
        <v>0</v>
      </c>
      <c r="EY23" s="6">
        <f>Worksheet!EX319</f>
        <v>0</v>
      </c>
      <c r="EZ23" s="6">
        <f>Worksheet!EY319</f>
        <v>0</v>
      </c>
      <c r="FA23" s="6">
        <f>Worksheet!EZ319</f>
        <v>0</v>
      </c>
      <c r="FB23" s="6">
        <f>Worksheet!FA319</f>
        <v>33269.673690083182</v>
      </c>
      <c r="FC23" s="6">
        <f>Worksheet!FB319</f>
        <v>0</v>
      </c>
      <c r="FD23" s="6">
        <f>Worksheet!FC319</f>
        <v>0</v>
      </c>
      <c r="FE23" s="6">
        <f>Worksheet!FD319</f>
        <v>0</v>
      </c>
      <c r="FF23" s="6">
        <f>Worksheet!FE319</f>
        <v>0</v>
      </c>
      <c r="FG23" s="6">
        <f>Worksheet!FF319</f>
        <v>0</v>
      </c>
      <c r="FH23" s="6">
        <f>Worksheet!FG319</f>
        <v>0</v>
      </c>
      <c r="FI23" s="6">
        <f>Worksheet!FH319</f>
        <v>31573.033689754066</v>
      </c>
      <c r="FJ23" s="6">
        <f>Worksheet!FI319</f>
        <v>0</v>
      </c>
      <c r="FK23" s="6">
        <f>Worksheet!FJ319</f>
        <v>0</v>
      </c>
      <c r="FL23" s="6">
        <f>Worksheet!FK319</f>
        <v>92677.733773252519</v>
      </c>
      <c r="FM23" s="6">
        <f>Worksheet!FL319</f>
        <v>0</v>
      </c>
      <c r="FN23" s="6">
        <f>Worksheet!FM319</f>
        <v>0</v>
      </c>
      <c r="FO23" s="6">
        <f>Worksheet!FN319</f>
        <v>285038.02300538938</v>
      </c>
      <c r="FP23" s="6">
        <f>Worksheet!FO319</f>
        <v>0</v>
      </c>
      <c r="FQ23" s="6">
        <f>Worksheet!FP319</f>
        <v>59571.40004933966</v>
      </c>
      <c r="FR23" s="6">
        <f>Worksheet!FQ319</f>
        <v>0</v>
      </c>
      <c r="FS23" s="6">
        <f>Worksheet!FR319</f>
        <v>0</v>
      </c>
      <c r="FT23" s="6">
        <f>Worksheet!FS319</f>
        <v>0</v>
      </c>
      <c r="FU23" s="6">
        <f>Worksheet!FT319</f>
        <v>0</v>
      </c>
      <c r="FV23" s="6">
        <f>Worksheet!FU319</f>
        <v>53749.907924222076</v>
      </c>
      <c r="FW23" s="6">
        <f>Worksheet!FV319</f>
        <v>0</v>
      </c>
      <c r="FX23" s="6">
        <f>Worksheet!FW319</f>
        <v>0</v>
      </c>
      <c r="FY23" s="6">
        <f>Worksheet!FX319</f>
        <v>0</v>
      </c>
      <c r="FZ23" s="6">
        <f>Worksheet!FY323</f>
        <v>126963107.63</v>
      </c>
      <c r="GA23" s="1"/>
      <c r="GB23" s="22">
        <f t="shared" si="0"/>
        <v>135142205.04662257</v>
      </c>
      <c r="GC23" s="1"/>
      <c r="GD23" s="12"/>
      <c r="GE23" s="1"/>
      <c r="GF23" s="12"/>
      <c r="GG23" s="1"/>
      <c r="GH23" s="12"/>
      <c r="GI23" s="1"/>
      <c r="GJ23" s="12"/>
      <c r="GK23" s="1"/>
      <c r="GL23" s="12"/>
      <c r="GM23" s="1"/>
      <c r="GN23" s="12"/>
      <c r="GO23" s="1"/>
      <c r="GP23" s="12"/>
      <c r="GQ23" s="1"/>
      <c r="GR23" s="12"/>
      <c r="GS23" s="1"/>
      <c r="GT23" s="12"/>
      <c r="GU23" s="1"/>
      <c r="GV23" s="12"/>
      <c r="GW23" s="1"/>
      <c r="GX23" s="12"/>
      <c r="GY23" s="1"/>
      <c r="GZ23" s="12"/>
      <c r="HA23" s="1"/>
      <c r="HB23" s="12"/>
      <c r="HC23" s="1"/>
      <c r="HD23" s="12"/>
      <c r="HE23" s="1"/>
      <c r="HF23" s="12"/>
      <c r="HG23" s="1"/>
      <c r="HH23" s="12"/>
      <c r="HI23" s="1"/>
      <c r="HJ23" s="12"/>
      <c r="HK23" s="1"/>
      <c r="HL23" s="12"/>
      <c r="HM23" s="1"/>
      <c r="HN23" s="12"/>
      <c r="HO23" s="1"/>
      <c r="HP23" s="12"/>
      <c r="HQ23" s="1"/>
      <c r="HR23" s="12"/>
      <c r="HS23" s="1"/>
      <c r="HT23" s="12"/>
      <c r="HU23" s="1"/>
      <c r="HV23" s="12"/>
      <c r="HW23" s="1"/>
      <c r="HX23" s="12"/>
      <c r="HY23" s="1"/>
      <c r="HZ23" s="12"/>
      <c r="IA23" s="1"/>
      <c r="IB23" s="12"/>
      <c r="IC23" s="1"/>
      <c r="ID23" s="12"/>
      <c r="IE23" s="1"/>
      <c r="IF23" s="12"/>
      <c r="IG23" s="1"/>
      <c r="IH23" s="12"/>
      <c r="II23" s="1"/>
      <c r="IJ23" s="12"/>
      <c r="IK23" s="1"/>
      <c r="IL23" s="12"/>
      <c r="IM23" s="1"/>
      <c r="IN23" s="12"/>
      <c r="IO23" s="1"/>
      <c r="IP23" s="12"/>
      <c r="IQ23" s="1"/>
      <c r="IR23" s="12"/>
      <c r="IS23" s="1"/>
      <c r="IT23" s="12"/>
      <c r="IU23" s="1"/>
      <c r="IV23" s="12"/>
    </row>
    <row r="24" spans="1:256" x14ac:dyDescent="0.2">
      <c r="A24" s="1"/>
      <c r="B24" s="1"/>
      <c r="C24" s="1"/>
      <c r="D24" s="6"/>
      <c r="E24" s="6"/>
      <c r="F24" s="6"/>
      <c r="G24" s="6"/>
      <c r="H24" s="6"/>
      <c r="I24" s="6"/>
      <c r="J24" s="6"/>
      <c r="K24" s="6"/>
      <c r="L24" s="54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  <c r="BS24" s="6"/>
      <c r="BT24" s="6"/>
      <c r="BU24" s="6"/>
      <c r="BV24" s="6"/>
      <c r="BW24" s="6"/>
      <c r="BX24" s="6"/>
      <c r="BY24" s="6"/>
      <c r="BZ24" s="6"/>
      <c r="CA24" s="6"/>
      <c r="CB24" s="6"/>
      <c r="CC24" s="6"/>
      <c r="CD24" s="6"/>
      <c r="CE24" s="6"/>
      <c r="CF24" s="6"/>
      <c r="CG24" s="6"/>
      <c r="CH24" s="6"/>
      <c r="CI24" s="6"/>
      <c r="CJ24" s="6"/>
      <c r="CK24" s="6"/>
      <c r="CL24" s="6"/>
      <c r="CM24" s="6"/>
      <c r="CN24" s="6"/>
      <c r="CO24" s="6"/>
      <c r="CP24" s="6"/>
      <c r="CQ24" s="6"/>
      <c r="CR24" s="6"/>
      <c r="CS24" s="6"/>
      <c r="CT24" s="6"/>
      <c r="CU24" s="6"/>
      <c r="CV24" s="6"/>
      <c r="CW24" s="6"/>
      <c r="CX24" s="6"/>
      <c r="CY24" s="6"/>
      <c r="CZ24" s="6"/>
      <c r="DA24" s="6"/>
      <c r="DB24" s="6"/>
      <c r="DC24" s="6"/>
      <c r="DD24" s="6"/>
      <c r="DE24" s="6"/>
      <c r="DF24" s="6"/>
      <c r="DG24" s="6"/>
      <c r="DH24" s="6"/>
      <c r="DI24" s="6"/>
      <c r="DJ24" s="6"/>
      <c r="DK24" s="6"/>
      <c r="DL24" s="6"/>
      <c r="DM24" s="6"/>
      <c r="DN24" s="6"/>
      <c r="DO24" s="6"/>
      <c r="DP24" s="6"/>
      <c r="DQ24" s="6"/>
      <c r="DR24" s="6"/>
      <c r="DS24" s="6"/>
      <c r="DT24" s="6"/>
      <c r="DU24" s="6"/>
      <c r="DV24" s="6"/>
      <c r="DW24" s="6"/>
      <c r="DX24" s="6"/>
      <c r="DY24" s="6"/>
      <c r="DZ24" s="6"/>
      <c r="EA24" s="6"/>
      <c r="EB24" s="6"/>
      <c r="EC24" s="6"/>
      <c r="ED24" s="6"/>
      <c r="EE24" s="6"/>
      <c r="EF24" s="6"/>
      <c r="EG24" s="6"/>
      <c r="EH24" s="6"/>
      <c r="EI24" s="6"/>
      <c r="EJ24" s="6"/>
      <c r="EK24" s="6"/>
      <c r="EL24" s="6"/>
      <c r="EM24" s="6"/>
      <c r="EN24" s="6"/>
      <c r="EO24" s="6"/>
      <c r="EP24" s="6"/>
      <c r="EQ24" s="6"/>
      <c r="ER24" s="6"/>
      <c r="ES24" s="6"/>
      <c r="ET24" s="6"/>
      <c r="EU24" s="6"/>
      <c r="EV24" s="6"/>
      <c r="EW24" s="6"/>
      <c r="EX24" s="6"/>
      <c r="EY24" s="6"/>
      <c r="EZ24" s="6"/>
      <c r="FA24" s="6"/>
      <c r="FB24" s="6"/>
      <c r="FC24" s="6"/>
      <c r="FD24" s="6"/>
      <c r="FE24" s="6"/>
      <c r="FF24" s="6"/>
      <c r="FG24" s="6"/>
      <c r="FH24" s="6"/>
      <c r="FI24" s="6"/>
      <c r="FJ24" s="6"/>
      <c r="FK24" s="6"/>
      <c r="FL24" s="6"/>
      <c r="FM24" s="6"/>
      <c r="FN24" s="6"/>
      <c r="FO24" s="6"/>
      <c r="FP24" s="6"/>
      <c r="FQ24" s="6"/>
      <c r="FR24" s="6"/>
      <c r="FS24" s="6"/>
      <c r="FT24" s="6"/>
      <c r="FU24" s="6"/>
      <c r="FV24" s="6"/>
      <c r="FW24" s="6"/>
      <c r="FX24" s="6"/>
      <c r="FY24" s="6"/>
      <c r="FZ24" s="12"/>
      <c r="GA24" s="1"/>
      <c r="GB24" s="12"/>
      <c r="GC24" s="1"/>
      <c r="GD24" s="12"/>
      <c r="GE24" s="1"/>
      <c r="GF24" s="12"/>
      <c r="GG24" s="1"/>
      <c r="GH24" s="12"/>
      <c r="GI24" s="1"/>
      <c r="GJ24" s="12"/>
      <c r="GK24" s="1"/>
      <c r="GL24" s="12"/>
      <c r="GM24" s="1"/>
      <c r="GN24" s="12"/>
      <c r="GO24" s="1"/>
      <c r="GP24" s="12"/>
      <c r="GQ24" s="1"/>
      <c r="GR24" s="12"/>
      <c r="GS24" s="1"/>
      <c r="GT24" s="12"/>
      <c r="GU24" s="1"/>
      <c r="GV24" s="12"/>
      <c r="GW24" s="1"/>
      <c r="GX24" s="12"/>
      <c r="GY24" s="1"/>
      <c r="GZ24" s="12"/>
      <c r="HA24" s="1"/>
      <c r="HB24" s="12"/>
      <c r="HC24" s="1"/>
      <c r="HD24" s="12"/>
      <c r="HE24" s="1"/>
      <c r="HF24" s="12"/>
      <c r="HG24" s="1"/>
      <c r="HH24" s="12"/>
      <c r="HI24" s="1"/>
      <c r="HJ24" s="12"/>
      <c r="HK24" s="1"/>
      <c r="HL24" s="12"/>
      <c r="HM24" s="1"/>
      <c r="HN24" s="12"/>
      <c r="HO24" s="1"/>
      <c r="HP24" s="12"/>
      <c r="HQ24" s="1"/>
      <c r="HR24" s="12"/>
      <c r="HS24" s="1"/>
      <c r="HT24" s="12"/>
      <c r="HU24" s="1"/>
      <c r="HV24" s="12"/>
      <c r="HW24" s="1"/>
      <c r="HX24" s="12"/>
      <c r="HY24" s="1"/>
      <c r="HZ24" s="12"/>
      <c r="IA24" s="1"/>
      <c r="IB24" s="12"/>
      <c r="IC24" s="1"/>
      <c r="ID24" s="12"/>
      <c r="IE24" s="1"/>
      <c r="IF24" s="12"/>
      <c r="IG24" s="1"/>
      <c r="IH24" s="12"/>
      <c r="II24" s="1"/>
      <c r="IJ24" s="12"/>
      <c r="IK24" s="1"/>
      <c r="IL24" s="12"/>
      <c r="IM24" s="1"/>
      <c r="IN24" s="12"/>
      <c r="IO24" s="1"/>
      <c r="IP24" s="12"/>
      <c r="IQ24" s="1"/>
      <c r="IR24" s="12"/>
      <c r="IS24" s="1"/>
      <c r="IT24" s="12"/>
      <c r="IU24" s="1"/>
      <c r="IV24" s="12"/>
    </row>
    <row r="25" spans="1:256" ht="15.75" x14ac:dyDescent="0.25">
      <c r="A25" s="7" t="s">
        <v>466</v>
      </c>
      <c r="B25" s="7"/>
      <c r="C25" s="1"/>
      <c r="D25" s="6"/>
      <c r="E25" s="6"/>
      <c r="F25" s="6"/>
      <c r="G25" s="6"/>
      <c r="H25" s="6"/>
      <c r="I25" s="6"/>
      <c r="J25" s="6"/>
      <c r="K25" s="6"/>
      <c r="L25" s="54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6"/>
      <c r="BS25" s="6"/>
      <c r="BT25" s="6"/>
      <c r="BU25" s="6"/>
      <c r="BV25" s="6"/>
      <c r="BW25" s="6"/>
      <c r="BX25" s="6"/>
      <c r="BY25" s="6"/>
      <c r="BZ25" s="6"/>
      <c r="CA25" s="6"/>
      <c r="CB25" s="6"/>
      <c r="CC25" s="6"/>
      <c r="CD25" s="6"/>
      <c r="CE25" s="6"/>
      <c r="CF25" s="6"/>
      <c r="CG25" s="6"/>
      <c r="CH25" s="6"/>
      <c r="CI25" s="6"/>
      <c r="CJ25" s="6"/>
      <c r="CK25" s="6"/>
      <c r="CL25" s="6"/>
      <c r="CM25" s="6"/>
      <c r="CN25" s="6"/>
      <c r="CO25" s="6"/>
      <c r="CP25" s="6"/>
      <c r="CQ25" s="6"/>
      <c r="CR25" s="6"/>
      <c r="CS25" s="6"/>
      <c r="CT25" s="6"/>
      <c r="CU25" s="6"/>
      <c r="CV25" s="6"/>
      <c r="CW25" s="6"/>
      <c r="CX25" s="6"/>
      <c r="CY25" s="6"/>
      <c r="CZ25" s="6"/>
      <c r="DA25" s="6"/>
      <c r="DB25" s="6"/>
      <c r="DC25" s="6"/>
      <c r="DD25" s="6"/>
      <c r="DE25" s="6"/>
      <c r="DF25" s="6"/>
      <c r="DG25" s="6"/>
      <c r="DH25" s="6"/>
      <c r="DI25" s="6"/>
      <c r="DJ25" s="6"/>
      <c r="DK25" s="6"/>
      <c r="DL25" s="6"/>
      <c r="DM25" s="6"/>
      <c r="DN25" s="6"/>
      <c r="DO25" s="6"/>
      <c r="DP25" s="6"/>
      <c r="DQ25" s="6"/>
      <c r="DR25" s="6"/>
      <c r="DS25" s="6"/>
      <c r="DT25" s="6"/>
      <c r="DU25" s="6"/>
      <c r="DV25" s="6"/>
      <c r="DW25" s="6"/>
      <c r="DX25" s="6"/>
      <c r="DY25" s="6"/>
      <c r="DZ25" s="6"/>
      <c r="EA25" s="6"/>
      <c r="EB25" s="6"/>
      <c r="EC25" s="6"/>
      <c r="ED25" s="6"/>
      <c r="EE25" s="6"/>
      <c r="EF25" s="6"/>
      <c r="EG25" s="6"/>
      <c r="EH25" s="6"/>
      <c r="EI25" s="6"/>
      <c r="EJ25" s="6"/>
      <c r="EK25" s="6"/>
      <c r="EL25" s="6"/>
      <c r="EM25" s="6"/>
      <c r="EN25" s="6"/>
      <c r="EO25" s="6"/>
      <c r="EP25" s="6"/>
      <c r="EQ25" s="6"/>
      <c r="ER25" s="6"/>
      <c r="ES25" s="6"/>
      <c r="ET25" s="6"/>
      <c r="EU25" s="6"/>
      <c r="EV25" s="6"/>
      <c r="EW25" s="6"/>
      <c r="EX25" s="6"/>
      <c r="EY25" s="6"/>
      <c r="EZ25" s="6"/>
      <c r="FA25" s="6"/>
      <c r="FB25" s="6"/>
      <c r="FC25" s="6"/>
      <c r="FD25" s="6"/>
      <c r="FE25" s="6"/>
      <c r="FF25" s="6"/>
      <c r="FG25" s="6"/>
      <c r="FH25" s="6"/>
      <c r="FI25" s="6"/>
      <c r="FJ25" s="6"/>
      <c r="FK25" s="6"/>
      <c r="FL25" s="6"/>
      <c r="FM25" s="6"/>
      <c r="FN25" s="6"/>
      <c r="FO25" s="6"/>
      <c r="FP25" s="6"/>
      <c r="FQ25" s="6"/>
      <c r="FR25" s="6"/>
      <c r="FS25" s="6"/>
      <c r="FT25" s="6"/>
      <c r="FU25" s="6"/>
      <c r="FV25" s="6"/>
      <c r="FW25" s="6"/>
      <c r="FX25" s="6"/>
      <c r="FY25" s="6"/>
      <c r="FZ25" s="12"/>
      <c r="GA25" s="1"/>
      <c r="GB25" s="12"/>
      <c r="GC25" s="1"/>
      <c r="GD25" s="12"/>
      <c r="GE25" s="1"/>
      <c r="GF25" s="12"/>
      <c r="GG25" s="1"/>
      <c r="GH25" s="12"/>
      <c r="GI25" s="1"/>
      <c r="GJ25" s="12"/>
      <c r="GK25" s="1"/>
      <c r="GL25" s="12"/>
      <c r="GM25" s="1"/>
      <c r="GN25" s="12"/>
      <c r="GO25" s="1"/>
      <c r="GP25" s="12"/>
      <c r="GQ25" s="1"/>
      <c r="GR25" s="12"/>
      <c r="GS25" s="1"/>
      <c r="GT25" s="12"/>
      <c r="GU25" s="1"/>
      <c r="GV25" s="12"/>
      <c r="GW25" s="1"/>
      <c r="GX25" s="12"/>
      <c r="GY25" s="1"/>
      <c r="GZ25" s="12"/>
      <c r="HA25" s="1"/>
      <c r="HB25" s="12"/>
      <c r="HC25" s="1"/>
      <c r="HD25" s="12"/>
      <c r="HE25" s="1"/>
      <c r="HF25" s="12"/>
      <c r="HG25" s="1"/>
      <c r="HH25" s="12"/>
      <c r="HI25" s="1"/>
      <c r="HJ25" s="12"/>
      <c r="HK25" s="1"/>
      <c r="HL25" s="12"/>
      <c r="HM25" s="1"/>
      <c r="HN25" s="12"/>
      <c r="HO25" s="1"/>
      <c r="HP25" s="12"/>
      <c r="HQ25" s="1"/>
      <c r="HR25" s="12"/>
      <c r="HS25" s="1"/>
      <c r="HT25" s="12"/>
      <c r="HU25" s="1"/>
      <c r="HV25" s="12"/>
      <c r="HW25" s="1"/>
      <c r="HX25" s="12"/>
      <c r="HY25" s="1"/>
      <c r="HZ25" s="12"/>
      <c r="IA25" s="1"/>
      <c r="IB25" s="12"/>
      <c r="IC25" s="1"/>
      <c r="ID25" s="12"/>
      <c r="IE25" s="1"/>
      <c r="IF25" s="12"/>
      <c r="IG25" s="1"/>
      <c r="IH25" s="12"/>
      <c r="II25" s="1"/>
      <c r="IJ25" s="12"/>
      <c r="IK25" s="1"/>
      <c r="IL25" s="12"/>
      <c r="IM25" s="1"/>
      <c r="IN25" s="12"/>
      <c r="IO25" s="1"/>
      <c r="IP25" s="12"/>
      <c r="IQ25" s="1"/>
      <c r="IR25" s="12"/>
      <c r="IS25" s="1"/>
      <c r="IT25" s="12"/>
      <c r="IU25" s="1"/>
      <c r="IV25" s="12"/>
    </row>
    <row r="26" spans="1:256" x14ac:dyDescent="0.2">
      <c r="A26" s="9" t="s">
        <v>278</v>
      </c>
      <c r="B26" s="9"/>
      <c r="C26" s="1" t="s">
        <v>279</v>
      </c>
      <c r="D26" s="23">
        <f>Worksheet!C107</f>
        <v>0.88560000000000005</v>
      </c>
      <c r="E26" s="23">
        <f>Worksheet!D107</f>
        <v>0.90500000000000003</v>
      </c>
      <c r="F26" s="23">
        <f>Worksheet!E107</f>
        <v>0.88519999999999999</v>
      </c>
      <c r="G26" s="23">
        <f>Worksheet!F107</f>
        <v>0.89400000000000002</v>
      </c>
      <c r="H26" s="23">
        <f>Worksheet!G107</f>
        <v>0.84340000000000004</v>
      </c>
      <c r="I26" s="23">
        <f>Worksheet!H107</f>
        <v>0.84060000000000001</v>
      </c>
      <c r="J26" s="23">
        <f>Worksheet!I107</f>
        <v>0.88739999999999997</v>
      </c>
      <c r="K26" s="23">
        <f>Worksheet!J107</f>
        <v>0.86329999999999996</v>
      </c>
      <c r="L26" s="23">
        <f>Worksheet!K107</f>
        <v>0.81499999999999995</v>
      </c>
      <c r="M26" s="23">
        <f>Worksheet!L107</f>
        <v>0.86480000000000001</v>
      </c>
      <c r="N26" s="23">
        <f>Worksheet!M107</f>
        <v>0.85299999999999998</v>
      </c>
      <c r="O26" s="23">
        <f>Worksheet!N107</f>
        <v>0.90500000000000003</v>
      </c>
      <c r="P26" s="23">
        <f>Worksheet!O107</f>
        <v>0.89119999999999999</v>
      </c>
      <c r="Q26" s="23">
        <f>Worksheet!P107</f>
        <v>0.80759999999999998</v>
      </c>
      <c r="R26" s="23">
        <f>Worksheet!Q107</f>
        <v>0.90500000000000003</v>
      </c>
      <c r="S26" s="23">
        <f>Worksheet!R107</f>
        <v>0.86519999999999997</v>
      </c>
      <c r="T26" s="23">
        <f>Worksheet!S107</f>
        <v>0.85970000000000002</v>
      </c>
      <c r="U26" s="23">
        <f>Worksheet!T107</f>
        <v>0.80510000000000004</v>
      </c>
      <c r="V26" s="23">
        <f>Worksheet!U107</f>
        <v>0.79920000000000002</v>
      </c>
      <c r="W26" s="23">
        <f>Worksheet!V107</f>
        <v>0.81520000000000004</v>
      </c>
      <c r="X26" s="23">
        <f>Worksheet!W107</f>
        <v>0.79920000000000002</v>
      </c>
      <c r="Y26" s="23">
        <f>Worksheet!X107</f>
        <v>0.79920000000000002</v>
      </c>
      <c r="Z26" s="23">
        <f>Worksheet!Y107</f>
        <v>0.86</v>
      </c>
      <c r="AA26" s="23">
        <f>Worksheet!Z107</f>
        <v>0.81169999999999998</v>
      </c>
      <c r="AB26" s="23">
        <f>Worksheet!AA107</f>
        <v>0.90500000000000003</v>
      </c>
      <c r="AC26" s="23">
        <f>Worksheet!AB107</f>
        <v>0.90480000000000005</v>
      </c>
      <c r="AD26" s="23">
        <f>Worksheet!AC107</f>
        <v>0.84079999999999999</v>
      </c>
      <c r="AE26" s="23">
        <f>Worksheet!AD107</f>
        <v>0.85060000000000002</v>
      </c>
      <c r="AF26" s="23">
        <f>Worksheet!AE107</f>
        <v>0.80310000000000004</v>
      </c>
      <c r="AG26" s="23">
        <f>Worksheet!AF107</f>
        <v>0.80679999999999996</v>
      </c>
      <c r="AH26" s="23">
        <f>Worksheet!AG107</f>
        <v>0.8357</v>
      </c>
      <c r="AI26" s="23">
        <f>Worksheet!AH107</f>
        <v>0.84299999999999997</v>
      </c>
      <c r="AJ26" s="23">
        <f>Worksheet!AI107</f>
        <v>0.81950000000000001</v>
      </c>
      <c r="AK26" s="23">
        <f>Worksheet!AJ107</f>
        <v>0.80900000000000005</v>
      </c>
      <c r="AL26" s="23">
        <f>Worksheet!AK107</f>
        <v>0.80989999999999995</v>
      </c>
      <c r="AM26" s="23">
        <f>Worksheet!AL107</f>
        <v>0.81389999999999996</v>
      </c>
      <c r="AN26" s="23">
        <f>Worksheet!AM107</f>
        <v>0.82469999999999999</v>
      </c>
      <c r="AO26" s="23">
        <f>Worksheet!AN107</f>
        <v>0.81910000000000005</v>
      </c>
      <c r="AP26" s="23">
        <f>Worksheet!AO107</f>
        <v>0.87509999999999999</v>
      </c>
      <c r="AQ26" s="23">
        <f>Worksheet!AP107</f>
        <v>0.90500000000000003</v>
      </c>
      <c r="AR26" s="23">
        <f>Worksheet!AQ107</f>
        <v>0.81420000000000003</v>
      </c>
      <c r="AS26" s="23">
        <f>Worksheet!AR107</f>
        <v>0.90500000000000003</v>
      </c>
      <c r="AT26" s="23">
        <f>Worksheet!AS107</f>
        <v>0.88419999999999999</v>
      </c>
      <c r="AU26" s="23">
        <f>Worksheet!AT107</f>
        <v>0.86329999999999996</v>
      </c>
      <c r="AV26" s="23">
        <f>Worksheet!AU107</f>
        <v>0.81289999999999996</v>
      </c>
      <c r="AW26" s="23">
        <f>Worksheet!AV107</f>
        <v>0.81530000000000002</v>
      </c>
      <c r="AX26" s="23">
        <f>Worksheet!AW107</f>
        <v>0.80959999999999999</v>
      </c>
      <c r="AY26" s="23">
        <f>Worksheet!AX107</f>
        <v>0.79920000000000002</v>
      </c>
      <c r="AZ26" s="23">
        <f>Worksheet!AY107</f>
        <v>0.8256</v>
      </c>
      <c r="BA26" s="23">
        <f>Worksheet!AZ107</f>
        <v>0.88829999999999998</v>
      </c>
      <c r="BB26" s="23">
        <f>Worksheet!BA107</f>
        <v>0.8861</v>
      </c>
      <c r="BC26" s="23">
        <f>Worksheet!BB107</f>
        <v>0.88500000000000001</v>
      </c>
      <c r="BD26" s="23">
        <f>Worksheet!BC107</f>
        <v>0.90500000000000003</v>
      </c>
      <c r="BE26" s="23">
        <f>Worksheet!BD107</f>
        <v>0.87629999999999997</v>
      </c>
      <c r="BF26" s="23">
        <f>Worksheet!BE107</f>
        <v>0.85450000000000004</v>
      </c>
      <c r="BG26" s="23">
        <f>Worksheet!BF107</f>
        <v>0.89990000000000003</v>
      </c>
      <c r="BH26" s="23">
        <f>Worksheet!BG107</f>
        <v>0.84119999999999995</v>
      </c>
      <c r="BI26" s="23">
        <f>Worksheet!BH107</f>
        <v>0.8306</v>
      </c>
      <c r="BJ26" s="23">
        <f>Worksheet!BI107</f>
        <v>0.8125</v>
      </c>
      <c r="BK26" s="23">
        <f>Worksheet!BJ107</f>
        <v>0.8831</v>
      </c>
      <c r="BL26" s="23">
        <f>Worksheet!BK107</f>
        <v>0.89829999999999999</v>
      </c>
      <c r="BM26" s="23">
        <f>Worksheet!BL107</f>
        <v>0.8085</v>
      </c>
      <c r="BN26" s="23">
        <f>Worksheet!BM107</f>
        <v>0.81410000000000005</v>
      </c>
      <c r="BO26" s="23">
        <f>Worksheet!BN107</f>
        <v>0.86990000000000001</v>
      </c>
      <c r="BP26" s="23">
        <f>Worksheet!BO107</f>
        <v>0.85289999999999999</v>
      </c>
      <c r="BQ26" s="23">
        <f>Worksheet!BP107</f>
        <v>0.80879999999999996</v>
      </c>
      <c r="BR26" s="23">
        <f>Worksheet!BQ107</f>
        <v>0.88190000000000002</v>
      </c>
      <c r="BS26" s="23">
        <f>Worksheet!BR107</f>
        <v>0.87519999999999998</v>
      </c>
      <c r="BT26" s="23">
        <f>Worksheet!BS107</f>
        <v>0.84509999999999996</v>
      </c>
      <c r="BU26" s="23">
        <f>Worksheet!BT107</f>
        <v>0.82410000000000005</v>
      </c>
      <c r="BV26" s="23">
        <f>Worksheet!BU107</f>
        <v>0.82340000000000002</v>
      </c>
      <c r="BW26" s="23">
        <f>Worksheet!BV107</f>
        <v>0.84989999999999999</v>
      </c>
      <c r="BX26" s="23">
        <f>Worksheet!BW107</f>
        <v>0.86140000000000005</v>
      </c>
      <c r="BY26" s="23">
        <f>Worksheet!BX107</f>
        <v>0.80189999999999995</v>
      </c>
      <c r="BZ26" s="23">
        <f>Worksheet!BY107</f>
        <v>0.82720000000000005</v>
      </c>
      <c r="CA26" s="23">
        <f>Worksheet!BZ107</f>
        <v>0.80969999999999998</v>
      </c>
      <c r="CB26" s="23">
        <f>Worksheet!CA107</f>
        <v>0.80720000000000003</v>
      </c>
      <c r="CC26" s="23">
        <f>Worksheet!CB107</f>
        <v>0.90500000000000003</v>
      </c>
      <c r="CD26" s="23">
        <f>Worksheet!CC107</f>
        <v>0.80679999999999996</v>
      </c>
      <c r="CE26" s="23">
        <f>Worksheet!CD107</f>
        <v>0.79979999999999996</v>
      </c>
      <c r="CF26" s="23">
        <f>Worksheet!CE107</f>
        <v>0.80669999999999997</v>
      </c>
      <c r="CG26" s="23">
        <f>Worksheet!CF107</f>
        <v>0.8024</v>
      </c>
      <c r="CH26" s="23">
        <f>Worksheet!CG107</f>
        <v>0.80900000000000005</v>
      </c>
      <c r="CI26" s="23">
        <f>Worksheet!CH107</f>
        <v>0.80310000000000004</v>
      </c>
      <c r="CJ26" s="23">
        <f>Worksheet!CI107</f>
        <v>0.83320000000000005</v>
      </c>
      <c r="CK26" s="23">
        <f>Worksheet!CJ107</f>
        <v>0.84109999999999996</v>
      </c>
      <c r="CL26" s="23">
        <f>Worksheet!CK107</f>
        <v>0.87909999999999999</v>
      </c>
      <c r="CM26" s="23">
        <f>Worksheet!CL107</f>
        <v>0.85189999999999999</v>
      </c>
      <c r="CN26" s="23">
        <f>Worksheet!CM107</f>
        <v>0.83640000000000003</v>
      </c>
      <c r="CO26" s="23">
        <f>Worksheet!CN107</f>
        <v>0.90490000000000004</v>
      </c>
      <c r="CP26" s="23">
        <f>Worksheet!CO107</f>
        <v>0.89170000000000005</v>
      </c>
      <c r="CQ26" s="23">
        <f>Worksheet!CP107</f>
        <v>0.84409999999999996</v>
      </c>
      <c r="CR26" s="23">
        <f>Worksheet!CQ107</f>
        <v>0.84330000000000005</v>
      </c>
      <c r="CS26" s="23">
        <f>Worksheet!CR107</f>
        <v>0.80759999999999998</v>
      </c>
      <c r="CT26" s="23">
        <f>Worksheet!CS107</f>
        <v>0.81859999999999999</v>
      </c>
      <c r="CU26" s="23">
        <f>Worksheet!CT107</f>
        <v>0.80320000000000003</v>
      </c>
      <c r="CV26" s="23">
        <f>Worksheet!CU107</f>
        <v>0.82469999999999999</v>
      </c>
      <c r="CW26" s="23">
        <f>Worksheet!CV107</f>
        <v>0.79930000000000001</v>
      </c>
      <c r="CX26" s="23">
        <f>Worksheet!CW107</f>
        <v>0.80659999999999998</v>
      </c>
      <c r="CY26" s="23">
        <f>Worksheet!CX107</f>
        <v>0.82589999999999997</v>
      </c>
      <c r="CZ26" s="23">
        <f>Worksheet!CY107</f>
        <v>0.79920000000000002</v>
      </c>
      <c r="DA26" s="23">
        <f>Worksheet!CZ107</f>
        <v>0.86219999999999997</v>
      </c>
      <c r="DB26" s="23">
        <f>Worksheet!DA107</f>
        <v>0.80779999999999996</v>
      </c>
      <c r="DC26" s="23">
        <f>Worksheet!DB107</f>
        <v>0.81559999999999999</v>
      </c>
      <c r="DD26" s="23">
        <f>Worksheet!DC107</f>
        <v>0.80630000000000002</v>
      </c>
      <c r="DE26" s="23">
        <f>Worksheet!DD107</f>
        <v>0.80640000000000001</v>
      </c>
      <c r="DF26" s="23">
        <f>Worksheet!DE107</f>
        <v>0.82430000000000003</v>
      </c>
      <c r="DG26" s="23">
        <f>Worksheet!DF107</f>
        <v>0.89770000000000005</v>
      </c>
      <c r="DH26" s="23">
        <f>Worksheet!DG107</f>
        <v>0.80120000000000002</v>
      </c>
      <c r="DI26" s="23">
        <f>Worksheet!DH107</f>
        <v>0.8619</v>
      </c>
      <c r="DJ26" s="23">
        <f>Worksheet!DI107</f>
        <v>0.86509999999999998</v>
      </c>
      <c r="DK26" s="23">
        <f>Worksheet!DJ107</f>
        <v>0.83250000000000002</v>
      </c>
      <c r="DL26" s="23">
        <f>Worksheet!DK107</f>
        <v>0.82520000000000004</v>
      </c>
      <c r="DM26" s="23">
        <f>Worksheet!DL107</f>
        <v>0.88090000000000002</v>
      </c>
      <c r="DN26" s="23">
        <f>Worksheet!DM107</f>
        <v>0.81389999999999996</v>
      </c>
      <c r="DO26" s="23">
        <f>Worksheet!DN107</f>
        <v>0.85650000000000004</v>
      </c>
      <c r="DP26" s="23">
        <f>Worksheet!DO107</f>
        <v>0.86719999999999997</v>
      </c>
      <c r="DQ26" s="23">
        <f>Worksheet!DP107</f>
        <v>0.80969999999999998</v>
      </c>
      <c r="DR26" s="23">
        <f>Worksheet!DQ107</f>
        <v>0.82869999999999999</v>
      </c>
      <c r="DS26" s="23">
        <f>Worksheet!DR107</f>
        <v>0.85519999999999996</v>
      </c>
      <c r="DT26" s="23">
        <f>Worksheet!DS107</f>
        <v>0.8357</v>
      </c>
      <c r="DU26" s="23">
        <f>Worksheet!DT107</f>
        <v>0.80449999999999999</v>
      </c>
      <c r="DV26" s="23">
        <f>Worksheet!DU107</f>
        <v>0.82120000000000004</v>
      </c>
      <c r="DW26" s="23">
        <f>Worksheet!DV107</f>
        <v>0.80869999999999997</v>
      </c>
      <c r="DX26" s="23">
        <f>Worksheet!DW107</f>
        <v>0.81910000000000005</v>
      </c>
      <c r="DY26" s="23">
        <f>Worksheet!DX107</f>
        <v>0.80689999999999995</v>
      </c>
      <c r="DZ26" s="23">
        <f>Worksheet!DY107</f>
        <v>0.81679999999999997</v>
      </c>
      <c r="EA26" s="23">
        <f>Worksheet!DZ107</f>
        <v>0.83950000000000002</v>
      </c>
      <c r="EB26" s="23">
        <f>Worksheet!EA107</f>
        <v>0.83150000000000002</v>
      </c>
      <c r="EC26" s="23">
        <f>Worksheet!EB107</f>
        <v>0.82909999999999995</v>
      </c>
      <c r="ED26" s="23">
        <f>Worksheet!EC107</f>
        <v>0.81589999999999996</v>
      </c>
      <c r="EE26" s="23">
        <f>Worksheet!ED107</f>
        <v>0.8599</v>
      </c>
      <c r="EF26" s="23">
        <f>Worksheet!EE107</f>
        <v>0.80840000000000001</v>
      </c>
      <c r="EG26" s="23">
        <f>Worksheet!EF107</f>
        <v>0.8569</v>
      </c>
      <c r="EH26" s="23">
        <f>Worksheet!EG107</f>
        <v>0.81440000000000001</v>
      </c>
      <c r="EI26" s="23">
        <f>Worksheet!EH107</f>
        <v>0.81120000000000003</v>
      </c>
      <c r="EJ26" s="23">
        <f>Worksheet!EI107</f>
        <v>0.8931</v>
      </c>
      <c r="EK26" s="23">
        <f>Worksheet!EJ107</f>
        <v>0.88649999999999995</v>
      </c>
      <c r="EL26" s="23">
        <f>Worksheet!EK107</f>
        <v>0.83230000000000004</v>
      </c>
      <c r="EM26" s="23">
        <f>Worksheet!EL107</f>
        <v>0.82599999999999996</v>
      </c>
      <c r="EN26" s="23">
        <f>Worksheet!EM107</f>
        <v>0.82410000000000005</v>
      </c>
      <c r="EO26" s="23">
        <f>Worksheet!EN107</f>
        <v>0.84540000000000004</v>
      </c>
      <c r="EP26" s="23">
        <f>Worksheet!EO107</f>
        <v>0.82199999999999995</v>
      </c>
      <c r="EQ26" s="23">
        <f>Worksheet!EP107</f>
        <v>0.82169999999999999</v>
      </c>
      <c r="ER26" s="23">
        <f>Worksheet!EQ107</f>
        <v>0.86519999999999997</v>
      </c>
      <c r="ES26" s="23">
        <f>Worksheet!ER107</f>
        <v>0.81789999999999996</v>
      </c>
      <c r="ET26" s="23">
        <f>Worksheet!ES107</f>
        <v>0.80389999999999995</v>
      </c>
      <c r="EU26" s="23">
        <f>Worksheet!ET107</f>
        <v>0.81010000000000004</v>
      </c>
      <c r="EV26" s="23">
        <f>Worksheet!EU107</f>
        <v>0.83099999999999996</v>
      </c>
      <c r="EW26" s="23">
        <f>Worksheet!EV107</f>
        <v>0.80030000000000001</v>
      </c>
      <c r="EX26" s="23">
        <f>Worksheet!EW107</f>
        <v>0.83879999999999999</v>
      </c>
      <c r="EY26" s="23">
        <f>Worksheet!EX107</f>
        <v>0.81169999999999998</v>
      </c>
      <c r="EZ26" s="23">
        <f>Worksheet!EY107</f>
        <v>0.82640000000000002</v>
      </c>
      <c r="FA26" s="23">
        <f>Worksheet!EZ107</f>
        <v>0.80420000000000003</v>
      </c>
      <c r="FB26" s="23">
        <f>Worksheet!FA107</f>
        <v>0.86860000000000004</v>
      </c>
      <c r="FC26" s="23">
        <f>Worksheet!FB107</f>
        <v>0.81820000000000004</v>
      </c>
      <c r="FD26" s="23">
        <f>Worksheet!FC107</f>
        <v>0.86329999999999996</v>
      </c>
      <c r="FE26" s="23">
        <f>Worksheet!FD107</f>
        <v>0.81869999999999998</v>
      </c>
      <c r="FF26" s="23">
        <f>Worksheet!FE107</f>
        <v>0.80249999999999999</v>
      </c>
      <c r="FG26" s="23">
        <f>Worksheet!FF107</f>
        <v>0.81079999999999997</v>
      </c>
      <c r="FH26" s="23">
        <f>Worksheet!FG107</f>
        <v>0.80349999999999999</v>
      </c>
      <c r="FI26" s="23">
        <f>Worksheet!FH107</f>
        <v>0.80200000000000005</v>
      </c>
      <c r="FJ26" s="23">
        <f>Worksheet!FI107</f>
        <v>0.8609</v>
      </c>
      <c r="FK26" s="23">
        <f>Worksheet!FJ107</f>
        <v>0.86109999999999998</v>
      </c>
      <c r="FL26" s="23">
        <f>Worksheet!FK107</f>
        <v>0.86299999999999999</v>
      </c>
      <c r="FM26" s="23">
        <f>Worksheet!FL107</f>
        <v>0.88139999999999996</v>
      </c>
      <c r="FN26" s="23">
        <f>Worksheet!FM107</f>
        <v>0.87009999999999998</v>
      </c>
      <c r="FO26" s="23">
        <f>Worksheet!FN107</f>
        <v>0.89749999999999996</v>
      </c>
      <c r="FP26" s="23">
        <f>Worksheet!FO107</f>
        <v>0.84570000000000001</v>
      </c>
      <c r="FQ26" s="23">
        <f>Worksheet!FP107</f>
        <v>0.8629</v>
      </c>
      <c r="FR26" s="23">
        <f>Worksheet!FQ107</f>
        <v>0.83889999999999998</v>
      </c>
      <c r="FS26" s="23">
        <f>Worksheet!FR107</f>
        <v>0.80659999999999998</v>
      </c>
      <c r="FT26" s="23">
        <f>Worksheet!FS107</f>
        <v>0.80859999999999999</v>
      </c>
      <c r="FU26" s="23">
        <f>Worksheet!FT107</f>
        <v>0.80120000000000002</v>
      </c>
      <c r="FV26" s="23">
        <f>Worksheet!FU107</f>
        <v>0.83479999999999999</v>
      </c>
      <c r="FW26" s="23">
        <f>Worksheet!FV107</f>
        <v>0.83169999999999999</v>
      </c>
      <c r="FX26" s="23">
        <f>Worksheet!FW107</f>
        <v>0.80900000000000005</v>
      </c>
      <c r="FY26" s="23">
        <f>Worksheet!FX107</f>
        <v>0.80020000000000002</v>
      </c>
      <c r="FZ26" s="12"/>
      <c r="GA26" s="1"/>
      <c r="GB26" s="12"/>
      <c r="GC26" s="1"/>
      <c r="GD26" s="12"/>
      <c r="GE26" s="1"/>
      <c r="GF26" s="12"/>
      <c r="GG26" s="1"/>
      <c r="GH26" s="12"/>
      <c r="GI26" s="1"/>
      <c r="GJ26" s="12"/>
      <c r="GK26" s="1"/>
      <c r="GL26" s="12"/>
      <c r="GM26" s="1"/>
      <c r="GN26" s="12"/>
      <c r="GO26" s="1"/>
      <c r="GP26" s="12"/>
      <c r="GQ26" s="1"/>
      <c r="GR26" s="12"/>
      <c r="GS26" s="1"/>
      <c r="GT26" s="12"/>
      <c r="GU26" s="1"/>
      <c r="GV26" s="12"/>
      <c r="GW26" s="1"/>
      <c r="GX26" s="12"/>
      <c r="GY26" s="1"/>
      <c r="GZ26" s="12"/>
      <c r="HA26" s="1"/>
      <c r="HB26" s="12"/>
      <c r="HC26" s="1"/>
      <c r="HD26" s="12"/>
      <c r="HE26" s="1"/>
      <c r="HF26" s="12"/>
      <c r="HG26" s="1"/>
      <c r="HH26" s="12"/>
      <c r="HI26" s="1"/>
      <c r="HJ26" s="12"/>
      <c r="HK26" s="1"/>
      <c r="HL26" s="12"/>
      <c r="HM26" s="1"/>
      <c r="HN26" s="12"/>
      <c r="HO26" s="1"/>
      <c r="HP26" s="12"/>
      <c r="HQ26" s="1"/>
      <c r="HR26" s="12"/>
      <c r="HS26" s="1"/>
      <c r="HT26" s="12"/>
      <c r="HU26" s="1"/>
      <c r="HV26" s="12"/>
      <c r="HW26" s="1"/>
      <c r="HX26" s="12"/>
      <c r="HY26" s="1"/>
      <c r="HZ26" s="12"/>
      <c r="IA26" s="1"/>
      <c r="IB26" s="12"/>
      <c r="IC26" s="1"/>
      <c r="ID26" s="12"/>
      <c r="IE26" s="1"/>
      <c r="IF26" s="12"/>
      <c r="IG26" s="1"/>
      <c r="IH26" s="12"/>
      <c r="II26" s="1"/>
      <c r="IJ26" s="12"/>
      <c r="IK26" s="1"/>
      <c r="IL26" s="12"/>
      <c r="IM26" s="1"/>
      <c r="IN26" s="12"/>
      <c r="IO26" s="1"/>
      <c r="IP26" s="12"/>
      <c r="IQ26" s="1"/>
      <c r="IR26" s="12"/>
      <c r="IS26" s="1"/>
      <c r="IT26" s="12"/>
      <c r="IU26" s="1"/>
      <c r="IV26" s="12"/>
    </row>
    <row r="27" spans="1:256" x14ac:dyDescent="0.2">
      <c r="A27" s="9" t="s">
        <v>276</v>
      </c>
      <c r="B27" s="9"/>
      <c r="C27" s="1" t="s">
        <v>271</v>
      </c>
      <c r="D27" s="23">
        <f>Worksheet!C105</f>
        <v>1.0297000000000001</v>
      </c>
      <c r="E27" s="23">
        <f>Worksheet!D105</f>
        <v>1.0297000000000001</v>
      </c>
      <c r="F27" s="23">
        <f>Worksheet!E105</f>
        <v>1.0297000000000001</v>
      </c>
      <c r="G27" s="23">
        <f>Worksheet!F105</f>
        <v>1.0297000000000001</v>
      </c>
      <c r="H27" s="23">
        <f>Worksheet!G105</f>
        <v>1.1204000000000001</v>
      </c>
      <c r="I27" s="23">
        <f>Worksheet!H105</f>
        <v>1.1359999999999999</v>
      </c>
      <c r="J27" s="23">
        <f>Worksheet!I105</f>
        <v>1.0297000000000001</v>
      </c>
      <c r="K27" s="23">
        <f>Worksheet!J105</f>
        <v>1.0526</v>
      </c>
      <c r="L27" s="23">
        <f>Worksheet!K105</f>
        <v>1.5098</v>
      </c>
      <c r="M27" s="23">
        <f>Worksheet!L105</f>
        <v>1.0486</v>
      </c>
      <c r="N27" s="23">
        <f>Worksheet!M105</f>
        <v>1.1036999999999999</v>
      </c>
      <c r="O27" s="23">
        <f>Worksheet!N105</f>
        <v>1.0297000000000001</v>
      </c>
      <c r="P27" s="23">
        <f>Worksheet!O105</f>
        <v>1.0297000000000001</v>
      </c>
      <c r="Q27" s="23">
        <f>Worksheet!P105</f>
        <v>1.9041999999999999</v>
      </c>
      <c r="R27" s="23">
        <f>Worksheet!Q105</f>
        <v>1.0297000000000001</v>
      </c>
      <c r="S27" s="23">
        <f>Worksheet!R105</f>
        <v>1.0475000000000001</v>
      </c>
      <c r="T27" s="23">
        <f>Worksheet!S105</f>
        <v>1.0895999999999999</v>
      </c>
      <c r="U27" s="23">
        <f>Worksheet!T105</f>
        <v>2.0467</v>
      </c>
      <c r="V27" s="23">
        <f>Worksheet!U105</f>
        <v>2.3957999999999999</v>
      </c>
      <c r="W27" s="23">
        <f>Worksheet!V105</f>
        <v>1.5044</v>
      </c>
      <c r="X27" s="23">
        <f>Worksheet!W105</f>
        <v>2.3957999999999999</v>
      </c>
      <c r="Y27" s="23">
        <f>Worksheet!X105</f>
        <v>2.3957999999999999</v>
      </c>
      <c r="Z27" s="23">
        <f>Worksheet!Y105</f>
        <v>1.0860000000000001</v>
      </c>
      <c r="AA27" s="23">
        <f>Worksheet!Z105</f>
        <v>1.6637999999999999</v>
      </c>
      <c r="AB27" s="23">
        <f>Worksheet!AA105</f>
        <v>1.0297000000000001</v>
      </c>
      <c r="AC27" s="23">
        <f>Worksheet!AB105</f>
        <v>1.0297000000000001</v>
      </c>
      <c r="AD27" s="23">
        <f>Worksheet!AC105</f>
        <v>1.1344000000000001</v>
      </c>
      <c r="AE27" s="23">
        <f>Worksheet!AD105</f>
        <v>1.1079000000000001</v>
      </c>
      <c r="AF27" s="23">
        <f>Worksheet!AE105</f>
        <v>2.1656</v>
      </c>
      <c r="AG27" s="23">
        <f>Worksheet!AF105</f>
        <v>1.9478</v>
      </c>
      <c r="AH27" s="23">
        <f>Worksheet!AG105</f>
        <v>1.1684000000000001</v>
      </c>
      <c r="AI27" s="23">
        <f>Worksheet!AH105</f>
        <v>1.1211</v>
      </c>
      <c r="AJ27" s="23">
        <f>Worksheet!AI105</f>
        <v>1.3918999999999999</v>
      </c>
      <c r="AK27" s="23">
        <f>Worksheet!AJ105</f>
        <v>1.8191999999999999</v>
      </c>
      <c r="AL27" s="23">
        <f>Worksheet!AK105</f>
        <v>1.7668999999999999</v>
      </c>
      <c r="AM27" s="23">
        <f>Worksheet!AL105</f>
        <v>1.5389999999999999</v>
      </c>
      <c r="AN27" s="23">
        <f>Worksheet!AM105</f>
        <v>1.2544</v>
      </c>
      <c r="AO27" s="23">
        <f>Worksheet!AN105</f>
        <v>1.4027000000000001</v>
      </c>
      <c r="AP27" s="23">
        <f>Worksheet!AO105</f>
        <v>1.0310999999999999</v>
      </c>
      <c r="AQ27" s="23">
        <f>Worksheet!AP105</f>
        <v>1.0297000000000001</v>
      </c>
      <c r="AR27" s="23">
        <f>Worksheet!AQ105</f>
        <v>1.5323</v>
      </c>
      <c r="AS27" s="23">
        <f>Worksheet!AR105</f>
        <v>1.0297000000000001</v>
      </c>
      <c r="AT27" s="23">
        <f>Worksheet!AS105</f>
        <v>1.0297000000000001</v>
      </c>
      <c r="AU27" s="23">
        <f>Worksheet!AT105</f>
        <v>1.0527</v>
      </c>
      <c r="AV27" s="23">
        <f>Worksheet!AU105</f>
        <v>1.5927</v>
      </c>
      <c r="AW27" s="23">
        <f>Worksheet!AV105</f>
        <v>1.5019</v>
      </c>
      <c r="AX27" s="23">
        <f>Worksheet!AW105</f>
        <v>1.7867999999999999</v>
      </c>
      <c r="AY27" s="23">
        <f>Worksheet!AX105</f>
        <v>2.3957999999999999</v>
      </c>
      <c r="AZ27" s="23">
        <f>Worksheet!AY105</f>
        <v>1.2354000000000001</v>
      </c>
      <c r="BA27" s="23">
        <f>Worksheet!AZ105</f>
        <v>1.0297000000000001</v>
      </c>
      <c r="BB27" s="23">
        <f>Worksheet!BA105</f>
        <v>1.0297000000000001</v>
      </c>
      <c r="BC27" s="23">
        <f>Worksheet!BB105</f>
        <v>1.0297000000000001</v>
      </c>
      <c r="BD27" s="23">
        <f>Worksheet!BC105</f>
        <v>1.0297000000000001</v>
      </c>
      <c r="BE27" s="23">
        <f>Worksheet!BD105</f>
        <v>1.03</v>
      </c>
      <c r="BF27" s="23">
        <f>Worksheet!BE105</f>
        <v>1.1011</v>
      </c>
      <c r="BG27" s="23">
        <f>Worksheet!BF105</f>
        <v>1.0297000000000001</v>
      </c>
      <c r="BH27" s="23">
        <f>Worksheet!BG105</f>
        <v>1.1318999999999999</v>
      </c>
      <c r="BI27" s="23">
        <f>Worksheet!BH105</f>
        <v>1.2019</v>
      </c>
      <c r="BJ27" s="23">
        <f>Worksheet!BI105</f>
        <v>1.6164000000000001</v>
      </c>
      <c r="BK27" s="23">
        <f>Worksheet!BJ105</f>
        <v>1.0297000000000001</v>
      </c>
      <c r="BL27" s="23">
        <f>Worksheet!BK105</f>
        <v>1.0297000000000001</v>
      </c>
      <c r="BM27" s="23">
        <f>Worksheet!BL105</f>
        <v>1.8519000000000001</v>
      </c>
      <c r="BN27" s="23">
        <f>Worksheet!BM105</f>
        <v>1.5349999999999999</v>
      </c>
      <c r="BO27" s="23">
        <f>Worksheet!BN105</f>
        <v>1.036</v>
      </c>
      <c r="BP27" s="23">
        <f>Worksheet!BO105</f>
        <v>1.1037999999999999</v>
      </c>
      <c r="BQ27" s="23">
        <f>Worksheet!BP105</f>
        <v>1.8320000000000001</v>
      </c>
      <c r="BR27" s="23">
        <f>Worksheet!BQ105</f>
        <v>1.0297000000000001</v>
      </c>
      <c r="BS27" s="23">
        <f>Worksheet!BR105</f>
        <v>1.0309999999999999</v>
      </c>
      <c r="BT27" s="23">
        <f>Worksheet!BS105</f>
        <v>1.1173999999999999</v>
      </c>
      <c r="BU27" s="23">
        <f>Worksheet!BT105</f>
        <v>1.2704</v>
      </c>
      <c r="BV27" s="23">
        <f>Worksheet!BU105</f>
        <v>1.2904</v>
      </c>
      <c r="BW27" s="23">
        <f>Worksheet!BV105</f>
        <v>1.1091</v>
      </c>
      <c r="BX27" s="23">
        <f>Worksheet!BW105</f>
        <v>1.0712999999999999</v>
      </c>
      <c r="BY27" s="23">
        <f>Worksheet!BX105</f>
        <v>2.2355999999999998</v>
      </c>
      <c r="BZ27" s="23">
        <f>Worksheet!BY105</f>
        <v>1.2246999999999999</v>
      </c>
      <c r="CA27" s="23">
        <f>Worksheet!BZ105</f>
        <v>1.7782</v>
      </c>
      <c r="CB27" s="23">
        <f>Worksheet!CA105</f>
        <v>1.9256</v>
      </c>
      <c r="CC27" s="23">
        <f>Worksheet!CB105</f>
        <v>1.0297000000000001</v>
      </c>
      <c r="CD27" s="23">
        <f>Worksheet!CC105</f>
        <v>1.9486000000000001</v>
      </c>
      <c r="CE27" s="23">
        <f>Worksheet!CD105</f>
        <v>2.3601000000000001</v>
      </c>
      <c r="CF27" s="23">
        <f>Worksheet!CE105</f>
        <v>1.9557</v>
      </c>
      <c r="CG27" s="23">
        <f>Worksheet!CF105</f>
        <v>2.2061999999999999</v>
      </c>
      <c r="CH27" s="23">
        <f>Worksheet!CG105</f>
        <v>1.8222</v>
      </c>
      <c r="CI27" s="23">
        <f>Worksheet!CH105</f>
        <v>2.1663999999999999</v>
      </c>
      <c r="CJ27" s="23">
        <f>Worksheet!CI105</f>
        <v>1.1849000000000001</v>
      </c>
      <c r="CK27" s="23">
        <f>Worksheet!CJ105</f>
        <v>1.1326000000000001</v>
      </c>
      <c r="CL27" s="23">
        <f>Worksheet!CK105</f>
        <v>1.0297000000000001</v>
      </c>
      <c r="CM27" s="23">
        <f>Worksheet!CL105</f>
        <v>1.1054999999999999</v>
      </c>
      <c r="CN27" s="23">
        <f>Worksheet!CM105</f>
        <v>1.1634</v>
      </c>
      <c r="CO27" s="23">
        <f>Worksheet!CN105</f>
        <v>1.0297000000000001</v>
      </c>
      <c r="CP27" s="23">
        <f>Worksheet!CO105</f>
        <v>1.0297000000000001</v>
      </c>
      <c r="CQ27" s="23">
        <f>Worksheet!CP105</f>
        <v>1.1191</v>
      </c>
      <c r="CR27" s="23">
        <f>Worksheet!CQ105</f>
        <v>1.1206</v>
      </c>
      <c r="CS27" s="23">
        <f>Worksheet!CR105</f>
        <v>1.9012</v>
      </c>
      <c r="CT27" s="23">
        <f>Worksheet!CS105</f>
        <v>1.4158999999999999</v>
      </c>
      <c r="CU27" s="23">
        <f>Worksheet!CT105</f>
        <v>2.1617999999999999</v>
      </c>
      <c r="CV27" s="23">
        <f>Worksheet!CU105</f>
        <v>1.2563</v>
      </c>
      <c r="CW27" s="23">
        <f>Worksheet!CV105</f>
        <v>2.3894000000000002</v>
      </c>
      <c r="CX27" s="23">
        <f>Worksheet!CW105</f>
        <v>1.9595</v>
      </c>
      <c r="CY27" s="23">
        <f>Worksheet!CX105</f>
        <v>1.2331000000000001</v>
      </c>
      <c r="CZ27" s="23">
        <f>Worksheet!CY105</f>
        <v>2.3957999999999999</v>
      </c>
      <c r="DA27" s="23">
        <f>Worksheet!CZ105</f>
        <v>1.0623</v>
      </c>
      <c r="DB27" s="23">
        <f>Worksheet!DA105</f>
        <v>1.8933</v>
      </c>
      <c r="DC27" s="23">
        <f>Worksheet!DB105</f>
        <v>1.4950000000000001</v>
      </c>
      <c r="DD27" s="23">
        <f>Worksheet!DC105</f>
        <v>1.9786999999999999</v>
      </c>
      <c r="DE27" s="23">
        <f>Worksheet!DD105</f>
        <v>1.9744999999999999</v>
      </c>
      <c r="DF27" s="23">
        <f>Worksheet!DE105</f>
        <v>1.2649999999999999</v>
      </c>
      <c r="DG27" s="23">
        <f>Worksheet!DF105</f>
        <v>1.0297000000000001</v>
      </c>
      <c r="DH27" s="23">
        <f>Worksheet!DG105</f>
        <v>2.2806999999999999</v>
      </c>
      <c r="DI27" s="23">
        <f>Worksheet!DH105</f>
        <v>1.0652999999999999</v>
      </c>
      <c r="DJ27" s="23">
        <f>Worksheet!DI105</f>
        <v>1.0477000000000001</v>
      </c>
      <c r="DK27" s="23">
        <f>Worksheet!DJ105</f>
        <v>1.1897</v>
      </c>
      <c r="DL27" s="23">
        <f>Worksheet!DK105</f>
        <v>1.2378</v>
      </c>
      <c r="DM27" s="23">
        <f>Worksheet!DL105</f>
        <v>1.0297000000000001</v>
      </c>
      <c r="DN27" s="23">
        <f>Worksheet!DM105</f>
        <v>1.7164999999999999</v>
      </c>
      <c r="DO27" s="23">
        <f>Worksheet!DN105</f>
        <v>1.0975999999999999</v>
      </c>
      <c r="DP27" s="23">
        <f>Worksheet!DO105</f>
        <v>1.0421</v>
      </c>
      <c r="DQ27" s="23">
        <f>Worksheet!DP105</f>
        <v>1.7788999999999999</v>
      </c>
      <c r="DR27" s="23">
        <f>Worksheet!DQ105</f>
        <v>1.2148000000000001</v>
      </c>
      <c r="DS27" s="23">
        <f>Worksheet!DR105</f>
        <v>1.0998000000000001</v>
      </c>
      <c r="DT27" s="23">
        <f>Worksheet!DS105</f>
        <v>1.1682999999999999</v>
      </c>
      <c r="DU27" s="23">
        <f>Worksheet!DT105</f>
        <v>2.0829</v>
      </c>
      <c r="DV27" s="23">
        <f>Worksheet!DU105</f>
        <v>1.3475999999999999</v>
      </c>
      <c r="DW27" s="23">
        <f>Worksheet!DV105</f>
        <v>1.8361000000000001</v>
      </c>
      <c r="DX27" s="23">
        <f>Worksheet!DW105</f>
        <v>1.4021999999999999</v>
      </c>
      <c r="DY27" s="23">
        <f>Worksheet!DX105</f>
        <v>1.9407000000000001</v>
      </c>
      <c r="DZ27" s="23">
        <f>Worksheet!DY105</f>
        <v>1.4634</v>
      </c>
      <c r="EA27" s="23">
        <f>Worksheet!DZ105</f>
        <v>1.1428</v>
      </c>
      <c r="EB27" s="23">
        <f>Worksheet!EA105</f>
        <v>1.1961999999999999</v>
      </c>
      <c r="EC27" s="23">
        <f>Worksheet!EB105</f>
        <v>1.2121</v>
      </c>
      <c r="ED27" s="23">
        <f>Worksheet!EC105</f>
        <v>1.4869000000000001</v>
      </c>
      <c r="EE27" s="23">
        <f>Worksheet!ED105</f>
        <v>1.0874999999999999</v>
      </c>
      <c r="EF27" s="23">
        <f>Worksheet!EE105</f>
        <v>1.8564000000000001</v>
      </c>
      <c r="EG27" s="23">
        <f>Worksheet!EF105</f>
        <v>1.0969</v>
      </c>
      <c r="EH27" s="23">
        <f>Worksheet!EG105</f>
        <v>1.5259</v>
      </c>
      <c r="EI27" s="23">
        <f>Worksheet!EH105</f>
        <v>1.6900999999999999</v>
      </c>
      <c r="EJ27" s="23">
        <f>Worksheet!EI105</f>
        <v>1.0297000000000001</v>
      </c>
      <c r="EK27" s="23">
        <f>Worksheet!EJ105</f>
        <v>1.0297000000000001</v>
      </c>
      <c r="EL27" s="23">
        <f>Worksheet!EK105</f>
        <v>1.1907000000000001</v>
      </c>
      <c r="EM27" s="23">
        <f>Worksheet!EL105</f>
        <v>1.2324999999999999</v>
      </c>
      <c r="EN27" s="23">
        <f>Worksheet!EM105</f>
        <v>1.2722</v>
      </c>
      <c r="EO27" s="23">
        <f>Worksheet!EN105</f>
        <v>1.1168</v>
      </c>
      <c r="EP27" s="23">
        <f>Worksheet!EO105</f>
        <v>1.3261000000000001</v>
      </c>
      <c r="EQ27" s="23">
        <f>Worksheet!EP105</f>
        <v>1.3345</v>
      </c>
      <c r="ER27" s="23">
        <f>Worksheet!EQ105</f>
        <v>1.0476000000000001</v>
      </c>
      <c r="ES27" s="23">
        <f>Worksheet!ER105</f>
        <v>1.4351</v>
      </c>
      <c r="ET27" s="23">
        <f>Worksheet!ES105</f>
        <v>2.1208</v>
      </c>
      <c r="EU27" s="23">
        <f>Worksheet!ET105</f>
        <v>1.9576</v>
      </c>
      <c r="EV27" s="23">
        <f>Worksheet!EU105</f>
        <v>1.1998</v>
      </c>
      <c r="EW27" s="23">
        <f>Worksheet!EV105</f>
        <v>2.3304</v>
      </c>
      <c r="EX27" s="23">
        <f>Worksheet!EW105</f>
        <v>1.1476</v>
      </c>
      <c r="EY27" s="23">
        <f>Worksheet!EX105</f>
        <v>1.6637999999999999</v>
      </c>
      <c r="EZ27" s="23">
        <f>Worksheet!EY105</f>
        <v>1.2303999999999999</v>
      </c>
      <c r="FA27" s="23">
        <f>Worksheet!EZ105</f>
        <v>2.1034999999999999</v>
      </c>
      <c r="FB27" s="23">
        <f>Worksheet!FA105</f>
        <v>1.0382</v>
      </c>
      <c r="FC27" s="23">
        <f>Worksheet!FB105</f>
        <v>1.4272</v>
      </c>
      <c r="FD27" s="23">
        <f>Worksheet!FC105</f>
        <v>1.0526</v>
      </c>
      <c r="FE27" s="23">
        <f>Worksheet!FD105</f>
        <v>1.4133</v>
      </c>
      <c r="FF27" s="23">
        <f>Worksheet!FE105</f>
        <v>2.2050999999999998</v>
      </c>
      <c r="FG27" s="23">
        <f>Worksheet!FF105</f>
        <v>1.7122999999999999</v>
      </c>
      <c r="FH27" s="23">
        <f>Worksheet!FG105</f>
        <v>2.1434000000000002</v>
      </c>
      <c r="FI27" s="23">
        <f>Worksheet!FH105</f>
        <v>2.2292000000000001</v>
      </c>
      <c r="FJ27" s="23">
        <f>Worksheet!FI105</f>
        <v>1.0764</v>
      </c>
      <c r="FK27" s="23">
        <f>Worksheet!FJ105</f>
        <v>1.0744</v>
      </c>
      <c r="FL27" s="23">
        <f>Worksheet!FK105</f>
        <v>1.0538000000000001</v>
      </c>
      <c r="FM27" s="23">
        <f>Worksheet!FL105</f>
        <v>1.0297000000000001</v>
      </c>
      <c r="FN27" s="23">
        <f>Worksheet!FM105</f>
        <v>1.0358000000000001</v>
      </c>
      <c r="FO27" s="23">
        <f>Worksheet!FN105</f>
        <v>1.0297000000000001</v>
      </c>
      <c r="FP27" s="23">
        <f>Worksheet!FO105</f>
        <v>1.1164000000000001</v>
      </c>
      <c r="FQ27" s="23">
        <f>Worksheet!FP105</f>
        <v>1.0550999999999999</v>
      </c>
      <c r="FR27" s="23">
        <f>Worksheet!FQ105</f>
        <v>1.1471</v>
      </c>
      <c r="FS27" s="23">
        <f>Worksheet!FR105</f>
        <v>1.9595</v>
      </c>
      <c r="FT27" s="23">
        <f>Worksheet!FS105</f>
        <v>1.8406</v>
      </c>
      <c r="FU27" s="23">
        <f>Worksheet!FT105</f>
        <v>2.2806999999999999</v>
      </c>
      <c r="FV27" s="23">
        <f>Worksheet!FU105</f>
        <v>1.1742999999999999</v>
      </c>
      <c r="FW27" s="23">
        <f>Worksheet!FV105</f>
        <v>1.1951000000000001</v>
      </c>
      <c r="FX27" s="23">
        <f>Worksheet!FW105</f>
        <v>1.8172999999999999</v>
      </c>
      <c r="FY27" s="23">
        <f>Worksheet!FX105</f>
        <v>2.3405</v>
      </c>
      <c r="FZ27" s="12"/>
      <c r="GA27" s="1"/>
      <c r="GB27" s="12"/>
      <c r="GC27" s="1"/>
      <c r="GD27" s="12"/>
      <c r="GE27" s="1"/>
      <c r="GF27" s="12"/>
      <c r="GG27" s="1"/>
      <c r="GH27" s="12"/>
      <c r="GI27" s="1"/>
      <c r="GJ27" s="12"/>
      <c r="GK27" s="1"/>
      <c r="GL27" s="12"/>
      <c r="GM27" s="1"/>
      <c r="GN27" s="12"/>
      <c r="GO27" s="1"/>
      <c r="GP27" s="12"/>
      <c r="GQ27" s="1"/>
      <c r="GR27" s="12"/>
      <c r="GS27" s="1"/>
      <c r="GT27" s="12"/>
      <c r="GU27" s="1"/>
      <c r="GV27" s="12"/>
      <c r="GW27" s="1"/>
      <c r="GX27" s="12"/>
      <c r="GY27" s="1"/>
      <c r="GZ27" s="12"/>
      <c r="HA27" s="1"/>
      <c r="HB27" s="12"/>
      <c r="HC27" s="1"/>
      <c r="HD27" s="12"/>
      <c r="HE27" s="1"/>
      <c r="HF27" s="12"/>
      <c r="HG27" s="1"/>
      <c r="HH27" s="12"/>
      <c r="HI27" s="1"/>
      <c r="HJ27" s="12"/>
      <c r="HK27" s="1"/>
      <c r="HL27" s="12"/>
      <c r="HM27" s="1"/>
      <c r="HN27" s="12"/>
      <c r="HO27" s="1"/>
      <c r="HP27" s="12"/>
      <c r="HQ27" s="1"/>
      <c r="HR27" s="12"/>
      <c r="HS27" s="1"/>
      <c r="HT27" s="12"/>
      <c r="HU27" s="1"/>
      <c r="HV27" s="12"/>
      <c r="HW27" s="1"/>
      <c r="HX27" s="12"/>
      <c r="HY27" s="1"/>
      <c r="HZ27" s="12"/>
      <c r="IA27" s="1"/>
      <c r="IB27" s="12"/>
      <c r="IC27" s="1"/>
      <c r="ID27" s="12"/>
      <c r="IE27" s="1"/>
      <c r="IF27" s="12"/>
      <c r="IG27" s="1"/>
      <c r="IH27" s="12"/>
      <c r="II27" s="1"/>
      <c r="IJ27" s="12"/>
      <c r="IK27" s="1"/>
      <c r="IL27" s="12"/>
      <c r="IM27" s="1"/>
      <c r="IN27" s="12"/>
      <c r="IO27" s="1"/>
      <c r="IP27" s="12"/>
      <c r="IQ27" s="1"/>
      <c r="IR27" s="12"/>
      <c r="IS27" s="1"/>
      <c r="IT27" s="12"/>
      <c r="IU27" s="1"/>
      <c r="IV27" s="12"/>
    </row>
    <row r="28" spans="1:256" x14ac:dyDescent="0.2">
      <c r="A28" s="9" t="s">
        <v>323</v>
      </c>
      <c r="B28" s="9"/>
      <c r="C28" s="1" t="s">
        <v>328</v>
      </c>
      <c r="D28" s="6">
        <f>Worksheet!C149</f>
        <v>2871266.26</v>
      </c>
      <c r="E28" s="6">
        <f>Worksheet!D149</f>
        <v>0</v>
      </c>
      <c r="F28" s="6">
        <f>Worksheet!E149</f>
        <v>2568438.92</v>
      </c>
      <c r="G28" s="6">
        <f>Worksheet!F149</f>
        <v>0</v>
      </c>
      <c r="H28" s="6">
        <f>Worksheet!G149</f>
        <v>0</v>
      </c>
      <c r="I28" s="6">
        <f>Worksheet!H149</f>
        <v>0</v>
      </c>
      <c r="J28" s="6">
        <f>Worksheet!I149</f>
        <v>3284761.53</v>
      </c>
      <c r="K28" s="6">
        <f>Worksheet!J149</f>
        <v>743203.23</v>
      </c>
      <c r="L28" s="6">
        <f>Worksheet!K149</f>
        <v>0</v>
      </c>
      <c r="M28" s="6">
        <f>Worksheet!L149</f>
        <v>866317.89</v>
      </c>
      <c r="N28" s="6">
        <f>Worksheet!M149</f>
        <v>455410.07</v>
      </c>
      <c r="O28" s="6">
        <f>Worksheet!N149</f>
        <v>0</v>
      </c>
      <c r="P28" s="6">
        <f>Worksheet!O149</f>
        <v>0</v>
      </c>
      <c r="Q28" s="6">
        <f>Worksheet!P149</f>
        <v>0</v>
      </c>
      <c r="R28" s="6">
        <f>Worksheet!Q149</f>
        <v>13671451.789999999</v>
      </c>
      <c r="S28" s="6">
        <f>Worksheet!R149</f>
        <v>962708.3</v>
      </c>
      <c r="T28" s="6">
        <f>Worksheet!S149</f>
        <v>569218.05000000005</v>
      </c>
      <c r="U28" s="6">
        <f>Worksheet!T149</f>
        <v>0</v>
      </c>
      <c r="V28" s="6">
        <f>Worksheet!U149</f>
        <v>0</v>
      </c>
      <c r="W28" s="6">
        <f>Worksheet!V149</f>
        <v>0</v>
      </c>
      <c r="X28" s="6">
        <f>Worksheet!W149</f>
        <v>0</v>
      </c>
      <c r="Y28" s="6">
        <f>Worksheet!X149</f>
        <v>0</v>
      </c>
      <c r="Z28" s="6">
        <f>Worksheet!Y149</f>
        <v>543295.71</v>
      </c>
      <c r="AA28" s="6">
        <f>Worksheet!Z149</f>
        <v>0</v>
      </c>
      <c r="AB28" s="6">
        <f>Worksheet!AA149</f>
        <v>0</v>
      </c>
      <c r="AC28" s="6">
        <f>Worksheet!AB149</f>
        <v>0</v>
      </c>
      <c r="AD28" s="6">
        <f>Worksheet!AC149</f>
        <v>0</v>
      </c>
      <c r="AE28" s="6">
        <f>Worksheet!AD149</f>
        <v>0</v>
      </c>
      <c r="AF28" s="6">
        <f>Worksheet!AE149</f>
        <v>0</v>
      </c>
      <c r="AG28" s="6">
        <f>Worksheet!AF149</f>
        <v>0</v>
      </c>
      <c r="AH28" s="6">
        <f>Worksheet!AG149</f>
        <v>0</v>
      </c>
      <c r="AI28" s="6">
        <f>Worksheet!AH149</f>
        <v>341437.6</v>
      </c>
      <c r="AJ28" s="6">
        <f>Worksheet!AI149</f>
        <v>0</v>
      </c>
      <c r="AK28" s="6">
        <f>Worksheet!AJ149</f>
        <v>0</v>
      </c>
      <c r="AL28" s="6">
        <f>Worksheet!AK149</f>
        <v>0</v>
      </c>
      <c r="AM28" s="6">
        <f>Worksheet!AL149</f>
        <v>0</v>
      </c>
      <c r="AN28" s="6">
        <f>Worksheet!AM149</f>
        <v>0</v>
      </c>
      <c r="AO28" s="6">
        <f>Worksheet!AN149</f>
        <v>0</v>
      </c>
      <c r="AP28" s="6">
        <f>Worksheet!AO149</f>
        <v>1553278.21</v>
      </c>
      <c r="AQ28" s="6">
        <f>Worksheet!AP149</f>
        <v>29603933.920000002</v>
      </c>
      <c r="AR28" s="6">
        <f>Worksheet!AQ149</f>
        <v>0</v>
      </c>
      <c r="AS28" s="6">
        <f>Worksheet!AR149</f>
        <v>0</v>
      </c>
      <c r="AT28" s="6">
        <f>Worksheet!AS149</f>
        <v>0</v>
      </c>
      <c r="AU28" s="6">
        <f>Worksheet!AT149</f>
        <v>0</v>
      </c>
      <c r="AV28" s="6">
        <f>Worksheet!AU149</f>
        <v>0</v>
      </c>
      <c r="AW28" s="6">
        <f>Worksheet!AV149</f>
        <v>0</v>
      </c>
      <c r="AX28" s="6">
        <f>Worksheet!AW149</f>
        <v>0</v>
      </c>
      <c r="AY28" s="6">
        <f>Worksheet!AX149</f>
        <v>0</v>
      </c>
      <c r="AZ28" s="6">
        <f>Worksheet!AY149</f>
        <v>185793.09</v>
      </c>
      <c r="BA28" s="6">
        <f>Worksheet!AZ149</f>
        <v>3864115.09</v>
      </c>
      <c r="BB28" s="6">
        <f>Worksheet!BA149</f>
        <v>2980568.26</v>
      </c>
      <c r="BC28" s="6">
        <f>Worksheet!BB149</f>
        <v>0</v>
      </c>
      <c r="BD28" s="6">
        <f>Worksheet!BC149</f>
        <v>10056799.18</v>
      </c>
      <c r="BE28" s="6">
        <f>Worksheet!BD149</f>
        <v>0</v>
      </c>
      <c r="BF28" s="6">
        <f>Worksheet!BE149</f>
        <v>0</v>
      </c>
      <c r="BG28" s="6">
        <f>Worksheet!BF149</f>
        <v>0</v>
      </c>
      <c r="BH28" s="6">
        <f>Worksheet!BG149</f>
        <v>344014.15</v>
      </c>
      <c r="BI28" s="6">
        <f>Worksheet!BH149</f>
        <v>0</v>
      </c>
      <c r="BJ28" s="6">
        <f>Worksheet!BI149</f>
        <v>0</v>
      </c>
      <c r="BK28" s="6">
        <f>Worksheet!BJ149</f>
        <v>0</v>
      </c>
      <c r="BL28" s="6">
        <f>Worksheet!BK149</f>
        <v>0</v>
      </c>
      <c r="BM28" s="6">
        <f>Worksheet!BL149</f>
        <v>0</v>
      </c>
      <c r="BN28" s="6">
        <f>Worksheet!BM149</f>
        <v>0</v>
      </c>
      <c r="BO28" s="6">
        <f>Worksheet!BN149</f>
        <v>1134455.98</v>
      </c>
      <c r="BP28" s="6">
        <f>Worksheet!BO149</f>
        <v>449574.97</v>
      </c>
      <c r="BQ28" s="6">
        <f>Worksheet!BP149</f>
        <v>0</v>
      </c>
      <c r="BR28" s="6">
        <f>Worksheet!BQ149</f>
        <v>0</v>
      </c>
      <c r="BS28" s="6">
        <f>Worksheet!BR149</f>
        <v>1533580.25</v>
      </c>
      <c r="BT28" s="6">
        <f>Worksheet!BS149</f>
        <v>387792.45</v>
      </c>
      <c r="BU28" s="6">
        <f>Worksheet!BT149</f>
        <v>0</v>
      </c>
      <c r="BV28" s="6">
        <f>Worksheet!BU149</f>
        <v>0</v>
      </c>
      <c r="BW28" s="6">
        <f>Worksheet!BV149</f>
        <v>0</v>
      </c>
      <c r="BX28" s="6">
        <f>Worksheet!BW149</f>
        <v>0</v>
      </c>
      <c r="BY28" s="6">
        <f>Worksheet!BX149</f>
        <v>0</v>
      </c>
      <c r="BZ28" s="6">
        <f>Worksheet!BY149</f>
        <v>184276.7</v>
      </c>
      <c r="CA28" s="6">
        <f>Worksheet!BZ149</f>
        <v>0</v>
      </c>
      <c r="CB28" s="6">
        <f>Worksheet!CA149</f>
        <v>0</v>
      </c>
      <c r="CC28" s="6">
        <f>Worksheet!CB149</f>
        <v>0</v>
      </c>
      <c r="CD28" s="6">
        <f>Worksheet!CC149</f>
        <v>0</v>
      </c>
      <c r="CE28" s="6">
        <f>Worksheet!CD149</f>
        <v>0</v>
      </c>
      <c r="CF28" s="6">
        <f>Worksheet!CE149</f>
        <v>0</v>
      </c>
      <c r="CG28" s="6">
        <f>Worksheet!CF149</f>
        <v>0</v>
      </c>
      <c r="CH28" s="6">
        <f>Worksheet!CG149</f>
        <v>0</v>
      </c>
      <c r="CI28" s="6">
        <f>Worksheet!CH149</f>
        <v>0</v>
      </c>
      <c r="CJ28" s="6">
        <f>Worksheet!CI149</f>
        <v>248917.54</v>
      </c>
      <c r="CK28" s="6">
        <f>Worksheet!CJ149</f>
        <v>336552.21</v>
      </c>
      <c r="CL28" s="6">
        <f>Worksheet!CK149</f>
        <v>0</v>
      </c>
      <c r="CM28" s="6">
        <f>Worksheet!CL149</f>
        <v>0</v>
      </c>
      <c r="CN28" s="6">
        <f>Worksheet!CM149</f>
        <v>296897.84999999998</v>
      </c>
      <c r="CO28" s="6">
        <f>Worksheet!CN149</f>
        <v>0</v>
      </c>
      <c r="CP28" s="6">
        <f>Worksheet!CO149</f>
        <v>0</v>
      </c>
      <c r="CQ28" s="6">
        <f>Worksheet!CP149</f>
        <v>0</v>
      </c>
      <c r="CR28" s="6">
        <f>Worksheet!CQ149</f>
        <v>340083.47</v>
      </c>
      <c r="CS28" s="6">
        <f>Worksheet!CR149</f>
        <v>0</v>
      </c>
      <c r="CT28" s="6">
        <f>Worksheet!CS149</f>
        <v>0</v>
      </c>
      <c r="CU28" s="6">
        <f>Worksheet!CT149</f>
        <v>0</v>
      </c>
      <c r="CV28" s="6">
        <f>Worksheet!CU149</f>
        <v>0</v>
      </c>
      <c r="CW28" s="6">
        <f>Worksheet!CV149</f>
        <v>0</v>
      </c>
      <c r="CX28" s="6">
        <f>Worksheet!CW149</f>
        <v>0</v>
      </c>
      <c r="CY28" s="6">
        <f>Worksheet!CX149</f>
        <v>178115.79</v>
      </c>
      <c r="CZ28" s="6">
        <f>Worksheet!CY149</f>
        <v>0</v>
      </c>
      <c r="DA28" s="6">
        <f>Worksheet!CZ149</f>
        <v>689506.04</v>
      </c>
      <c r="DB28" s="6">
        <f>Worksheet!DA149</f>
        <v>0</v>
      </c>
      <c r="DC28" s="6">
        <f>Worksheet!DB149</f>
        <v>0</v>
      </c>
      <c r="DD28" s="6">
        <f>Worksheet!DC149</f>
        <v>0</v>
      </c>
      <c r="DE28" s="6">
        <f>Worksheet!DD149</f>
        <v>0</v>
      </c>
      <c r="DF28" s="6">
        <f>Worksheet!DE149</f>
        <v>0</v>
      </c>
      <c r="DG28" s="6">
        <f>Worksheet!DF149</f>
        <v>7013458.8399999999</v>
      </c>
      <c r="DH28" s="6">
        <f>Worksheet!DG149</f>
        <v>0</v>
      </c>
      <c r="DI28" s="6">
        <f>Worksheet!DH149</f>
        <v>0</v>
      </c>
      <c r="DJ28" s="6">
        <f>Worksheet!DI149</f>
        <v>862077.41</v>
      </c>
      <c r="DK28" s="6">
        <f>Worksheet!DJ149</f>
        <v>0</v>
      </c>
      <c r="DL28" s="6">
        <f>Worksheet!DK149</f>
        <v>171486.34</v>
      </c>
      <c r="DM28" s="6">
        <f>Worksheet!DL149</f>
        <v>2006600.13</v>
      </c>
      <c r="DN28" s="6">
        <f>Worksheet!DM149</f>
        <v>0</v>
      </c>
      <c r="DO28" s="6">
        <f>Worksheet!DN149</f>
        <v>496687.03</v>
      </c>
      <c r="DP28" s="6">
        <f>Worksheet!DO149</f>
        <v>1018132.33</v>
      </c>
      <c r="DQ28" s="6">
        <f>Worksheet!DP149</f>
        <v>0</v>
      </c>
      <c r="DR28" s="6">
        <f>Worksheet!DQ149</f>
        <v>0</v>
      </c>
      <c r="DS28" s="6">
        <f>Worksheet!DR149</f>
        <v>475683.69</v>
      </c>
      <c r="DT28" s="6">
        <f>Worksheet!DS149</f>
        <v>277471.08</v>
      </c>
      <c r="DU28" s="6">
        <f>Worksheet!DT149</f>
        <v>0</v>
      </c>
      <c r="DV28" s="6">
        <f>Worksheet!DU149</f>
        <v>0</v>
      </c>
      <c r="DW28" s="6">
        <f>Worksheet!DV149</f>
        <v>0</v>
      </c>
      <c r="DX28" s="6">
        <f>Worksheet!DW149</f>
        <v>0</v>
      </c>
      <c r="DY28" s="6">
        <f>Worksheet!DX149</f>
        <v>0</v>
      </c>
      <c r="DZ28" s="6">
        <f>Worksheet!DY149</f>
        <v>0</v>
      </c>
      <c r="EA28" s="6">
        <f>Worksheet!DZ149</f>
        <v>0</v>
      </c>
      <c r="EB28" s="6">
        <f>Worksheet!EA149</f>
        <v>249202.49</v>
      </c>
      <c r="EC28" s="6">
        <f>Worksheet!EB149</f>
        <v>209422.92</v>
      </c>
      <c r="ED28" s="6">
        <f>Worksheet!EC149</f>
        <v>0</v>
      </c>
      <c r="EE28" s="6">
        <f>Worksheet!ED149</f>
        <v>0</v>
      </c>
      <c r="EF28" s="6">
        <f>Worksheet!EE149</f>
        <v>0</v>
      </c>
      <c r="EG28" s="6">
        <f>Worksheet!EF149</f>
        <v>480042.88</v>
      </c>
      <c r="EH28" s="6">
        <f>Worksheet!EG149</f>
        <v>0</v>
      </c>
      <c r="EI28" s="6">
        <f>Worksheet!EH149</f>
        <v>0</v>
      </c>
      <c r="EJ28" s="6">
        <f>Worksheet!EI149</f>
        <v>5180696.41</v>
      </c>
      <c r="EK28" s="6">
        <f>Worksheet!EJ149</f>
        <v>3083026.56</v>
      </c>
      <c r="EL28" s="6">
        <f>Worksheet!EK149</f>
        <v>0</v>
      </c>
      <c r="EM28" s="6">
        <f>Worksheet!EL149</f>
        <v>0</v>
      </c>
      <c r="EN28" s="6">
        <f>Worksheet!EM149</f>
        <v>0</v>
      </c>
      <c r="EO28" s="6">
        <f>Worksheet!EN149</f>
        <v>365142.92</v>
      </c>
      <c r="EP28" s="6">
        <f>Worksheet!EO149</f>
        <v>0</v>
      </c>
      <c r="EQ28" s="6">
        <f>Worksheet!EP149</f>
        <v>0</v>
      </c>
      <c r="ER28" s="6">
        <f>Worksheet!EQ149</f>
        <v>0</v>
      </c>
      <c r="ES28" s="6">
        <f>Worksheet!ER149</f>
        <v>0</v>
      </c>
      <c r="ET28" s="6">
        <f>Worksheet!ES149</f>
        <v>0</v>
      </c>
      <c r="EU28" s="6">
        <f>Worksheet!ET149</f>
        <v>0</v>
      </c>
      <c r="EV28" s="6">
        <f>Worksheet!EU149</f>
        <v>202855.01</v>
      </c>
      <c r="EW28" s="6">
        <f>Worksheet!EV149</f>
        <v>0</v>
      </c>
      <c r="EX28" s="6">
        <f>Worksheet!EW149</f>
        <v>0</v>
      </c>
      <c r="EY28" s="6">
        <f>Worksheet!EX149</f>
        <v>0</v>
      </c>
      <c r="EZ28" s="6">
        <f>Worksheet!EY149</f>
        <v>183564.65</v>
      </c>
      <c r="FA28" s="6">
        <f>Worksheet!EZ149</f>
        <v>0</v>
      </c>
      <c r="FB28" s="6">
        <f>Worksheet!FA149</f>
        <v>0</v>
      </c>
      <c r="FC28" s="6">
        <f>Worksheet!FB149</f>
        <v>0</v>
      </c>
      <c r="FD28" s="6">
        <f>Worksheet!FC149</f>
        <v>0</v>
      </c>
      <c r="FE28" s="6">
        <f>Worksheet!FD149</f>
        <v>0</v>
      </c>
      <c r="FF28" s="6">
        <f>Worksheet!FE149</f>
        <v>0</v>
      </c>
      <c r="FG28" s="6">
        <f>Worksheet!FF149</f>
        <v>0</v>
      </c>
      <c r="FH28" s="6">
        <f>Worksheet!FG149</f>
        <v>0</v>
      </c>
      <c r="FI28" s="6">
        <f>Worksheet!FH149</f>
        <v>0</v>
      </c>
      <c r="FJ28" s="6">
        <f>Worksheet!FI149</f>
        <v>610000.81000000006</v>
      </c>
      <c r="FK28" s="6">
        <f>Worksheet!FJ149</f>
        <v>0</v>
      </c>
      <c r="FL28" s="6">
        <f>Worksheet!FK149</f>
        <v>0</v>
      </c>
      <c r="FM28" s="6">
        <f>Worksheet!FL149</f>
        <v>0</v>
      </c>
      <c r="FN28" s="6">
        <f>Worksheet!FM149</f>
        <v>0</v>
      </c>
      <c r="FO28" s="6">
        <f>Worksheet!FN149</f>
        <v>7236386.3099999996</v>
      </c>
      <c r="FP28" s="6">
        <f>Worksheet!FO149</f>
        <v>0</v>
      </c>
      <c r="FQ28" s="6">
        <f>Worksheet!FP149</f>
        <v>757168.17</v>
      </c>
      <c r="FR28" s="6">
        <f>Worksheet!FQ149</f>
        <v>0</v>
      </c>
      <c r="FS28" s="6">
        <f>Worksheet!FR149</f>
        <v>0</v>
      </c>
      <c r="FT28" s="6">
        <f>Worksheet!FS149</f>
        <v>0</v>
      </c>
      <c r="FU28" s="6">
        <f>Worksheet!FT149</f>
        <v>0</v>
      </c>
      <c r="FV28" s="6">
        <f>Worksheet!FU149</f>
        <v>284792.81</v>
      </c>
      <c r="FW28" s="6">
        <f>Worksheet!FV149</f>
        <v>243753.05</v>
      </c>
      <c r="FX28" s="6">
        <f>Worksheet!FW149</f>
        <v>0</v>
      </c>
      <c r="FY28" s="6">
        <f>Worksheet!FX149</f>
        <v>0</v>
      </c>
      <c r="FZ28" s="12"/>
      <c r="GA28" s="1"/>
      <c r="GB28" s="22">
        <f>SUM(D28:FZ28)</f>
        <v>112653416.34000003</v>
      </c>
      <c r="GC28" s="1"/>
      <c r="GD28" s="12"/>
      <c r="GE28" s="1"/>
      <c r="GF28" s="12"/>
      <c r="GG28" s="1"/>
      <c r="GH28" s="12"/>
      <c r="GI28" s="1"/>
      <c r="GJ28" s="12"/>
      <c r="GK28" s="1"/>
      <c r="GL28" s="12"/>
      <c r="GM28" s="1"/>
      <c r="GN28" s="12"/>
      <c r="GO28" s="1"/>
      <c r="GP28" s="12"/>
      <c r="GQ28" s="1"/>
      <c r="GR28" s="12"/>
      <c r="GS28" s="1"/>
      <c r="GT28" s="12"/>
      <c r="GU28" s="1"/>
      <c r="GV28" s="12"/>
      <c r="GW28" s="1"/>
      <c r="GX28" s="12"/>
      <c r="GY28" s="1"/>
      <c r="GZ28" s="12"/>
      <c r="HA28" s="1"/>
      <c r="HB28" s="12"/>
      <c r="HC28" s="1"/>
      <c r="HD28" s="12"/>
      <c r="HE28" s="1"/>
      <c r="HF28" s="12"/>
      <c r="HG28" s="1"/>
      <c r="HH28" s="12"/>
      <c r="HI28" s="1"/>
      <c r="HJ28" s="12"/>
      <c r="HK28" s="1"/>
      <c r="HL28" s="12"/>
      <c r="HM28" s="1"/>
      <c r="HN28" s="12"/>
      <c r="HO28" s="1"/>
      <c r="HP28" s="12"/>
      <c r="HQ28" s="1"/>
      <c r="HR28" s="12"/>
      <c r="HS28" s="1"/>
      <c r="HT28" s="12"/>
      <c r="HU28" s="1"/>
      <c r="HV28" s="12"/>
      <c r="HW28" s="1"/>
      <c r="HX28" s="12"/>
      <c r="HY28" s="1"/>
      <c r="HZ28" s="12"/>
      <c r="IA28" s="1"/>
      <c r="IB28" s="12"/>
      <c r="IC28" s="1"/>
      <c r="ID28" s="12"/>
      <c r="IE28" s="1"/>
      <c r="IF28" s="12"/>
      <c r="IG28" s="1"/>
      <c r="IH28" s="12"/>
      <c r="II28" s="1"/>
      <c r="IJ28" s="12"/>
      <c r="IK28" s="1"/>
      <c r="IL28" s="12"/>
      <c r="IM28" s="1"/>
      <c r="IN28" s="12"/>
      <c r="IO28" s="1"/>
      <c r="IP28" s="12"/>
      <c r="IQ28" s="1"/>
      <c r="IR28" s="12"/>
      <c r="IS28" s="1"/>
      <c r="IT28" s="12"/>
      <c r="IU28" s="1"/>
      <c r="IV28" s="12"/>
    </row>
    <row r="29" spans="1:256" x14ac:dyDescent="0.2">
      <c r="A29" s="1"/>
      <c r="B29" s="1"/>
      <c r="C29" s="1"/>
      <c r="D29" s="6"/>
      <c r="E29" s="6"/>
      <c r="F29" s="6"/>
      <c r="G29" s="6"/>
      <c r="H29" s="6"/>
      <c r="I29" s="6"/>
      <c r="J29" s="6"/>
      <c r="K29" s="6"/>
      <c r="L29" s="54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  <c r="BP29" s="6"/>
      <c r="BQ29" s="6"/>
      <c r="BR29" s="6"/>
      <c r="BS29" s="6"/>
      <c r="BT29" s="6"/>
      <c r="BU29" s="6"/>
      <c r="BV29" s="6"/>
      <c r="BW29" s="6"/>
      <c r="BX29" s="6"/>
      <c r="BY29" s="6"/>
      <c r="BZ29" s="6"/>
      <c r="CA29" s="6"/>
      <c r="CB29" s="6"/>
      <c r="CC29" s="6"/>
      <c r="CD29" s="6"/>
      <c r="CE29" s="6"/>
      <c r="CF29" s="6"/>
      <c r="CG29" s="6"/>
      <c r="CH29" s="6"/>
      <c r="CI29" s="6"/>
      <c r="CJ29" s="6"/>
      <c r="CK29" s="6"/>
      <c r="CL29" s="6"/>
      <c r="CM29" s="6"/>
      <c r="CN29" s="6"/>
      <c r="CO29" s="6"/>
      <c r="CP29" s="6"/>
      <c r="CQ29" s="6"/>
      <c r="CR29" s="6"/>
      <c r="CS29" s="6"/>
      <c r="CT29" s="6"/>
      <c r="CU29" s="6"/>
      <c r="CV29" s="6"/>
      <c r="CW29" s="6"/>
      <c r="CX29" s="6"/>
      <c r="CY29" s="6"/>
      <c r="CZ29" s="6"/>
      <c r="DA29" s="6"/>
      <c r="DB29" s="6"/>
      <c r="DC29" s="6"/>
      <c r="DD29" s="6"/>
      <c r="DE29" s="6"/>
      <c r="DF29" s="6"/>
      <c r="DG29" s="6"/>
      <c r="DH29" s="6"/>
      <c r="DI29" s="6"/>
      <c r="DJ29" s="6"/>
      <c r="DK29" s="6"/>
      <c r="DL29" s="6"/>
      <c r="DM29" s="6"/>
      <c r="DN29" s="6"/>
      <c r="DO29" s="6"/>
      <c r="DP29" s="6"/>
      <c r="DQ29" s="6"/>
      <c r="DR29" s="6"/>
      <c r="DS29" s="6"/>
      <c r="DT29" s="6"/>
      <c r="DU29" s="6"/>
      <c r="DV29" s="6"/>
      <c r="DW29" s="6"/>
      <c r="DX29" s="6"/>
      <c r="DY29" s="6"/>
      <c r="DZ29" s="6"/>
      <c r="EA29" s="6"/>
      <c r="EB29" s="6"/>
      <c r="EC29" s="6"/>
      <c r="ED29" s="6"/>
      <c r="EE29" s="6"/>
      <c r="EF29" s="6"/>
      <c r="EG29" s="6"/>
      <c r="EH29" s="6"/>
      <c r="EI29" s="6"/>
      <c r="EJ29" s="6"/>
      <c r="EK29" s="6"/>
      <c r="EL29" s="6"/>
      <c r="EM29" s="6"/>
      <c r="EN29" s="6"/>
      <c r="EO29" s="6"/>
      <c r="EP29" s="6"/>
      <c r="EQ29" s="6"/>
      <c r="ER29" s="6"/>
      <c r="ES29" s="6"/>
      <c r="ET29" s="6"/>
      <c r="EU29" s="6"/>
      <c r="EV29" s="6"/>
      <c r="EW29" s="6"/>
      <c r="EX29" s="6"/>
      <c r="EY29" s="6"/>
      <c r="EZ29" s="6"/>
      <c r="FA29" s="6"/>
      <c r="FB29" s="6"/>
      <c r="FC29" s="6"/>
      <c r="FD29" s="6"/>
      <c r="FE29" s="6"/>
      <c r="FF29" s="6"/>
      <c r="FG29" s="6"/>
      <c r="FH29" s="6"/>
      <c r="FI29" s="6"/>
      <c r="FJ29" s="6"/>
      <c r="FK29" s="6"/>
      <c r="FL29" s="6"/>
      <c r="FM29" s="6"/>
      <c r="FN29" s="6"/>
      <c r="FO29" s="6"/>
      <c r="FP29" s="6"/>
      <c r="FQ29" s="6"/>
      <c r="FR29" s="6"/>
      <c r="FS29" s="6"/>
      <c r="FT29" s="6"/>
      <c r="FU29" s="6"/>
      <c r="FV29" s="6"/>
      <c r="FW29" s="6"/>
      <c r="FX29" s="6"/>
      <c r="FY29" s="1"/>
      <c r="FZ29" s="12"/>
      <c r="GA29" s="1"/>
      <c r="GB29" s="12"/>
      <c r="GC29" s="1"/>
      <c r="GD29" s="12"/>
      <c r="GE29" s="1"/>
      <c r="GF29" s="12"/>
      <c r="GG29" s="1"/>
      <c r="GH29" s="12"/>
      <c r="GI29" s="1"/>
      <c r="GJ29" s="12"/>
      <c r="GK29" s="1"/>
      <c r="GL29" s="12"/>
      <c r="GM29" s="1"/>
      <c r="GN29" s="12"/>
      <c r="GO29" s="1"/>
      <c r="GP29" s="12"/>
      <c r="GQ29" s="1"/>
      <c r="GR29" s="12"/>
      <c r="GS29" s="1"/>
      <c r="GT29" s="12"/>
      <c r="GU29" s="1"/>
      <c r="GV29" s="12"/>
      <c r="GW29" s="1"/>
      <c r="GX29" s="12"/>
      <c r="GY29" s="1"/>
      <c r="GZ29" s="12"/>
      <c r="HA29" s="1"/>
      <c r="HB29" s="12"/>
      <c r="HC29" s="1"/>
      <c r="HD29" s="12"/>
      <c r="HE29" s="1"/>
      <c r="HF29" s="12"/>
      <c r="HG29" s="1"/>
      <c r="HH29" s="12"/>
      <c r="HI29" s="1"/>
      <c r="HJ29" s="12"/>
      <c r="HK29" s="1"/>
      <c r="HL29" s="12"/>
      <c r="HM29" s="1"/>
      <c r="HN29" s="12"/>
      <c r="HO29" s="1"/>
      <c r="HP29" s="12"/>
      <c r="HQ29" s="1"/>
      <c r="HR29" s="12"/>
      <c r="HS29" s="1"/>
      <c r="HT29" s="12"/>
      <c r="HU29" s="1"/>
      <c r="HV29" s="12"/>
      <c r="HW29" s="1"/>
      <c r="HX29" s="12"/>
      <c r="HY29" s="1"/>
      <c r="HZ29" s="12"/>
      <c r="IA29" s="1"/>
      <c r="IB29" s="12"/>
      <c r="IC29" s="1"/>
      <c r="ID29" s="12"/>
      <c r="IE29" s="1"/>
      <c r="IF29" s="12"/>
      <c r="IG29" s="1"/>
      <c r="IH29" s="12"/>
      <c r="II29" s="1"/>
      <c r="IJ29" s="12"/>
      <c r="IK29" s="1"/>
      <c r="IL29" s="12"/>
      <c r="IM29" s="1"/>
      <c r="IN29" s="12"/>
      <c r="IO29" s="1"/>
      <c r="IP29" s="12"/>
      <c r="IQ29" s="1"/>
      <c r="IR29" s="12"/>
      <c r="IS29" s="1"/>
      <c r="IT29" s="12"/>
      <c r="IU29" s="1"/>
      <c r="IV29" s="12"/>
    </row>
    <row r="30" spans="1:256" x14ac:dyDescent="0.2">
      <c r="A30" s="1"/>
      <c r="B30" s="1"/>
      <c r="C30" s="1"/>
      <c r="D30" s="6"/>
      <c r="E30" s="6"/>
      <c r="F30" s="6"/>
      <c r="G30" s="6"/>
      <c r="H30" s="6"/>
      <c r="I30" s="6"/>
      <c r="J30" s="6"/>
      <c r="K30" s="6"/>
      <c r="L30" s="54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  <c r="BP30" s="6"/>
      <c r="BQ30" s="6"/>
      <c r="BR30" s="6"/>
      <c r="BS30" s="6"/>
      <c r="BT30" s="6"/>
      <c r="BU30" s="6"/>
      <c r="BV30" s="6"/>
      <c r="BW30" s="6"/>
      <c r="BX30" s="6"/>
      <c r="BY30" s="6"/>
      <c r="BZ30" s="6"/>
      <c r="CA30" s="6"/>
      <c r="CB30" s="6"/>
      <c r="CC30" s="6"/>
      <c r="CD30" s="6"/>
      <c r="CE30" s="6"/>
      <c r="CF30" s="6"/>
      <c r="CG30" s="6"/>
      <c r="CH30" s="6"/>
      <c r="CI30" s="6"/>
      <c r="CJ30" s="6"/>
      <c r="CK30" s="6"/>
      <c r="CL30" s="6"/>
      <c r="CM30" s="6"/>
      <c r="CN30" s="6"/>
      <c r="CO30" s="6"/>
      <c r="CP30" s="6"/>
      <c r="CQ30" s="6"/>
      <c r="CR30" s="6"/>
      <c r="CS30" s="6"/>
      <c r="CT30" s="6"/>
      <c r="CU30" s="6"/>
      <c r="CV30" s="6"/>
      <c r="CW30" s="6"/>
      <c r="CX30" s="6"/>
      <c r="CY30" s="6"/>
      <c r="CZ30" s="6"/>
      <c r="DA30" s="6"/>
      <c r="DB30" s="6"/>
      <c r="DC30" s="6"/>
      <c r="DD30" s="6"/>
      <c r="DE30" s="6"/>
      <c r="DF30" s="6"/>
      <c r="DG30" s="6"/>
      <c r="DH30" s="6"/>
      <c r="DI30" s="6"/>
      <c r="DJ30" s="6"/>
      <c r="DK30" s="6"/>
      <c r="DL30" s="6"/>
      <c r="DM30" s="6"/>
      <c r="DN30" s="6"/>
      <c r="DO30" s="6"/>
      <c r="DP30" s="6"/>
      <c r="DQ30" s="6"/>
      <c r="DR30" s="6"/>
      <c r="DS30" s="6"/>
      <c r="DT30" s="6"/>
      <c r="DU30" s="6"/>
      <c r="DV30" s="6"/>
      <c r="DW30" s="6"/>
      <c r="DX30" s="6"/>
      <c r="DY30" s="6"/>
      <c r="DZ30" s="6"/>
      <c r="EA30" s="6"/>
      <c r="EB30" s="6"/>
      <c r="EC30" s="6"/>
      <c r="ED30" s="6"/>
      <c r="EE30" s="6"/>
      <c r="EF30" s="6"/>
      <c r="EG30" s="6"/>
      <c r="EH30" s="6"/>
      <c r="EI30" s="6"/>
      <c r="EJ30" s="6"/>
      <c r="EK30" s="6"/>
      <c r="EL30" s="6"/>
      <c r="EM30" s="6"/>
      <c r="EN30" s="6"/>
      <c r="EO30" s="6"/>
      <c r="EP30" s="6"/>
      <c r="EQ30" s="6"/>
      <c r="ER30" s="6"/>
      <c r="ES30" s="6"/>
      <c r="ET30" s="6"/>
      <c r="EU30" s="6"/>
      <c r="EV30" s="6"/>
      <c r="EW30" s="6"/>
      <c r="EX30" s="6"/>
      <c r="EY30" s="6"/>
      <c r="EZ30" s="6"/>
      <c r="FA30" s="6"/>
      <c r="FB30" s="6"/>
      <c r="FC30" s="6"/>
      <c r="FD30" s="6"/>
      <c r="FE30" s="6"/>
      <c r="FF30" s="6"/>
      <c r="FG30" s="6"/>
      <c r="FH30" s="6"/>
      <c r="FI30" s="6"/>
      <c r="FJ30" s="6"/>
      <c r="FK30" s="6"/>
      <c r="FL30" s="6"/>
      <c r="FM30" s="6"/>
      <c r="FN30" s="6"/>
      <c r="FO30" s="6"/>
      <c r="FP30" s="6"/>
      <c r="FQ30" s="6"/>
      <c r="FR30" s="6"/>
      <c r="FS30" s="6"/>
      <c r="FT30" s="6"/>
      <c r="FU30" s="6"/>
      <c r="FV30" s="6"/>
      <c r="FW30" s="6"/>
      <c r="FX30" s="6"/>
      <c r="FY30" s="1"/>
      <c r="FZ30" s="12"/>
      <c r="GA30" s="1"/>
      <c r="GB30" s="12"/>
      <c r="GC30" s="1"/>
      <c r="GD30" s="12"/>
      <c r="GE30" s="1"/>
      <c r="GF30" s="12"/>
      <c r="GG30" s="1"/>
      <c r="GH30" s="12"/>
      <c r="GI30" s="1"/>
      <c r="GJ30" s="12"/>
      <c r="GK30" s="1"/>
      <c r="GL30" s="12"/>
      <c r="GM30" s="1"/>
      <c r="GN30" s="12"/>
      <c r="GO30" s="1"/>
      <c r="GP30" s="12"/>
      <c r="GQ30" s="1"/>
      <c r="GR30" s="12"/>
      <c r="GS30" s="1"/>
      <c r="GT30" s="12"/>
      <c r="GU30" s="1"/>
      <c r="GV30" s="12"/>
      <c r="GW30" s="1"/>
      <c r="GX30" s="12"/>
      <c r="GY30" s="1"/>
      <c r="GZ30" s="12"/>
      <c r="HA30" s="1"/>
      <c r="HB30" s="12"/>
      <c r="HC30" s="1"/>
      <c r="HD30" s="12"/>
      <c r="HE30" s="1"/>
      <c r="HF30" s="12"/>
      <c r="HG30" s="1"/>
      <c r="HH30" s="12"/>
      <c r="HI30" s="1"/>
      <c r="HJ30" s="12"/>
      <c r="HK30" s="1"/>
      <c r="HL30" s="12"/>
      <c r="HM30" s="1"/>
      <c r="HN30" s="12"/>
      <c r="HO30" s="1"/>
      <c r="HP30" s="12"/>
      <c r="HQ30" s="1"/>
      <c r="HR30" s="12"/>
      <c r="HS30" s="1"/>
      <c r="HT30" s="12"/>
      <c r="HU30" s="1"/>
      <c r="HV30" s="12"/>
      <c r="HW30" s="1"/>
      <c r="HX30" s="12"/>
      <c r="HY30" s="1"/>
      <c r="HZ30" s="12"/>
      <c r="IA30" s="1"/>
      <c r="IB30" s="12"/>
      <c r="IC30" s="1"/>
      <c r="ID30" s="12"/>
      <c r="IE30" s="1"/>
      <c r="IF30" s="12"/>
      <c r="IG30" s="1"/>
      <c r="IH30" s="12"/>
      <c r="II30" s="1"/>
      <c r="IJ30" s="12"/>
      <c r="IK30" s="1"/>
      <c r="IL30" s="12"/>
      <c r="IM30" s="1"/>
      <c r="IN30" s="12"/>
      <c r="IO30" s="1"/>
      <c r="IP30" s="12"/>
      <c r="IQ30" s="1"/>
      <c r="IR30" s="12"/>
      <c r="IS30" s="1"/>
      <c r="IT30" s="12"/>
      <c r="IU30" s="1"/>
      <c r="IV30" s="12"/>
    </row>
    <row r="31" spans="1:256" x14ac:dyDescent="0.2">
      <c r="A31" s="1"/>
      <c r="B31" s="1"/>
      <c r="C31" s="1"/>
      <c r="D31" s="1"/>
      <c r="E31" s="12"/>
      <c r="F31" s="1"/>
      <c r="G31" s="12"/>
      <c r="H31" s="1"/>
      <c r="I31" s="6"/>
      <c r="J31" s="6"/>
      <c r="K31" s="12"/>
      <c r="L31" s="54"/>
      <c r="M31" s="6"/>
      <c r="N31" s="6"/>
      <c r="O31" s="6"/>
      <c r="P31" s="6"/>
      <c r="Q31" s="12"/>
      <c r="R31" s="1"/>
      <c r="S31" s="12"/>
      <c r="T31" s="1"/>
      <c r="U31" s="12"/>
      <c r="V31" s="1"/>
      <c r="W31" s="12"/>
      <c r="X31" s="1"/>
      <c r="Y31" s="12"/>
      <c r="Z31" s="1"/>
      <c r="AA31" s="12"/>
      <c r="AB31" s="1"/>
      <c r="AC31" s="12"/>
      <c r="AD31" s="1"/>
      <c r="AE31" s="12"/>
      <c r="AF31" s="1"/>
      <c r="AG31" s="12"/>
      <c r="AH31" s="1"/>
      <c r="AI31" s="12"/>
      <c r="AJ31" s="1"/>
      <c r="AK31" s="12"/>
      <c r="AL31" s="1"/>
      <c r="AM31" s="12"/>
      <c r="AN31" s="1"/>
      <c r="AO31" s="12"/>
      <c r="AP31" s="1"/>
      <c r="AQ31" s="12"/>
      <c r="AR31" s="1"/>
      <c r="AS31" s="12"/>
      <c r="AT31" s="1"/>
      <c r="AU31" s="12"/>
      <c r="AV31" s="1"/>
      <c r="AW31" s="12"/>
      <c r="AX31" s="1"/>
      <c r="AY31" s="12"/>
      <c r="AZ31" s="1"/>
      <c r="BA31" s="12"/>
      <c r="BB31" s="1"/>
      <c r="BC31" s="12"/>
      <c r="BD31" s="1"/>
      <c r="BE31" s="12"/>
      <c r="BF31" s="1"/>
      <c r="BG31" s="12"/>
      <c r="BH31" s="1"/>
      <c r="BI31" s="12"/>
      <c r="BJ31" s="1"/>
      <c r="BK31" s="12"/>
      <c r="BL31" s="1"/>
      <c r="BM31" s="12"/>
      <c r="BN31" s="1"/>
      <c r="BO31" s="12"/>
      <c r="BP31" s="1"/>
      <c r="BQ31" s="12"/>
      <c r="BR31" s="1"/>
      <c r="BS31" s="12"/>
      <c r="BT31" s="1"/>
      <c r="BU31" s="12"/>
      <c r="BV31" s="1"/>
      <c r="BW31" s="12"/>
      <c r="BX31" s="1"/>
      <c r="BY31" s="12"/>
      <c r="BZ31" s="1"/>
      <c r="CA31" s="12"/>
      <c r="CB31" s="1"/>
      <c r="CC31" s="12"/>
      <c r="CD31" s="1"/>
      <c r="CE31" s="12"/>
      <c r="CF31" s="1"/>
      <c r="CG31" s="12"/>
      <c r="CH31" s="1"/>
      <c r="CI31" s="12"/>
      <c r="CJ31" s="1"/>
      <c r="CK31" s="12"/>
      <c r="CL31" s="1"/>
      <c r="CM31" s="12"/>
      <c r="CN31" s="1"/>
      <c r="CO31" s="12"/>
      <c r="CP31" s="1"/>
      <c r="CQ31" s="12"/>
      <c r="CR31" s="1"/>
      <c r="CS31" s="12"/>
      <c r="CT31" s="1"/>
      <c r="CU31" s="12"/>
      <c r="CV31" s="1"/>
      <c r="CW31" s="12"/>
      <c r="CX31" s="1"/>
      <c r="CY31" s="12"/>
      <c r="CZ31" s="1"/>
      <c r="DA31" s="12"/>
      <c r="DB31" s="1"/>
      <c r="DC31" s="12"/>
      <c r="DD31" s="1"/>
      <c r="DE31" s="12"/>
      <c r="DF31" s="1"/>
      <c r="DG31" s="12"/>
      <c r="DH31" s="1"/>
      <c r="DI31" s="12"/>
      <c r="DJ31" s="1"/>
      <c r="DK31" s="12"/>
      <c r="DL31" s="1"/>
      <c r="DM31" s="12"/>
      <c r="DN31" s="1"/>
      <c r="DO31" s="12"/>
      <c r="DP31" s="1"/>
      <c r="DQ31" s="12"/>
      <c r="DR31" s="1"/>
      <c r="DS31" s="12"/>
      <c r="DT31" s="1"/>
      <c r="DU31" s="12"/>
      <c r="DV31" s="1"/>
      <c r="DW31" s="12"/>
      <c r="DX31" s="1"/>
      <c r="DY31" s="12"/>
      <c r="DZ31" s="1"/>
      <c r="EA31" s="12"/>
      <c r="EB31" s="1"/>
      <c r="EC31" s="12"/>
      <c r="ED31" s="1"/>
      <c r="EE31" s="12"/>
      <c r="EF31" s="1"/>
      <c r="EG31" s="12"/>
      <c r="EH31" s="1"/>
      <c r="EI31" s="12"/>
      <c r="EJ31" s="1"/>
      <c r="EK31" s="12"/>
      <c r="EL31" s="1"/>
      <c r="EM31" s="12"/>
      <c r="EN31" s="1"/>
      <c r="EO31" s="12"/>
      <c r="EP31" s="1"/>
      <c r="EQ31" s="12"/>
      <c r="ER31" s="1"/>
      <c r="ES31" s="12"/>
      <c r="ET31" s="1"/>
      <c r="EU31" s="12"/>
      <c r="EV31" s="1"/>
      <c r="EW31" s="12"/>
      <c r="EX31" s="1"/>
      <c r="EY31" s="12"/>
      <c r="EZ31" s="1"/>
      <c r="FA31" s="12"/>
      <c r="FB31" s="1"/>
      <c r="FC31" s="12"/>
      <c r="FD31" s="1"/>
      <c r="FE31" s="12"/>
      <c r="FF31" s="1"/>
      <c r="FG31" s="12"/>
      <c r="FH31" s="1"/>
      <c r="FI31" s="12"/>
      <c r="FJ31" s="1"/>
      <c r="FK31" s="12"/>
      <c r="FL31" s="1"/>
      <c r="FM31" s="12"/>
      <c r="FN31" s="1"/>
      <c r="FO31" s="12"/>
      <c r="FP31" s="1"/>
      <c r="FQ31" s="12"/>
      <c r="FR31" s="1"/>
      <c r="FS31" s="12"/>
      <c r="FT31" s="1"/>
      <c r="FU31" s="12"/>
      <c r="FV31" s="1"/>
      <c r="FW31" s="1"/>
      <c r="FX31" s="12"/>
      <c r="FY31" s="1"/>
      <c r="FZ31" s="12"/>
      <c r="GA31" s="1"/>
      <c r="GB31" s="12"/>
      <c r="GC31" s="1"/>
      <c r="GD31" s="12"/>
      <c r="GE31" s="1"/>
      <c r="GF31" s="12"/>
      <c r="GG31" s="1"/>
      <c r="GH31" s="12"/>
      <c r="GI31" s="1"/>
      <c r="GJ31" s="12"/>
      <c r="GK31" s="1"/>
      <c r="GL31" s="12"/>
      <c r="GM31" s="1"/>
      <c r="GN31" s="12"/>
      <c r="GO31" s="1"/>
      <c r="GP31" s="12"/>
      <c r="GQ31" s="1"/>
      <c r="GR31" s="12"/>
      <c r="GS31" s="1"/>
      <c r="GT31" s="12"/>
      <c r="GU31" s="1"/>
      <c r="GV31" s="12"/>
      <c r="GW31" s="1"/>
      <c r="GX31" s="12"/>
      <c r="GY31" s="1"/>
      <c r="GZ31" s="12"/>
      <c r="HA31" s="1"/>
      <c r="HB31" s="12"/>
      <c r="HC31" s="1"/>
      <c r="HD31" s="12"/>
      <c r="HE31" s="1"/>
      <c r="HF31" s="12"/>
      <c r="HG31" s="1"/>
      <c r="HH31" s="12"/>
      <c r="HI31" s="1"/>
      <c r="HJ31" s="12"/>
      <c r="HK31" s="1"/>
      <c r="HL31" s="12"/>
      <c r="HM31" s="1"/>
      <c r="HN31" s="12"/>
      <c r="HO31" s="1"/>
      <c r="HP31" s="12"/>
      <c r="HQ31" s="1"/>
      <c r="HR31" s="12"/>
      <c r="HS31" s="1"/>
      <c r="HT31" s="12"/>
      <c r="HU31" s="1"/>
      <c r="HV31" s="12"/>
      <c r="HW31" s="1"/>
      <c r="HX31" s="12"/>
      <c r="HY31" s="1"/>
      <c r="HZ31" s="12"/>
      <c r="IA31" s="1"/>
      <c r="IB31" s="12"/>
      <c r="IC31" s="1"/>
      <c r="ID31" s="12"/>
      <c r="IE31" s="1"/>
      <c r="IF31" s="12"/>
      <c r="IG31" s="1"/>
      <c r="IH31" s="12"/>
      <c r="II31" s="1"/>
      <c r="IJ31" s="12"/>
      <c r="IK31" s="1"/>
      <c r="IL31" s="12"/>
      <c r="IM31" s="1"/>
      <c r="IN31" s="12"/>
      <c r="IO31" s="1"/>
      <c r="IP31" s="12"/>
      <c r="IQ31" s="1"/>
      <c r="IR31" s="12"/>
      <c r="IS31" s="1"/>
      <c r="IT31" s="12"/>
      <c r="IU31" s="1"/>
      <c r="IV31" s="12"/>
    </row>
    <row r="32" spans="1:256" ht="15.75" x14ac:dyDescent="0.25">
      <c r="A32" s="7" t="s">
        <v>467</v>
      </c>
      <c r="B32" s="7"/>
      <c r="C32" s="1"/>
      <c r="D32" s="1"/>
      <c r="E32" s="12"/>
      <c r="F32" s="1"/>
      <c r="G32" s="12"/>
      <c r="H32" s="1"/>
      <c r="I32" s="6"/>
      <c r="J32" s="6"/>
      <c r="K32" s="12"/>
      <c r="L32" s="54"/>
      <c r="M32" s="6"/>
      <c r="N32" s="6"/>
      <c r="O32" s="6"/>
      <c r="P32" s="6"/>
      <c r="Q32" s="12"/>
      <c r="R32" s="1"/>
      <c r="S32" s="12"/>
      <c r="T32" s="1"/>
      <c r="U32" s="12"/>
      <c r="V32" s="1"/>
      <c r="W32" s="12"/>
      <c r="X32" s="1"/>
      <c r="Y32" s="12"/>
      <c r="Z32" s="1"/>
      <c r="AA32" s="12"/>
      <c r="AB32" s="1"/>
      <c r="AC32" s="12"/>
      <c r="AD32" s="1"/>
      <c r="AE32" s="12"/>
      <c r="AF32" s="1"/>
      <c r="AG32" s="12"/>
      <c r="AH32" s="1"/>
      <c r="AI32" s="12"/>
      <c r="AJ32" s="1"/>
      <c r="AK32" s="12"/>
      <c r="AL32" s="1"/>
      <c r="AM32" s="12"/>
      <c r="AN32" s="1"/>
      <c r="AO32" s="12"/>
      <c r="AP32" s="1"/>
      <c r="AQ32" s="12"/>
      <c r="AR32" s="1"/>
      <c r="AS32" s="12"/>
      <c r="AT32" s="1"/>
      <c r="AU32" s="12"/>
      <c r="AV32" s="1"/>
      <c r="AW32" s="12"/>
      <c r="AX32" s="1"/>
      <c r="AY32" s="12"/>
      <c r="AZ32" s="1"/>
      <c r="BA32" s="12"/>
      <c r="BB32" s="1"/>
      <c r="BC32" s="12"/>
      <c r="BD32" s="1"/>
      <c r="BE32" s="12"/>
      <c r="BF32" s="1"/>
      <c r="BG32" s="12"/>
      <c r="BH32" s="1"/>
      <c r="BI32" s="12"/>
      <c r="BJ32" s="1"/>
      <c r="BK32" s="12"/>
      <c r="BL32" s="1"/>
      <c r="BM32" s="12"/>
      <c r="BN32" s="1"/>
      <c r="BO32" s="12"/>
      <c r="BP32" s="1"/>
      <c r="BQ32" s="12"/>
      <c r="BR32" s="1"/>
      <c r="BS32" s="12"/>
      <c r="BT32" s="1"/>
      <c r="BU32" s="12"/>
      <c r="BV32" s="1"/>
      <c r="BW32" s="12"/>
      <c r="BX32" s="1"/>
      <c r="BY32" s="12"/>
      <c r="BZ32" s="1"/>
      <c r="CA32" s="12"/>
      <c r="CB32" s="1"/>
      <c r="CC32" s="12"/>
      <c r="CD32" s="1"/>
      <c r="CE32" s="12"/>
      <c r="CF32" s="1"/>
      <c r="CG32" s="12"/>
      <c r="CH32" s="1"/>
      <c r="CI32" s="12"/>
      <c r="CJ32" s="1"/>
      <c r="CK32" s="12"/>
      <c r="CL32" s="1"/>
      <c r="CM32" s="12"/>
      <c r="CN32" s="1"/>
      <c r="CO32" s="12"/>
      <c r="CP32" s="1"/>
      <c r="CQ32" s="12"/>
      <c r="CR32" s="1"/>
      <c r="CS32" s="12"/>
      <c r="CT32" s="1"/>
      <c r="CU32" s="12"/>
      <c r="CV32" s="1"/>
      <c r="CW32" s="12"/>
      <c r="CX32" s="1"/>
      <c r="CY32" s="12"/>
      <c r="CZ32" s="1"/>
      <c r="DA32" s="12"/>
      <c r="DB32" s="1"/>
      <c r="DC32" s="12"/>
      <c r="DD32" s="1"/>
      <c r="DE32" s="12"/>
      <c r="DF32" s="1"/>
      <c r="DG32" s="12"/>
      <c r="DH32" s="1"/>
      <c r="DI32" s="12"/>
      <c r="DJ32" s="1"/>
      <c r="DK32" s="12"/>
      <c r="DL32" s="1"/>
      <c r="DM32" s="12"/>
      <c r="DN32" s="1"/>
      <c r="DO32" s="12"/>
      <c r="DP32" s="1"/>
      <c r="DQ32" s="12"/>
      <c r="DR32" s="1"/>
      <c r="DS32" s="12"/>
      <c r="DT32" s="1"/>
      <c r="DU32" s="12"/>
      <c r="DV32" s="1"/>
      <c r="DW32" s="12"/>
      <c r="DX32" s="1"/>
      <c r="DY32" s="12"/>
      <c r="DZ32" s="1"/>
      <c r="EA32" s="12"/>
      <c r="EB32" s="1"/>
      <c r="EC32" s="12"/>
      <c r="ED32" s="1"/>
      <c r="EE32" s="12"/>
      <c r="EF32" s="1"/>
      <c r="EG32" s="12"/>
      <c r="EH32" s="1"/>
      <c r="EI32" s="12"/>
      <c r="EJ32" s="1"/>
      <c r="EK32" s="12"/>
      <c r="EL32" s="1"/>
      <c r="EM32" s="12"/>
      <c r="EN32" s="1"/>
      <c r="EO32" s="12"/>
      <c r="EP32" s="1"/>
      <c r="EQ32" s="12"/>
      <c r="ER32" s="1"/>
      <c r="ES32" s="12"/>
      <c r="ET32" s="1"/>
      <c r="EU32" s="12"/>
      <c r="EV32" s="1"/>
      <c r="EW32" s="12"/>
      <c r="EX32" s="1"/>
      <c r="EY32" s="12"/>
      <c r="EZ32" s="1"/>
      <c r="FA32" s="12"/>
      <c r="FB32" s="1"/>
      <c r="FC32" s="12"/>
      <c r="FD32" s="1"/>
      <c r="FE32" s="12"/>
      <c r="FF32" s="1"/>
      <c r="FG32" s="12"/>
      <c r="FH32" s="1"/>
      <c r="FI32" s="12"/>
      <c r="FJ32" s="1"/>
      <c r="FK32" s="12"/>
      <c r="FL32" s="1"/>
      <c r="FM32" s="12"/>
      <c r="FN32" s="1"/>
      <c r="FO32" s="12"/>
      <c r="FP32" s="1"/>
      <c r="FQ32" s="12"/>
      <c r="FR32" s="1"/>
      <c r="FS32" s="12"/>
      <c r="FT32" s="1"/>
      <c r="FU32" s="12"/>
      <c r="FV32" s="1"/>
      <c r="FW32" s="1"/>
      <c r="FX32" s="12"/>
      <c r="FY32" s="1"/>
      <c r="FZ32" s="12"/>
      <c r="GA32" s="1"/>
      <c r="GB32" s="12"/>
      <c r="GC32" s="1"/>
      <c r="GD32" s="12"/>
      <c r="GE32" s="1"/>
      <c r="GF32" s="12"/>
      <c r="GG32" s="1"/>
      <c r="GH32" s="12"/>
      <c r="GI32" s="1"/>
      <c r="GJ32" s="12"/>
      <c r="GK32" s="1"/>
      <c r="GL32" s="12"/>
      <c r="GM32" s="1"/>
      <c r="GN32" s="12"/>
      <c r="GO32" s="1"/>
      <c r="GP32" s="12"/>
      <c r="GQ32" s="1"/>
      <c r="GR32" s="12"/>
      <c r="GS32" s="1"/>
      <c r="GT32" s="12"/>
      <c r="GU32" s="1"/>
      <c r="GV32" s="12"/>
      <c r="GW32" s="1"/>
      <c r="GX32" s="12"/>
      <c r="GY32" s="1"/>
      <c r="GZ32" s="12"/>
      <c r="HA32" s="1"/>
      <c r="HB32" s="12"/>
      <c r="HC32" s="1"/>
      <c r="HD32" s="12"/>
      <c r="HE32" s="1"/>
      <c r="HF32" s="12"/>
      <c r="HG32" s="1"/>
      <c r="HH32" s="12"/>
      <c r="HI32" s="1"/>
      <c r="HJ32" s="12"/>
      <c r="HK32" s="1"/>
      <c r="HL32" s="12"/>
      <c r="HM32" s="1"/>
      <c r="HN32" s="12"/>
      <c r="HO32" s="1"/>
      <c r="HP32" s="12"/>
      <c r="HQ32" s="1"/>
      <c r="HR32" s="12"/>
      <c r="HS32" s="1"/>
      <c r="HT32" s="12"/>
      <c r="HU32" s="1"/>
      <c r="HV32" s="12"/>
      <c r="HW32" s="1"/>
      <c r="HX32" s="12"/>
      <c r="HY32" s="1"/>
      <c r="HZ32" s="12"/>
      <c r="IA32" s="1"/>
      <c r="IB32" s="12"/>
      <c r="IC32" s="1"/>
      <c r="ID32" s="12"/>
      <c r="IE32" s="1"/>
      <c r="IF32" s="12"/>
      <c r="IG32" s="1"/>
      <c r="IH32" s="12"/>
      <c r="II32" s="1"/>
      <c r="IJ32" s="12"/>
      <c r="IK32" s="1"/>
      <c r="IL32" s="12"/>
      <c r="IM32" s="1"/>
      <c r="IN32" s="12"/>
      <c r="IO32" s="1"/>
      <c r="IP32" s="12"/>
      <c r="IQ32" s="1"/>
      <c r="IR32" s="12"/>
      <c r="IS32" s="1"/>
      <c r="IT32" s="12"/>
      <c r="IU32" s="1"/>
      <c r="IV32" s="12"/>
    </row>
    <row r="33" spans="1:256" x14ac:dyDescent="0.2">
      <c r="A33" s="1"/>
      <c r="B33" s="1"/>
      <c r="C33" s="1"/>
      <c r="D33" s="1"/>
      <c r="E33" s="12"/>
      <c r="F33" s="1"/>
      <c r="G33" s="12"/>
      <c r="H33" s="1"/>
      <c r="I33" s="6"/>
      <c r="J33" s="6"/>
      <c r="K33" s="12"/>
      <c r="L33" s="54"/>
      <c r="M33" s="6"/>
      <c r="N33" s="6"/>
      <c r="O33" s="6"/>
      <c r="P33" s="6"/>
      <c r="Q33" s="12"/>
      <c r="R33" s="1"/>
      <c r="S33" s="12"/>
      <c r="T33" s="1"/>
      <c r="U33" s="12"/>
      <c r="V33" s="1"/>
      <c r="W33" s="12"/>
      <c r="X33" s="1"/>
      <c r="Y33" s="12"/>
      <c r="Z33" s="1"/>
      <c r="AA33" s="12"/>
      <c r="AB33" s="1"/>
      <c r="AC33" s="12"/>
      <c r="AD33" s="1"/>
      <c r="AE33" s="12"/>
      <c r="AF33" s="1"/>
      <c r="AG33" s="12"/>
      <c r="AH33" s="1"/>
      <c r="AI33" s="12"/>
      <c r="AJ33" s="1"/>
      <c r="AK33" s="12"/>
      <c r="AL33" s="1"/>
      <c r="AM33" s="12"/>
      <c r="AN33" s="1"/>
      <c r="AO33" s="12"/>
      <c r="AP33" s="1"/>
      <c r="AQ33" s="12"/>
      <c r="AR33" s="1"/>
      <c r="AS33" s="12"/>
      <c r="AT33" s="1"/>
      <c r="AU33" s="12"/>
      <c r="AV33" s="1"/>
      <c r="AW33" s="12"/>
      <c r="AX33" s="1"/>
      <c r="AY33" s="12"/>
      <c r="AZ33" s="1"/>
      <c r="BA33" s="12"/>
      <c r="BB33" s="1"/>
      <c r="BC33" s="12"/>
      <c r="BD33" s="1"/>
      <c r="BE33" s="12"/>
      <c r="BF33" s="1"/>
      <c r="BG33" s="12"/>
      <c r="BH33" s="1"/>
      <c r="BI33" s="12"/>
      <c r="BJ33" s="1"/>
      <c r="BK33" s="12"/>
      <c r="BL33" s="1"/>
      <c r="BM33" s="12"/>
      <c r="BN33" s="1"/>
      <c r="BO33" s="12"/>
      <c r="BP33" s="1"/>
      <c r="BQ33" s="12"/>
      <c r="BR33" s="1"/>
      <c r="BS33" s="12"/>
      <c r="BT33" s="1"/>
      <c r="BU33" s="12"/>
      <c r="BV33" s="1"/>
      <c r="BW33" s="12"/>
      <c r="BX33" s="1"/>
      <c r="BY33" s="12"/>
      <c r="BZ33" s="1"/>
      <c r="CA33" s="12"/>
      <c r="CB33" s="1"/>
      <c r="CC33" s="12"/>
      <c r="CD33" s="1"/>
      <c r="CE33" s="12"/>
      <c r="CF33" s="1"/>
      <c r="CG33" s="12"/>
      <c r="CH33" s="1"/>
      <c r="CI33" s="12"/>
      <c r="CJ33" s="1"/>
      <c r="CK33" s="12"/>
      <c r="CL33" s="1"/>
      <c r="CM33" s="12"/>
      <c r="CN33" s="1"/>
      <c r="CO33" s="12"/>
      <c r="CP33" s="1"/>
      <c r="CQ33" s="12"/>
      <c r="CR33" s="1"/>
      <c r="CS33" s="12"/>
      <c r="CT33" s="1"/>
      <c r="CU33" s="12"/>
      <c r="CV33" s="1"/>
      <c r="CW33" s="12"/>
      <c r="CX33" s="1"/>
      <c r="CY33" s="12"/>
      <c r="CZ33" s="1"/>
      <c r="DA33" s="12"/>
      <c r="DB33" s="1"/>
      <c r="DC33" s="12"/>
      <c r="DD33" s="1"/>
      <c r="DE33" s="12"/>
      <c r="DF33" s="1"/>
      <c r="DG33" s="12"/>
      <c r="DH33" s="1"/>
      <c r="DI33" s="12"/>
      <c r="DJ33" s="1"/>
      <c r="DK33" s="12"/>
      <c r="DL33" s="1"/>
      <c r="DM33" s="12"/>
      <c r="DN33" s="1"/>
      <c r="DO33" s="12"/>
      <c r="DP33" s="1"/>
      <c r="DQ33" s="12"/>
      <c r="DR33" s="1"/>
      <c r="DS33" s="12"/>
      <c r="DT33" s="1"/>
      <c r="DU33" s="12"/>
      <c r="DV33" s="1"/>
      <c r="DW33" s="12"/>
      <c r="DX33" s="1"/>
      <c r="DY33" s="12"/>
      <c r="DZ33" s="1"/>
      <c r="EA33" s="12"/>
      <c r="EB33" s="1"/>
      <c r="EC33" s="12"/>
      <c r="ED33" s="1"/>
      <c r="EE33" s="12"/>
      <c r="EF33" s="1"/>
      <c r="EG33" s="12"/>
      <c r="EH33" s="1"/>
      <c r="EI33" s="12"/>
      <c r="EJ33" s="1"/>
      <c r="EK33" s="12"/>
      <c r="EL33" s="1"/>
      <c r="EM33" s="12"/>
      <c r="EN33" s="1"/>
      <c r="EO33" s="12"/>
      <c r="EP33" s="1"/>
      <c r="EQ33" s="12"/>
      <c r="ER33" s="1"/>
      <c r="ES33" s="12"/>
      <c r="ET33" s="1"/>
      <c r="EU33" s="12"/>
      <c r="EV33" s="1"/>
      <c r="EW33" s="12"/>
      <c r="EX33" s="1"/>
      <c r="EY33" s="12"/>
      <c r="EZ33" s="1"/>
      <c r="FA33" s="12"/>
      <c r="FB33" s="1"/>
      <c r="FC33" s="12"/>
      <c r="FD33" s="1"/>
      <c r="FE33" s="12"/>
      <c r="FF33" s="1"/>
      <c r="FG33" s="12"/>
      <c r="FH33" s="1"/>
      <c r="FI33" s="12"/>
      <c r="FJ33" s="1"/>
      <c r="FK33" s="12"/>
      <c r="FL33" s="1"/>
      <c r="FM33" s="12"/>
      <c r="FN33" s="1"/>
      <c r="FO33" s="12"/>
      <c r="FP33" s="1"/>
      <c r="FQ33" s="12"/>
      <c r="FR33" s="1"/>
      <c r="FS33" s="12"/>
      <c r="FT33" s="1"/>
      <c r="FU33" s="12"/>
      <c r="FV33" s="1"/>
      <c r="FW33" s="1"/>
      <c r="FX33" s="12"/>
      <c r="FY33" s="1"/>
      <c r="FZ33" s="12"/>
      <c r="GA33" s="1"/>
      <c r="GB33" s="12"/>
      <c r="GC33" s="1"/>
      <c r="GD33" s="12"/>
      <c r="GE33" s="1"/>
      <c r="GF33" s="12"/>
      <c r="GG33" s="1"/>
      <c r="GH33" s="12"/>
      <c r="GI33" s="1"/>
      <c r="GJ33" s="12"/>
      <c r="GK33" s="1"/>
      <c r="GL33" s="12"/>
      <c r="GM33" s="1"/>
      <c r="GN33" s="12"/>
      <c r="GO33" s="1"/>
      <c r="GP33" s="12"/>
      <c r="GQ33" s="1"/>
      <c r="GR33" s="12"/>
      <c r="GS33" s="1"/>
      <c r="GT33" s="12"/>
      <c r="GU33" s="1"/>
      <c r="GV33" s="12"/>
      <c r="GW33" s="1"/>
      <c r="GX33" s="12"/>
      <c r="GY33" s="1"/>
      <c r="GZ33" s="12"/>
      <c r="HA33" s="1"/>
      <c r="HB33" s="12"/>
      <c r="HC33" s="1"/>
      <c r="HD33" s="12"/>
      <c r="HE33" s="1"/>
      <c r="HF33" s="12"/>
      <c r="HG33" s="1"/>
      <c r="HH33" s="12"/>
      <c r="HI33" s="1"/>
      <c r="HJ33" s="12"/>
      <c r="HK33" s="1"/>
      <c r="HL33" s="12"/>
      <c r="HM33" s="1"/>
      <c r="HN33" s="12"/>
      <c r="HO33" s="1"/>
      <c r="HP33" s="12"/>
      <c r="HQ33" s="1"/>
      <c r="HR33" s="12"/>
      <c r="HS33" s="1"/>
      <c r="HT33" s="12"/>
      <c r="HU33" s="1"/>
      <c r="HV33" s="12"/>
      <c r="HW33" s="1"/>
      <c r="HX33" s="12"/>
      <c r="HY33" s="1"/>
      <c r="HZ33" s="12"/>
      <c r="IA33" s="1"/>
      <c r="IB33" s="12"/>
      <c r="IC33" s="1"/>
      <c r="ID33" s="12"/>
      <c r="IE33" s="1"/>
      <c r="IF33" s="12"/>
      <c r="IG33" s="1"/>
      <c r="IH33" s="12"/>
      <c r="II33" s="1"/>
      <c r="IJ33" s="12"/>
      <c r="IK33" s="1"/>
      <c r="IL33" s="12"/>
      <c r="IM33" s="1"/>
      <c r="IN33" s="12"/>
      <c r="IO33" s="1"/>
      <c r="IP33" s="12"/>
      <c r="IQ33" s="1"/>
      <c r="IR33" s="12"/>
      <c r="IS33" s="1"/>
      <c r="IT33" s="12"/>
      <c r="IU33" s="1"/>
      <c r="IV33" s="12"/>
    </row>
    <row r="34" spans="1:256" x14ac:dyDescent="0.2">
      <c r="A34" s="1"/>
      <c r="B34" s="1"/>
      <c r="C34" s="1"/>
      <c r="D34" s="1"/>
      <c r="E34" s="12"/>
      <c r="F34" s="1"/>
      <c r="G34" s="12"/>
      <c r="H34" s="1"/>
      <c r="I34" s="6"/>
      <c r="J34" s="6"/>
      <c r="K34" s="12"/>
      <c r="L34" s="54"/>
      <c r="M34" s="6"/>
      <c r="N34" s="6"/>
      <c r="O34" s="6"/>
      <c r="P34" s="6"/>
      <c r="Q34" s="12"/>
      <c r="R34" s="1"/>
      <c r="S34" s="12"/>
      <c r="T34" s="1"/>
      <c r="U34" s="12"/>
      <c r="V34" s="1"/>
      <c r="W34" s="12"/>
      <c r="X34" s="1"/>
      <c r="Y34" s="12"/>
      <c r="Z34" s="1"/>
      <c r="AA34" s="12"/>
      <c r="AB34" s="1"/>
      <c r="AC34" s="12"/>
      <c r="AD34" s="1"/>
      <c r="AE34" s="12"/>
      <c r="AF34" s="1"/>
      <c r="AG34" s="12"/>
      <c r="AH34" s="1"/>
      <c r="AI34" s="12"/>
      <c r="AJ34" s="1"/>
      <c r="AK34" s="12"/>
      <c r="AL34" s="1"/>
      <c r="AM34" s="12"/>
      <c r="AN34" s="1"/>
      <c r="AO34" s="12"/>
      <c r="AP34" s="1"/>
      <c r="AQ34" s="12"/>
      <c r="AR34" s="1"/>
      <c r="AS34" s="12"/>
      <c r="AT34" s="1"/>
      <c r="AU34" s="12"/>
      <c r="AV34" s="1"/>
      <c r="AW34" s="12"/>
      <c r="AX34" s="1"/>
      <c r="AY34" s="12"/>
      <c r="AZ34" s="1"/>
      <c r="BA34" s="12"/>
      <c r="BB34" s="1"/>
      <c r="BC34" s="12"/>
      <c r="BD34" s="1"/>
      <c r="BE34" s="12"/>
      <c r="BF34" s="1"/>
      <c r="BG34" s="12"/>
      <c r="BH34" s="1"/>
      <c r="BI34" s="12"/>
      <c r="BJ34" s="1"/>
      <c r="BK34" s="12"/>
      <c r="BL34" s="1"/>
      <c r="BM34" s="12"/>
      <c r="BN34" s="1"/>
      <c r="BO34" s="12"/>
      <c r="BP34" s="1"/>
      <c r="BQ34" s="12"/>
      <c r="BR34" s="1"/>
      <c r="BS34" s="12"/>
      <c r="BT34" s="1"/>
      <c r="BU34" s="12"/>
      <c r="BV34" s="1"/>
      <c r="BW34" s="12"/>
      <c r="BX34" s="1"/>
      <c r="BY34" s="12"/>
      <c r="BZ34" s="1"/>
      <c r="CA34" s="12"/>
      <c r="CB34" s="1"/>
      <c r="CC34" s="12"/>
      <c r="CD34" s="1"/>
      <c r="CE34" s="12"/>
      <c r="CF34" s="1"/>
      <c r="CG34" s="12"/>
      <c r="CH34" s="1"/>
      <c r="CI34" s="12"/>
      <c r="CJ34" s="1"/>
      <c r="CK34" s="12"/>
      <c r="CL34" s="1"/>
      <c r="CM34" s="12"/>
      <c r="CN34" s="1"/>
      <c r="CO34" s="12"/>
      <c r="CP34" s="1"/>
      <c r="CQ34" s="12"/>
      <c r="CR34" s="1"/>
      <c r="CS34" s="12"/>
      <c r="CT34" s="1"/>
      <c r="CU34" s="12"/>
      <c r="CV34" s="1"/>
      <c r="CW34" s="12"/>
      <c r="CX34" s="1"/>
      <c r="CY34" s="12"/>
      <c r="CZ34" s="1"/>
      <c r="DA34" s="12"/>
      <c r="DB34" s="1"/>
      <c r="DC34" s="12"/>
      <c r="DD34" s="1"/>
      <c r="DE34" s="12"/>
      <c r="DF34" s="1"/>
      <c r="DG34" s="12"/>
      <c r="DH34" s="1"/>
      <c r="DI34" s="12"/>
      <c r="DJ34" s="1"/>
      <c r="DK34" s="12"/>
      <c r="DL34" s="1"/>
      <c r="DM34" s="12"/>
      <c r="DN34" s="1"/>
      <c r="DO34" s="12"/>
      <c r="DP34" s="1"/>
      <c r="DQ34" s="12"/>
      <c r="DR34" s="1"/>
      <c r="DS34" s="12"/>
      <c r="DT34" s="1"/>
      <c r="DU34" s="12"/>
      <c r="DV34" s="1"/>
      <c r="DW34" s="12"/>
      <c r="DX34" s="1"/>
      <c r="DY34" s="12"/>
      <c r="DZ34" s="1"/>
      <c r="EA34" s="12"/>
      <c r="EB34" s="1"/>
      <c r="EC34" s="12"/>
      <c r="ED34" s="1"/>
      <c r="EE34" s="12"/>
      <c r="EF34" s="1"/>
      <c r="EG34" s="12"/>
      <c r="EH34" s="1"/>
      <c r="EI34" s="12"/>
      <c r="EJ34" s="1"/>
      <c r="EK34" s="12"/>
      <c r="EL34" s="1"/>
      <c r="EM34" s="12"/>
      <c r="EN34" s="1"/>
      <c r="EO34" s="12"/>
      <c r="EP34" s="1"/>
      <c r="EQ34" s="12"/>
      <c r="ER34" s="1"/>
      <c r="ES34" s="12"/>
      <c r="ET34" s="1"/>
      <c r="EU34" s="12"/>
      <c r="EV34" s="1"/>
      <c r="EW34" s="12"/>
      <c r="EX34" s="1"/>
      <c r="EY34" s="12"/>
      <c r="EZ34" s="1"/>
      <c r="FA34" s="12"/>
      <c r="FB34" s="1"/>
      <c r="FC34" s="12"/>
      <c r="FD34" s="1"/>
      <c r="FE34" s="12"/>
      <c r="FF34" s="1"/>
      <c r="FG34" s="12"/>
      <c r="FH34" s="1"/>
      <c r="FI34" s="12"/>
      <c r="FJ34" s="1"/>
      <c r="FK34" s="12"/>
      <c r="FL34" s="1"/>
      <c r="FM34" s="12"/>
      <c r="FN34" s="1"/>
      <c r="FO34" s="12"/>
      <c r="FP34" s="1"/>
      <c r="FQ34" s="12"/>
      <c r="FR34" s="1"/>
      <c r="FS34" s="12"/>
      <c r="FT34" s="1"/>
      <c r="FU34" s="12"/>
      <c r="FV34" s="1"/>
      <c r="FW34" s="1"/>
      <c r="FX34" s="12"/>
      <c r="FY34" s="1"/>
      <c r="FZ34" s="12"/>
      <c r="GA34" s="1"/>
      <c r="GB34" s="12"/>
      <c r="GC34" s="1"/>
      <c r="GD34" s="12"/>
      <c r="GE34" s="1"/>
      <c r="GF34" s="12"/>
      <c r="GG34" s="1"/>
      <c r="GH34" s="12"/>
      <c r="GI34" s="1"/>
      <c r="GJ34" s="12"/>
      <c r="GK34" s="1"/>
      <c r="GL34" s="12"/>
      <c r="GM34" s="1"/>
      <c r="GN34" s="12"/>
      <c r="GO34" s="1"/>
      <c r="GP34" s="12"/>
      <c r="GQ34" s="1"/>
      <c r="GR34" s="12"/>
      <c r="GS34" s="1"/>
      <c r="GT34" s="12"/>
      <c r="GU34" s="1"/>
      <c r="GV34" s="12"/>
      <c r="GW34" s="1"/>
      <c r="GX34" s="12"/>
      <c r="GY34" s="1"/>
      <c r="GZ34" s="12"/>
      <c r="HA34" s="1"/>
      <c r="HB34" s="12"/>
      <c r="HC34" s="1"/>
      <c r="HD34" s="12"/>
      <c r="HE34" s="1"/>
      <c r="HF34" s="12"/>
      <c r="HG34" s="1"/>
      <c r="HH34" s="12"/>
      <c r="HI34" s="1"/>
      <c r="HJ34" s="12"/>
      <c r="HK34" s="1"/>
      <c r="HL34" s="12"/>
      <c r="HM34" s="1"/>
      <c r="HN34" s="12"/>
      <c r="HO34" s="1"/>
      <c r="HP34" s="12"/>
      <c r="HQ34" s="1"/>
      <c r="HR34" s="12"/>
      <c r="HS34" s="1"/>
      <c r="HT34" s="12"/>
      <c r="HU34" s="1"/>
      <c r="HV34" s="12"/>
      <c r="HW34" s="1"/>
      <c r="HX34" s="12"/>
      <c r="HY34" s="1"/>
      <c r="HZ34" s="12"/>
      <c r="IA34" s="1"/>
      <c r="IB34" s="12"/>
      <c r="IC34" s="1"/>
      <c r="ID34" s="12"/>
      <c r="IE34" s="1"/>
      <c r="IF34" s="12"/>
      <c r="IG34" s="1"/>
      <c r="IH34" s="12"/>
      <c r="II34" s="1"/>
      <c r="IJ34" s="12"/>
      <c r="IK34" s="1"/>
      <c r="IL34" s="12"/>
      <c r="IM34" s="1"/>
      <c r="IN34" s="12"/>
      <c r="IO34" s="1"/>
      <c r="IP34" s="12"/>
      <c r="IQ34" s="1"/>
      <c r="IR34" s="12"/>
      <c r="IS34" s="1"/>
      <c r="IT34" s="12"/>
      <c r="IU34" s="1"/>
      <c r="IV34" s="12"/>
    </row>
    <row r="35" spans="1:256" x14ac:dyDescent="0.2">
      <c r="A35" s="1"/>
      <c r="B35" s="1"/>
      <c r="C35" s="1"/>
      <c r="D35" s="1"/>
      <c r="E35" s="1"/>
      <c r="F35" s="1"/>
      <c r="GA35" s="6"/>
    </row>
    <row r="36" spans="1:256" x14ac:dyDescent="0.2">
      <c r="A36" s="35" t="s">
        <v>643</v>
      </c>
      <c r="B36" s="9" t="s">
        <v>644</v>
      </c>
      <c r="C36" s="9" t="s">
        <v>724</v>
      </c>
      <c r="D36" s="9" t="s">
        <v>725</v>
      </c>
      <c r="E36" s="9" t="s">
        <v>303</v>
      </c>
      <c r="F36" s="9" t="s">
        <v>390</v>
      </c>
      <c r="G36" s="9" t="s">
        <v>391</v>
      </c>
      <c r="H36" s="9" t="s">
        <v>592</v>
      </c>
      <c r="I36" s="9" t="s">
        <v>727</v>
      </c>
      <c r="J36" s="9" t="s">
        <v>648</v>
      </c>
      <c r="K36" s="9" t="s">
        <v>428</v>
      </c>
      <c r="L36" s="9" t="s">
        <v>709</v>
      </c>
      <c r="M36" s="9" t="s">
        <v>649</v>
      </c>
      <c r="N36" s="9" t="s">
        <v>650</v>
      </c>
      <c r="O36" s="9" t="s">
        <v>232</v>
      </c>
      <c r="P36" s="9" t="s">
        <v>443</v>
      </c>
      <c r="Q36" t="s">
        <v>651</v>
      </c>
      <c r="R36" t="s">
        <v>652</v>
      </c>
      <c r="S36" t="s">
        <v>464</v>
      </c>
      <c r="W36" t="s">
        <v>278</v>
      </c>
      <c r="X36" t="s">
        <v>276</v>
      </c>
      <c r="Y36" t="s">
        <v>323</v>
      </c>
      <c r="GB36" s="6"/>
    </row>
    <row r="37" spans="1:256" ht="45" x14ac:dyDescent="0.2">
      <c r="A37" s="9" t="s">
        <v>659</v>
      </c>
      <c r="B37" s="9" t="s">
        <v>694</v>
      </c>
      <c r="C37" s="1" t="s">
        <v>591</v>
      </c>
      <c r="D37" s="95" t="s">
        <v>723</v>
      </c>
      <c r="E37" s="1" t="s">
        <v>304</v>
      </c>
      <c r="F37" s="1" t="s">
        <v>459</v>
      </c>
      <c r="G37" s="1" t="s">
        <v>460</v>
      </c>
      <c r="H37" s="1" t="s">
        <v>571</v>
      </c>
      <c r="I37" s="1" t="s">
        <v>726</v>
      </c>
      <c r="J37" s="1" t="s">
        <v>689</v>
      </c>
      <c r="K37" s="1" t="s">
        <v>389</v>
      </c>
      <c r="L37" s="1" t="s">
        <v>728</v>
      </c>
      <c r="M37" s="1" t="s">
        <v>729</v>
      </c>
      <c r="N37" s="1" t="s">
        <v>461</v>
      </c>
      <c r="O37" s="1" t="s">
        <v>537</v>
      </c>
      <c r="P37" s="1" t="s">
        <v>462</v>
      </c>
      <c r="Q37" s="115" t="s">
        <v>463</v>
      </c>
      <c r="R37" t="s">
        <v>435</v>
      </c>
      <c r="S37" t="s">
        <v>465</v>
      </c>
      <c r="T37" t="s">
        <v>686</v>
      </c>
      <c r="W37" t="s">
        <v>279</v>
      </c>
      <c r="X37" t="s">
        <v>271</v>
      </c>
      <c r="Y37" t="s">
        <v>328</v>
      </c>
      <c r="GB37" s="6"/>
    </row>
    <row r="38" spans="1:256" x14ac:dyDescent="0.2">
      <c r="A38" s="22">
        <v>8463.2999999999993</v>
      </c>
      <c r="B38" s="22">
        <v>0</v>
      </c>
      <c r="C38" s="22">
        <v>2313</v>
      </c>
      <c r="D38" s="22">
        <v>1</v>
      </c>
      <c r="E38" s="22">
        <v>4210.8</v>
      </c>
      <c r="F38" s="1">
        <v>72480084.909999996</v>
      </c>
      <c r="G38" s="1">
        <v>0</v>
      </c>
      <c r="H38" s="1">
        <v>18258822</v>
      </c>
      <c r="I38" s="1">
        <v>7894</v>
      </c>
      <c r="J38" s="1">
        <v>0</v>
      </c>
      <c r="K38" s="1">
        <v>72480084.909999996</v>
      </c>
      <c r="L38" s="1">
        <v>-8059793.4681354603</v>
      </c>
      <c r="M38" s="1">
        <v>64420291.441864535</v>
      </c>
      <c r="N38" s="1">
        <v>17413885.93</v>
      </c>
      <c r="O38" s="1">
        <v>667710350</v>
      </c>
      <c r="P38" s="8">
        <v>26.08</v>
      </c>
      <c r="Q38" s="1">
        <v>1090385.53</v>
      </c>
      <c r="R38" s="1">
        <v>45916019.981864534</v>
      </c>
      <c r="S38" s="1">
        <v>4884049.99</v>
      </c>
      <c r="T38" s="1">
        <v>95907.704106848774</v>
      </c>
      <c r="U38" s="1"/>
      <c r="V38" s="1"/>
      <c r="W38" s="23">
        <f t="shared" ref="W38:W69" si="1">INDEX($D$26:$FZ$26,,ROW()-37)</f>
        <v>0.88560000000000005</v>
      </c>
      <c r="X38" s="23">
        <f t="shared" ref="X38:X69" si="2">INDEX($D$27:$FZ$27,,ROW()-37)</f>
        <v>1.0297000000000001</v>
      </c>
      <c r="Y38" s="1">
        <f t="shared" ref="Y38:Y69" si="3">INDEX($D$28:$FZ$28,,ROW()-37)</f>
        <v>2871266.26</v>
      </c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2"/>
      <c r="AS38" s="22"/>
      <c r="AT38" s="22"/>
      <c r="AU38" s="22"/>
      <c r="AV38" s="22"/>
      <c r="AW38" s="22"/>
      <c r="AX38" s="22"/>
      <c r="AY38" s="22"/>
      <c r="AZ38" s="22"/>
      <c r="BA38" s="22"/>
      <c r="BB38" s="22"/>
      <c r="BC38" s="22"/>
      <c r="BD38" s="22"/>
      <c r="BE38" s="22"/>
      <c r="BF38" s="22"/>
      <c r="BG38" s="22"/>
      <c r="BH38" s="22"/>
      <c r="BI38" s="22"/>
      <c r="BJ38" s="22"/>
      <c r="BK38" s="22"/>
      <c r="BL38" s="22"/>
      <c r="BM38" s="22"/>
      <c r="BN38" s="22"/>
      <c r="BO38" s="22"/>
      <c r="BP38" s="22"/>
      <c r="BQ38" s="22"/>
      <c r="BR38" s="22"/>
      <c r="BS38" s="22"/>
      <c r="BT38" s="22"/>
      <c r="BU38" s="22"/>
      <c r="BV38" s="22"/>
      <c r="BW38" s="22"/>
      <c r="BX38" s="22"/>
      <c r="BY38" s="22"/>
      <c r="BZ38" s="22"/>
      <c r="CA38" s="22"/>
      <c r="CB38" s="22"/>
      <c r="CC38" s="22"/>
      <c r="CD38" s="22"/>
      <c r="CE38" s="22"/>
      <c r="CF38" s="22"/>
      <c r="CG38" s="22"/>
      <c r="CH38" s="22"/>
      <c r="CI38" s="22"/>
      <c r="CJ38" s="22"/>
      <c r="CK38" s="22"/>
      <c r="CL38" s="22"/>
      <c r="CM38" s="22"/>
      <c r="CN38" s="22"/>
      <c r="CO38" s="22"/>
      <c r="CP38" s="22"/>
      <c r="CQ38" s="22"/>
      <c r="CR38" s="22"/>
      <c r="CS38" s="22"/>
      <c r="CT38" s="22"/>
      <c r="CU38" s="22"/>
      <c r="CV38" s="22"/>
      <c r="CW38" s="22"/>
      <c r="CX38" s="22"/>
      <c r="CY38" s="22"/>
      <c r="CZ38" s="22"/>
      <c r="DA38" s="22"/>
      <c r="DB38" s="22"/>
      <c r="DC38" s="22"/>
      <c r="DD38" s="22"/>
      <c r="DE38" s="22"/>
      <c r="DF38" s="22"/>
      <c r="DG38" s="22"/>
      <c r="DH38" s="22"/>
      <c r="DI38" s="22"/>
      <c r="DJ38" s="22"/>
      <c r="DK38" s="22"/>
      <c r="DL38" s="22"/>
      <c r="DM38" s="22"/>
      <c r="DN38" s="22"/>
      <c r="DO38" s="22"/>
      <c r="DP38" s="22"/>
      <c r="DQ38" s="22"/>
      <c r="DR38" s="22"/>
      <c r="DS38" s="22"/>
      <c r="DT38" s="22"/>
      <c r="DU38" s="22"/>
      <c r="DV38" s="22"/>
      <c r="DW38" s="22"/>
      <c r="DX38" s="22"/>
      <c r="DY38" s="22"/>
      <c r="DZ38" s="22"/>
      <c r="EA38" s="22"/>
      <c r="EB38" s="22"/>
      <c r="EC38" s="22"/>
      <c r="ED38" s="22"/>
      <c r="EE38" s="22"/>
      <c r="EF38" s="22"/>
      <c r="EG38" s="22"/>
      <c r="EH38" s="22"/>
      <c r="EI38" s="22"/>
      <c r="EJ38" s="22"/>
      <c r="EK38" s="22"/>
      <c r="EL38" s="22"/>
      <c r="EM38" s="22"/>
      <c r="EN38" s="22"/>
      <c r="EO38" s="22"/>
      <c r="EP38" s="22"/>
      <c r="EQ38" s="22"/>
      <c r="ER38" s="22"/>
      <c r="ES38" s="22"/>
      <c r="ET38" s="22"/>
      <c r="EU38" s="22"/>
      <c r="EV38" s="22"/>
      <c r="EW38" s="22"/>
      <c r="EX38" s="22"/>
      <c r="EY38" s="22"/>
      <c r="EZ38" s="22"/>
      <c r="FA38" s="22"/>
      <c r="FB38" s="22"/>
      <c r="FC38" s="22"/>
      <c r="FD38" s="22"/>
      <c r="FE38" s="22"/>
      <c r="FF38" s="22"/>
      <c r="FG38" s="22"/>
      <c r="FH38" s="22"/>
      <c r="FI38" s="22"/>
      <c r="FJ38" s="22"/>
      <c r="FK38" s="22"/>
      <c r="FL38" s="22"/>
      <c r="FM38" s="22"/>
      <c r="FN38" s="22"/>
      <c r="FO38" s="22"/>
      <c r="FP38" s="22"/>
      <c r="FQ38" s="22"/>
      <c r="FR38" s="22"/>
      <c r="FS38" s="22"/>
      <c r="FT38" s="22"/>
      <c r="FU38" s="22"/>
      <c r="FV38" s="22"/>
      <c r="FW38" s="22"/>
      <c r="FX38" s="22"/>
      <c r="FY38" s="22"/>
      <c r="GC38" s="22"/>
    </row>
    <row r="39" spans="1:256" x14ac:dyDescent="0.2">
      <c r="A39" s="22">
        <v>36982.6</v>
      </c>
      <c r="B39" s="22">
        <v>4933.3999999999996</v>
      </c>
      <c r="C39" s="22">
        <v>0</v>
      </c>
      <c r="D39" s="22">
        <v>2.5</v>
      </c>
      <c r="E39" s="22">
        <v>14260.2</v>
      </c>
      <c r="F39" s="1">
        <v>353421544.51999998</v>
      </c>
      <c r="G39" s="1">
        <v>0</v>
      </c>
      <c r="H39" s="1">
        <v>0</v>
      </c>
      <c r="I39" s="1">
        <v>67099</v>
      </c>
      <c r="J39" s="1">
        <v>-36968821.101955108</v>
      </c>
      <c r="K39" s="1">
        <v>353421544.51999998</v>
      </c>
      <c r="L39" s="1">
        <v>-39300514.887057431</v>
      </c>
      <c r="M39" s="1">
        <v>277152208.53098744</v>
      </c>
      <c r="N39" s="1">
        <v>67132126.189999998</v>
      </c>
      <c r="O39" s="1">
        <v>2486375044</v>
      </c>
      <c r="P39" s="8">
        <v>27</v>
      </c>
      <c r="Q39" s="1">
        <v>5021864.82</v>
      </c>
      <c r="R39" s="1">
        <v>241967038.62294257</v>
      </c>
      <c r="S39" s="1">
        <v>35400000</v>
      </c>
      <c r="T39" s="1">
        <v>188850.31841659872</v>
      </c>
      <c r="U39" s="1"/>
      <c r="V39" s="1"/>
      <c r="W39" s="23">
        <f t="shared" si="1"/>
        <v>0.90500000000000003</v>
      </c>
      <c r="X39" s="23">
        <f t="shared" si="2"/>
        <v>1.0297000000000001</v>
      </c>
      <c r="Y39" s="1">
        <f t="shared" si="3"/>
        <v>0</v>
      </c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2"/>
      <c r="AS39" s="22"/>
      <c r="AT39" s="22"/>
      <c r="AU39" s="22"/>
      <c r="AV39" s="22"/>
      <c r="AW39" s="22"/>
      <c r="AX39" s="22"/>
      <c r="AY39" s="22"/>
      <c r="AZ39" s="22"/>
      <c r="BA39" s="22"/>
      <c r="BB39" s="22"/>
      <c r="BC39" s="22"/>
      <c r="BD39" s="22"/>
      <c r="BE39" s="22"/>
      <c r="BF39" s="22"/>
      <c r="BG39" s="22"/>
      <c r="BH39" s="22"/>
      <c r="BI39" s="22"/>
      <c r="BJ39" s="22"/>
      <c r="BK39" s="22"/>
      <c r="BL39" s="22"/>
      <c r="BM39" s="22"/>
      <c r="BN39" s="22"/>
      <c r="BO39" s="22"/>
      <c r="BP39" s="22"/>
      <c r="BQ39" s="22"/>
      <c r="BR39" s="22"/>
      <c r="BS39" s="22"/>
      <c r="BT39" s="22"/>
      <c r="BU39" s="22"/>
      <c r="BV39" s="22"/>
      <c r="BW39" s="22"/>
      <c r="BX39" s="22"/>
      <c r="BY39" s="22"/>
      <c r="BZ39" s="22"/>
      <c r="CA39" s="22"/>
      <c r="CB39" s="22"/>
      <c r="CC39" s="22"/>
      <c r="CD39" s="22"/>
      <c r="CE39" s="22"/>
      <c r="CF39" s="22"/>
      <c r="CG39" s="22"/>
      <c r="CH39" s="22"/>
      <c r="CI39" s="22"/>
      <c r="CJ39" s="22"/>
      <c r="CK39" s="22"/>
      <c r="CL39" s="22"/>
      <c r="CM39" s="22"/>
      <c r="CN39" s="22"/>
      <c r="CO39" s="22"/>
      <c r="CP39" s="22"/>
      <c r="CQ39" s="22"/>
      <c r="CR39" s="22"/>
      <c r="CS39" s="22"/>
      <c r="CT39" s="22"/>
      <c r="CU39" s="22"/>
      <c r="CV39" s="22"/>
      <c r="CW39" s="22"/>
      <c r="CX39" s="22"/>
      <c r="CY39" s="22"/>
      <c r="CZ39" s="22"/>
      <c r="DA39" s="22"/>
      <c r="DB39" s="22"/>
      <c r="DC39" s="22"/>
      <c r="DD39" s="22"/>
      <c r="DE39" s="22"/>
      <c r="DF39" s="22"/>
      <c r="DG39" s="22"/>
      <c r="DH39" s="22"/>
      <c r="DI39" s="22"/>
      <c r="DJ39" s="22"/>
      <c r="DK39" s="22"/>
      <c r="DL39" s="22"/>
      <c r="DM39" s="22"/>
      <c r="DN39" s="22"/>
      <c r="DO39" s="22"/>
      <c r="DP39" s="22"/>
      <c r="DQ39" s="22"/>
      <c r="DR39" s="22"/>
      <c r="DS39" s="22"/>
      <c r="DT39" s="22"/>
      <c r="DU39" s="22"/>
      <c r="DV39" s="22"/>
      <c r="DW39" s="22"/>
      <c r="DX39" s="22"/>
      <c r="DY39" s="22"/>
      <c r="DZ39" s="22"/>
      <c r="EA39" s="22"/>
      <c r="EB39" s="22"/>
      <c r="EC39" s="22"/>
      <c r="ED39" s="22"/>
      <c r="EE39" s="22"/>
      <c r="EF39" s="22"/>
      <c r="EG39" s="22"/>
      <c r="EH39" s="22"/>
      <c r="EI39" s="22"/>
      <c r="EJ39" s="22"/>
      <c r="EK39" s="22"/>
      <c r="EL39" s="22"/>
      <c r="EM39" s="22"/>
      <c r="EN39" s="22"/>
      <c r="EO39" s="22"/>
      <c r="EP39" s="22"/>
      <c r="EQ39" s="22"/>
      <c r="ER39" s="22"/>
      <c r="ES39" s="22"/>
      <c r="ET39" s="22"/>
      <c r="EU39" s="22"/>
      <c r="EV39" s="22"/>
      <c r="EW39" s="22"/>
      <c r="EX39" s="22"/>
      <c r="EY39" s="22"/>
      <c r="EZ39" s="22"/>
      <c r="FA39" s="22"/>
      <c r="FB39" s="22"/>
      <c r="FC39" s="22"/>
      <c r="FD39" s="22"/>
      <c r="FE39" s="22"/>
      <c r="FF39" s="22"/>
      <c r="FG39" s="22"/>
      <c r="FH39" s="22"/>
      <c r="FI39" s="22"/>
      <c r="FJ39" s="22"/>
      <c r="FK39" s="22"/>
      <c r="FL39" s="22"/>
      <c r="FM39" s="22"/>
      <c r="FN39" s="22"/>
      <c r="FO39" s="22"/>
      <c r="FP39" s="22"/>
      <c r="FQ39" s="22"/>
      <c r="FR39" s="22"/>
      <c r="FS39" s="22"/>
      <c r="FT39" s="22"/>
      <c r="FU39" s="22"/>
      <c r="FV39" s="22"/>
      <c r="FW39" s="22"/>
      <c r="FX39" s="22"/>
      <c r="FY39" s="22"/>
      <c r="GC39" s="6"/>
    </row>
    <row r="40" spans="1:256" x14ac:dyDescent="0.2">
      <c r="A40" s="22">
        <v>7128.1</v>
      </c>
      <c r="B40" s="22">
        <v>919.1</v>
      </c>
      <c r="C40" s="22">
        <v>1</v>
      </c>
      <c r="D40" s="22">
        <v>0</v>
      </c>
      <c r="E40" s="22">
        <v>5548.1</v>
      </c>
      <c r="F40" s="1">
        <v>72479846.149999991</v>
      </c>
      <c r="G40" s="1">
        <v>0</v>
      </c>
      <c r="H40" s="1">
        <v>7894</v>
      </c>
      <c r="I40" s="1">
        <v>0</v>
      </c>
      <c r="J40" s="1">
        <v>-7357763.1399999997</v>
      </c>
      <c r="K40" s="1">
        <v>72479846.149999991</v>
      </c>
      <c r="L40" s="1">
        <v>-8059766.9179970203</v>
      </c>
      <c r="M40" s="1">
        <v>57062316.092002973</v>
      </c>
      <c r="N40" s="1">
        <v>17916076.420000002</v>
      </c>
      <c r="O40" s="1">
        <v>725699790</v>
      </c>
      <c r="P40" s="8">
        <v>24.687999999999999</v>
      </c>
      <c r="Q40" s="1">
        <v>1476755.35</v>
      </c>
      <c r="R40" s="1">
        <v>45027247.46200297</v>
      </c>
      <c r="S40" s="1">
        <v>4890000</v>
      </c>
      <c r="T40" s="1">
        <v>373045.9901843298</v>
      </c>
      <c r="U40" s="1"/>
      <c r="V40" s="1"/>
      <c r="W40" s="23">
        <f t="shared" si="1"/>
        <v>0.88519999999999999</v>
      </c>
      <c r="X40" s="23">
        <f t="shared" si="2"/>
        <v>1.0297000000000001</v>
      </c>
      <c r="Y40" s="1">
        <f t="shared" si="3"/>
        <v>2568438.92</v>
      </c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8"/>
      <c r="BH40" s="8"/>
      <c r="BI40" s="8"/>
      <c r="BJ40" s="8"/>
      <c r="BK40" s="8"/>
      <c r="BL40" s="8"/>
      <c r="BM40" s="8"/>
      <c r="BN40" s="8"/>
      <c r="BO40" s="8"/>
      <c r="BP40" s="8"/>
      <c r="BQ40" s="8"/>
      <c r="BR40" s="8"/>
      <c r="BS40" s="8"/>
      <c r="BT40" s="8"/>
      <c r="BU40" s="8"/>
      <c r="BV40" s="8"/>
      <c r="BW40" s="8"/>
      <c r="BX40" s="8"/>
      <c r="BY40" s="8"/>
      <c r="BZ40" s="8"/>
      <c r="CA40" s="8"/>
      <c r="CB40" s="8"/>
      <c r="CC40" s="8"/>
      <c r="CD40" s="8"/>
      <c r="CE40" s="8"/>
      <c r="CF40" s="8"/>
      <c r="CG40" s="8"/>
      <c r="CH40" s="8"/>
      <c r="CI40" s="8"/>
      <c r="CJ40" s="8"/>
      <c r="CK40" s="8"/>
      <c r="CL40" s="8"/>
      <c r="CM40" s="8"/>
      <c r="CN40" s="8"/>
      <c r="CO40" s="8"/>
      <c r="CP40" s="8"/>
      <c r="CQ40" s="8"/>
      <c r="CR40" s="8"/>
      <c r="CS40" s="8"/>
      <c r="CT40" s="8"/>
      <c r="CU40" s="8"/>
      <c r="CV40" s="8"/>
      <c r="CW40" s="8"/>
      <c r="CX40" s="8"/>
      <c r="CY40" s="8"/>
      <c r="CZ40" s="8"/>
      <c r="DA40" s="8"/>
      <c r="DB40" s="8"/>
      <c r="DC40" s="8"/>
      <c r="DD40" s="8"/>
      <c r="DE40" s="8"/>
      <c r="DF40" s="8"/>
      <c r="DG40" s="8"/>
      <c r="DH40" s="8"/>
      <c r="DI40" s="8"/>
      <c r="DJ40" s="8"/>
      <c r="DK40" s="8"/>
      <c r="DL40" s="8"/>
      <c r="DM40" s="8"/>
      <c r="DN40" s="8"/>
      <c r="DO40" s="8"/>
      <c r="DP40" s="8"/>
      <c r="DQ40" s="8"/>
      <c r="DR40" s="8"/>
      <c r="DS40" s="8"/>
      <c r="DT40" s="8"/>
      <c r="DU40" s="8"/>
      <c r="DV40" s="8"/>
      <c r="DW40" s="8"/>
      <c r="DX40" s="8"/>
      <c r="DY40" s="8"/>
      <c r="DZ40" s="8"/>
      <c r="EA40" s="8"/>
      <c r="EB40" s="8"/>
      <c r="EC40" s="8"/>
      <c r="ED40" s="8"/>
      <c r="EE40" s="8"/>
      <c r="EF40" s="8"/>
      <c r="EG40" s="8"/>
      <c r="EH40" s="8"/>
      <c r="EI40" s="8"/>
      <c r="EJ40" s="8"/>
      <c r="EK40" s="8"/>
      <c r="EL40" s="8"/>
      <c r="EM40" s="8"/>
      <c r="EN40" s="8"/>
      <c r="EO40" s="8"/>
      <c r="EP40" s="8"/>
      <c r="EQ40" s="8"/>
      <c r="ER40" s="8"/>
      <c r="ES40" s="8"/>
      <c r="ET40" s="8"/>
      <c r="EU40" s="8"/>
      <c r="EV40" s="8"/>
      <c r="EW40" s="8"/>
      <c r="EX40" s="8"/>
      <c r="EY40" s="8"/>
      <c r="EZ40" s="8"/>
      <c r="FA40" s="8"/>
      <c r="FB40" s="8"/>
      <c r="FC40" s="8"/>
      <c r="FD40" s="8"/>
      <c r="FE40" s="8"/>
      <c r="FF40" s="8"/>
      <c r="FG40" s="8"/>
      <c r="FH40" s="8"/>
      <c r="FI40" s="8"/>
      <c r="FJ40" s="8"/>
      <c r="FK40" s="8"/>
      <c r="FL40" s="8"/>
      <c r="FM40" s="8"/>
      <c r="FN40" s="8"/>
      <c r="FO40" s="8"/>
      <c r="FP40" s="8"/>
      <c r="FQ40" s="8"/>
      <c r="FR40" s="8"/>
      <c r="FS40" s="8"/>
      <c r="FT40" s="8"/>
      <c r="FU40" s="8"/>
      <c r="FV40" s="8"/>
      <c r="FW40" s="8"/>
      <c r="FX40" s="8"/>
      <c r="FY40" s="8"/>
      <c r="GC40" s="6"/>
    </row>
    <row r="41" spans="1:256" x14ac:dyDescent="0.2">
      <c r="A41" s="22">
        <v>17106.3</v>
      </c>
      <c r="B41" s="22">
        <v>699.6</v>
      </c>
      <c r="C41" s="22">
        <v>0</v>
      </c>
      <c r="D41" s="22">
        <v>2</v>
      </c>
      <c r="E41" s="22">
        <v>5296.2</v>
      </c>
      <c r="F41" s="1">
        <v>147868482.38</v>
      </c>
      <c r="G41" s="1">
        <v>108813.53</v>
      </c>
      <c r="H41" s="1">
        <v>0</v>
      </c>
      <c r="I41" s="1">
        <v>15788</v>
      </c>
      <c r="J41" s="1">
        <v>-5167581.4079999998</v>
      </c>
      <c r="K41" s="1">
        <v>147977295.91</v>
      </c>
      <c r="L41" s="1">
        <v>-16455091.691582927</v>
      </c>
      <c r="M41" s="1">
        <v>126354622.81041706</v>
      </c>
      <c r="N41" s="1">
        <v>30850450.079999998</v>
      </c>
      <c r="O41" s="1">
        <v>1174718227</v>
      </c>
      <c r="P41" s="8">
        <v>26.262</v>
      </c>
      <c r="Q41" s="1">
        <v>2572538.9500000002</v>
      </c>
      <c r="R41" s="1">
        <v>98099215.188417062</v>
      </c>
      <c r="S41" s="1">
        <v>750000</v>
      </c>
      <c r="T41" s="1">
        <v>186138.27699268839</v>
      </c>
      <c r="U41" s="1"/>
      <c r="V41" s="1"/>
      <c r="W41" s="23">
        <f t="shared" si="1"/>
        <v>0.89400000000000002</v>
      </c>
      <c r="X41" s="23">
        <f t="shared" si="2"/>
        <v>1.0297000000000001</v>
      </c>
      <c r="Y41" s="1">
        <f t="shared" si="3"/>
        <v>0</v>
      </c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  <c r="BO41" s="6"/>
      <c r="BP41" s="6"/>
      <c r="BQ41" s="6"/>
      <c r="BR41" s="6"/>
      <c r="BS41" s="6"/>
      <c r="BT41" s="6"/>
      <c r="BU41" s="6"/>
      <c r="BV41" s="6"/>
      <c r="BW41" s="6"/>
      <c r="BX41" s="6"/>
      <c r="BY41" s="6"/>
      <c r="BZ41" s="6"/>
      <c r="CA41" s="6"/>
      <c r="CB41" s="6"/>
      <c r="CC41" s="6"/>
      <c r="CD41" s="6"/>
      <c r="CE41" s="6"/>
      <c r="CF41" s="6"/>
      <c r="CG41" s="6"/>
      <c r="CH41" s="6"/>
      <c r="CI41" s="6"/>
      <c r="CJ41" s="6"/>
      <c r="CK41" s="6"/>
      <c r="CL41" s="6"/>
      <c r="CM41" s="6"/>
      <c r="CN41" s="6"/>
      <c r="CO41" s="6"/>
      <c r="CP41" s="6"/>
      <c r="CQ41" s="6"/>
      <c r="CR41" s="6"/>
      <c r="CS41" s="6"/>
      <c r="CT41" s="6"/>
      <c r="CU41" s="6"/>
      <c r="CV41" s="6"/>
      <c r="CW41" s="6"/>
      <c r="CX41" s="6"/>
      <c r="CY41" s="6"/>
      <c r="CZ41" s="6"/>
      <c r="DA41" s="6"/>
      <c r="DB41" s="6"/>
      <c r="DC41" s="6"/>
      <c r="DD41" s="6"/>
      <c r="DE41" s="6"/>
      <c r="DF41" s="6"/>
      <c r="DG41" s="6"/>
      <c r="DH41" s="6"/>
      <c r="DI41" s="6"/>
      <c r="DJ41" s="6"/>
      <c r="DK41" s="6"/>
      <c r="DL41" s="6"/>
      <c r="DM41" s="6"/>
      <c r="DN41" s="6"/>
      <c r="DO41" s="6"/>
      <c r="DP41" s="6"/>
      <c r="DQ41" s="6"/>
      <c r="DR41" s="6"/>
      <c r="DS41" s="6"/>
      <c r="DT41" s="6"/>
      <c r="DU41" s="6"/>
      <c r="DV41" s="6"/>
      <c r="DW41" s="6"/>
      <c r="DX41" s="6"/>
      <c r="DY41" s="6"/>
      <c r="DZ41" s="6"/>
      <c r="EA41" s="6"/>
      <c r="EB41" s="6"/>
      <c r="EC41" s="6"/>
      <c r="ED41" s="6"/>
      <c r="EE41" s="6"/>
      <c r="EF41" s="6"/>
      <c r="EG41" s="6"/>
      <c r="EH41" s="6"/>
      <c r="EI41" s="6"/>
      <c r="EJ41" s="6"/>
      <c r="EK41" s="6"/>
      <c r="EL41" s="6"/>
      <c r="EM41" s="6"/>
      <c r="EN41" s="6"/>
      <c r="EO41" s="6"/>
      <c r="EP41" s="6"/>
      <c r="EQ41" s="6"/>
      <c r="ER41" s="6"/>
      <c r="ES41" s="6"/>
      <c r="ET41" s="6"/>
      <c r="EU41" s="6"/>
      <c r="EV41" s="6"/>
      <c r="EW41" s="6"/>
      <c r="EX41" s="6"/>
      <c r="EY41" s="6"/>
      <c r="EZ41" s="6"/>
      <c r="FA41" s="6"/>
      <c r="FB41" s="6"/>
      <c r="FC41" s="6"/>
      <c r="FD41" s="6"/>
      <c r="FE41" s="6"/>
      <c r="FF41" s="6"/>
      <c r="FG41" s="6"/>
      <c r="FH41" s="6"/>
      <c r="FI41" s="6"/>
      <c r="FJ41" s="6"/>
      <c r="FK41" s="6"/>
      <c r="FL41" s="6"/>
      <c r="FM41" s="6"/>
      <c r="FN41" s="6"/>
      <c r="FO41" s="6"/>
      <c r="FP41" s="6"/>
      <c r="FQ41" s="6"/>
      <c r="FR41" s="6"/>
      <c r="FS41" s="6"/>
      <c r="FT41" s="6"/>
      <c r="FU41" s="6"/>
      <c r="FV41" s="6"/>
      <c r="FW41" s="6"/>
      <c r="FX41" s="6"/>
      <c r="FY41" s="6"/>
      <c r="GC41" s="6"/>
    </row>
    <row r="42" spans="1:256" x14ac:dyDescent="0.2">
      <c r="A42" s="22">
        <v>1047.4000000000001</v>
      </c>
      <c r="B42" s="22">
        <v>0</v>
      </c>
      <c r="C42" s="22">
        <v>0</v>
      </c>
      <c r="D42" s="22">
        <v>0</v>
      </c>
      <c r="E42" s="22">
        <v>280</v>
      </c>
      <c r="F42" s="1">
        <v>9359432.0099999998</v>
      </c>
      <c r="G42" s="1">
        <v>0</v>
      </c>
      <c r="H42" s="1">
        <v>0</v>
      </c>
      <c r="I42" s="1">
        <v>0</v>
      </c>
      <c r="J42" s="1">
        <v>0</v>
      </c>
      <c r="K42" s="1">
        <v>9359432.0099999998</v>
      </c>
      <c r="L42" s="1">
        <v>-1040769.8759366139</v>
      </c>
      <c r="M42" s="1">
        <v>8318662.1340633854</v>
      </c>
      <c r="N42" s="1">
        <v>3385894.74</v>
      </c>
      <c r="O42" s="1">
        <v>151936044</v>
      </c>
      <c r="P42" s="8">
        <v>22.285</v>
      </c>
      <c r="Q42" s="1">
        <v>306777.69</v>
      </c>
      <c r="R42" s="1">
        <v>4625989.7040633848</v>
      </c>
      <c r="S42" s="1">
        <v>0</v>
      </c>
      <c r="T42" s="1">
        <v>0</v>
      </c>
      <c r="U42" s="1"/>
      <c r="V42" s="1"/>
      <c r="W42" s="23">
        <f t="shared" si="1"/>
        <v>0.84340000000000004</v>
      </c>
      <c r="X42" s="23">
        <f t="shared" si="2"/>
        <v>1.1204000000000001</v>
      </c>
      <c r="Y42" s="1">
        <f t="shared" si="3"/>
        <v>0</v>
      </c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  <c r="BO42" s="6"/>
      <c r="BP42" s="6"/>
      <c r="BQ42" s="6"/>
      <c r="BR42" s="6"/>
      <c r="BS42" s="6"/>
      <c r="BT42" s="6"/>
      <c r="BU42" s="6"/>
      <c r="BV42" s="6"/>
      <c r="BW42" s="6"/>
      <c r="BX42" s="6"/>
      <c r="BY42" s="6"/>
      <c r="BZ42" s="6"/>
      <c r="CA42" s="6"/>
      <c r="CB42" s="6"/>
      <c r="CC42" s="6"/>
      <c r="CD42" s="6"/>
      <c r="CE42" s="6"/>
      <c r="CF42" s="6"/>
      <c r="CG42" s="6"/>
      <c r="CH42" s="6"/>
      <c r="CI42" s="6"/>
      <c r="CJ42" s="6"/>
      <c r="CK42" s="6"/>
      <c r="CL42" s="6"/>
      <c r="CM42" s="6"/>
      <c r="CN42" s="6"/>
      <c r="CO42" s="6"/>
      <c r="CP42" s="6"/>
      <c r="CQ42" s="6"/>
      <c r="CR42" s="6"/>
      <c r="CS42" s="6"/>
      <c r="CT42" s="6"/>
      <c r="CU42" s="6"/>
      <c r="CV42" s="6"/>
      <c r="CW42" s="6"/>
      <c r="CX42" s="6"/>
      <c r="CY42" s="6"/>
      <c r="CZ42" s="6"/>
      <c r="DA42" s="6"/>
      <c r="DB42" s="6"/>
      <c r="DC42" s="6"/>
      <c r="DD42" s="6"/>
      <c r="DE42" s="6"/>
      <c r="DF42" s="6"/>
      <c r="DG42" s="6"/>
      <c r="DH42" s="6"/>
      <c r="DI42" s="6"/>
      <c r="DJ42" s="6"/>
      <c r="DK42" s="6"/>
      <c r="DL42" s="6"/>
      <c r="DM42" s="6"/>
      <c r="DN42" s="6"/>
      <c r="DO42" s="6"/>
      <c r="DP42" s="6"/>
      <c r="DQ42" s="6"/>
      <c r="DR42" s="6"/>
      <c r="DS42" s="6"/>
      <c r="DT42" s="6"/>
      <c r="DU42" s="6"/>
      <c r="DV42" s="6"/>
      <c r="DW42" s="6"/>
      <c r="DX42" s="6"/>
      <c r="DY42" s="6"/>
      <c r="DZ42" s="6"/>
      <c r="EA42" s="6"/>
      <c r="EB42" s="6"/>
      <c r="EC42" s="6"/>
      <c r="ED42" s="6"/>
      <c r="EE42" s="6"/>
      <c r="EF42" s="6"/>
      <c r="EG42" s="6"/>
      <c r="EH42" s="6"/>
      <c r="EI42" s="6"/>
      <c r="EJ42" s="6"/>
      <c r="EK42" s="6"/>
      <c r="EL42" s="6"/>
      <c r="EM42" s="6"/>
      <c r="EN42" s="6"/>
      <c r="EO42" s="6"/>
      <c r="EP42" s="6"/>
      <c r="EQ42" s="6"/>
      <c r="ER42" s="6"/>
      <c r="ES42" s="6"/>
      <c r="ET42" s="6"/>
      <c r="EU42" s="6"/>
      <c r="EV42" s="6"/>
      <c r="EW42" s="6"/>
      <c r="EX42" s="6"/>
      <c r="EY42" s="6"/>
      <c r="EZ42" s="6"/>
      <c r="FA42" s="6"/>
      <c r="FB42" s="6"/>
      <c r="FC42" s="6"/>
      <c r="FD42" s="6"/>
      <c r="FE42" s="6"/>
      <c r="FF42" s="6"/>
      <c r="FG42" s="6"/>
      <c r="FH42" s="6"/>
      <c r="FI42" s="6"/>
      <c r="FJ42" s="6"/>
      <c r="FK42" s="6"/>
      <c r="FL42" s="6"/>
      <c r="FM42" s="6"/>
      <c r="FN42" s="6"/>
      <c r="FO42" s="6"/>
      <c r="FP42" s="6"/>
      <c r="FQ42" s="6"/>
      <c r="FR42" s="6"/>
      <c r="FS42" s="6"/>
      <c r="FT42" s="6"/>
      <c r="FU42" s="6"/>
      <c r="FV42" s="6"/>
      <c r="FW42" s="6"/>
      <c r="FX42" s="6"/>
      <c r="FY42" s="6"/>
      <c r="GC42" s="6"/>
    </row>
    <row r="43" spans="1:256" x14ac:dyDescent="0.2">
      <c r="A43" s="22">
        <v>956.7</v>
      </c>
      <c r="B43" s="22">
        <v>0</v>
      </c>
      <c r="C43" s="22">
        <v>0</v>
      </c>
      <c r="D43" s="22">
        <v>4</v>
      </c>
      <c r="E43" s="22">
        <v>165</v>
      </c>
      <c r="F43" s="1">
        <v>8509792.379999999</v>
      </c>
      <c r="G43" s="1">
        <v>0</v>
      </c>
      <c r="H43" s="1">
        <v>0</v>
      </c>
      <c r="I43" s="1">
        <v>31576</v>
      </c>
      <c r="J43" s="1">
        <v>0</v>
      </c>
      <c r="K43" s="1">
        <v>8509792.379999999</v>
      </c>
      <c r="L43" s="1">
        <v>-946289.85499505128</v>
      </c>
      <c r="M43" s="1">
        <v>7563502.5250049476</v>
      </c>
      <c r="N43" s="1">
        <v>2671536.2200000002</v>
      </c>
      <c r="O43" s="1">
        <v>98945786</v>
      </c>
      <c r="P43" s="8">
        <v>27</v>
      </c>
      <c r="Q43" s="1">
        <v>222137.58</v>
      </c>
      <c r="R43" s="1">
        <v>4669828.7250049468</v>
      </c>
      <c r="S43" s="1">
        <v>300000</v>
      </c>
      <c r="T43" s="1">
        <v>0</v>
      </c>
      <c r="U43" s="1"/>
      <c r="V43" s="1"/>
      <c r="W43" s="23">
        <f t="shared" si="1"/>
        <v>0.84060000000000001</v>
      </c>
      <c r="X43" s="23">
        <f t="shared" si="2"/>
        <v>1.1359999999999999</v>
      </c>
      <c r="Y43" s="1">
        <f t="shared" si="3"/>
        <v>0</v>
      </c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  <c r="BO43" s="6"/>
      <c r="BP43" s="6"/>
      <c r="BQ43" s="6"/>
      <c r="BR43" s="6"/>
      <c r="BS43" s="6"/>
      <c r="BT43" s="6"/>
      <c r="BU43" s="6"/>
      <c r="BV43" s="6"/>
      <c r="BW43" s="6"/>
      <c r="BX43" s="6"/>
      <c r="BY43" s="6"/>
      <c r="BZ43" s="6"/>
      <c r="CA43" s="6"/>
      <c r="CB43" s="6"/>
      <c r="CC43" s="6"/>
      <c r="CD43" s="6"/>
      <c r="CE43" s="6"/>
      <c r="CF43" s="6"/>
      <c r="CG43" s="6"/>
      <c r="CH43" s="6"/>
      <c r="CI43" s="6"/>
      <c r="CJ43" s="6"/>
      <c r="CK43" s="6"/>
      <c r="CL43" s="6"/>
      <c r="CM43" s="6"/>
      <c r="CN43" s="6"/>
      <c r="CO43" s="6"/>
      <c r="CP43" s="6"/>
      <c r="CQ43" s="6"/>
      <c r="CR43" s="6"/>
      <c r="CS43" s="6"/>
      <c r="CT43" s="6"/>
      <c r="CU43" s="6"/>
      <c r="CV43" s="6"/>
      <c r="CW43" s="6"/>
      <c r="CX43" s="6"/>
      <c r="CY43" s="6"/>
      <c r="CZ43" s="6"/>
      <c r="DA43" s="6"/>
      <c r="DB43" s="6"/>
      <c r="DC43" s="6"/>
      <c r="DD43" s="6"/>
      <c r="DE43" s="6"/>
      <c r="DF43" s="6"/>
      <c r="DG43" s="6"/>
      <c r="DH43" s="6"/>
      <c r="DI43" s="6"/>
      <c r="DJ43" s="6"/>
      <c r="DK43" s="6"/>
      <c r="DL43" s="6"/>
      <c r="DM43" s="6"/>
      <c r="DN43" s="6"/>
      <c r="DO43" s="6"/>
      <c r="DP43" s="6"/>
      <c r="DQ43" s="6"/>
      <c r="DR43" s="6"/>
      <c r="DS43" s="6"/>
      <c r="DT43" s="6"/>
      <c r="DU43" s="6"/>
      <c r="DV43" s="6"/>
      <c r="DW43" s="6"/>
      <c r="DX43" s="6"/>
      <c r="DY43" s="6"/>
      <c r="DZ43" s="6"/>
      <c r="EA43" s="6"/>
      <c r="EB43" s="6"/>
      <c r="EC43" s="6"/>
      <c r="ED43" s="6"/>
      <c r="EE43" s="6"/>
      <c r="EF43" s="6"/>
      <c r="EG43" s="6"/>
      <c r="EH43" s="6"/>
      <c r="EI43" s="6"/>
      <c r="EJ43" s="6"/>
      <c r="EK43" s="6"/>
      <c r="EL43" s="6"/>
      <c r="EM43" s="6"/>
      <c r="EN43" s="6"/>
      <c r="EO43" s="6"/>
      <c r="EP43" s="6"/>
      <c r="EQ43" s="6"/>
      <c r="ER43" s="6"/>
      <c r="ES43" s="6"/>
      <c r="ET43" s="6"/>
      <c r="EU43" s="6"/>
      <c r="EV43" s="6"/>
      <c r="EW43" s="6"/>
      <c r="EX43" s="6"/>
      <c r="EY43" s="6"/>
      <c r="EZ43" s="6"/>
      <c r="FA43" s="6"/>
      <c r="FB43" s="6"/>
      <c r="FC43" s="6"/>
      <c r="FD43" s="6"/>
      <c r="FE43" s="6"/>
      <c r="FF43" s="6"/>
      <c r="FG43" s="6"/>
      <c r="FH43" s="6"/>
      <c r="FI43" s="6"/>
      <c r="FJ43" s="6"/>
      <c r="FK43" s="6"/>
      <c r="FL43" s="6"/>
      <c r="FM43" s="6"/>
      <c r="FN43" s="6"/>
      <c r="FO43" s="6"/>
      <c r="FP43" s="6"/>
      <c r="FQ43" s="6"/>
      <c r="FR43" s="6"/>
      <c r="FS43" s="6"/>
      <c r="FT43" s="6"/>
      <c r="FU43" s="6"/>
      <c r="FV43" s="6"/>
      <c r="FW43" s="6"/>
      <c r="FX43" s="6"/>
      <c r="FY43" s="6"/>
      <c r="GC43" s="6"/>
    </row>
    <row r="44" spans="1:256" x14ac:dyDescent="0.2">
      <c r="A44" s="22">
        <v>9327</v>
      </c>
      <c r="B44" s="22">
        <v>1069.0999999999999</v>
      </c>
      <c r="C44" s="22">
        <v>0</v>
      </c>
      <c r="D44" s="22">
        <v>2</v>
      </c>
      <c r="E44" s="22">
        <v>7278.3</v>
      </c>
      <c r="F44" s="1">
        <v>92566355.379999995</v>
      </c>
      <c r="G44" s="1">
        <v>1608117.19</v>
      </c>
      <c r="H44" s="1">
        <v>0</v>
      </c>
      <c r="I44" s="1">
        <v>15788</v>
      </c>
      <c r="J44" s="1">
        <v>-8607869.341</v>
      </c>
      <c r="K44" s="1">
        <v>94174472.569999993</v>
      </c>
      <c r="L44" s="1">
        <v>-10472211.778273812</v>
      </c>
      <c r="M44" s="1">
        <v>75094391.450726181</v>
      </c>
      <c r="N44" s="1">
        <v>18622849.59</v>
      </c>
      <c r="O44" s="1">
        <v>689735170</v>
      </c>
      <c r="P44" s="8">
        <v>27</v>
      </c>
      <c r="Q44" s="1">
        <v>1414237.48</v>
      </c>
      <c r="R44" s="1">
        <v>63665173.721726187</v>
      </c>
      <c r="S44" s="1">
        <v>8363712.4800000004</v>
      </c>
      <c r="T44" s="1">
        <v>121574.83459711482</v>
      </c>
      <c r="U44" s="1"/>
      <c r="V44" s="1"/>
      <c r="W44" s="23">
        <f t="shared" si="1"/>
        <v>0.88739999999999997</v>
      </c>
      <c r="X44" s="23">
        <f t="shared" si="2"/>
        <v>1.0297000000000001</v>
      </c>
      <c r="Y44" s="1">
        <f t="shared" si="3"/>
        <v>3284761.53</v>
      </c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  <c r="BO44" s="6"/>
      <c r="BP44" s="6"/>
      <c r="BQ44" s="6"/>
      <c r="BR44" s="6"/>
      <c r="BS44" s="6"/>
      <c r="BT44" s="6"/>
      <c r="BU44" s="6"/>
      <c r="BV44" s="6"/>
      <c r="BW44" s="6"/>
      <c r="BX44" s="6"/>
      <c r="BY44" s="6"/>
      <c r="BZ44" s="6"/>
      <c r="CA44" s="6"/>
      <c r="CB44" s="6"/>
      <c r="CC44" s="6"/>
      <c r="CD44" s="6"/>
      <c r="CE44" s="6"/>
      <c r="CF44" s="6"/>
      <c r="CG44" s="6"/>
      <c r="CH44" s="6"/>
      <c r="CI44" s="6"/>
      <c r="CJ44" s="6"/>
      <c r="CK44" s="6"/>
      <c r="CL44" s="6"/>
      <c r="CM44" s="6"/>
      <c r="CN44" s="6"/>
      <c r="CO44" s="6"/>
      <c r="CP44" s="6"/>
      <c r="CQ44" s="6"/>
      <c r="CR44" s="6"/>
      <c r="CS44" s="6"/>
      <c r="CT44" s="6"/>
      <c r="CU44" s="6"/>
      <c r="CV44" s="6"/>
      <c r="CW44" s="6"/>
      <c r="CX44" s="6"/>
      <c r="CY44" s="6"/>
      <c r="CZ44" s="6"/>
      <c r="DA44" s="6"/>
      <c r="DB44" s="6"/>
      <c r="DC44" s="6"/>
      <c r="DD44" s="6"/>
      <c r="DE44" s="6"/>
      <c r="DF44" s="6"/>
      <c r="DG44" s="6"/>
      <c r="DH44" s="6"/>
      <c r="DI44" s="6"/>
      <c r="DJ44" s="6"/>
      <c r="DK44" s="6"/>
      <c r="DL44" s="6"/>
      <c r="DM44" s="6"/>
      <c r="DN44" s="6"/>
      <c r="DO44" s="6"/>
      <c r="DP44" s="6"/>
      <c r="DQ44" s="6"/>
      <c r="DR44" s="6"/>
      <c r="DS44" s="6"/>
      <c r="DT44" s="6"/>
      <c r="DU44" s="6"/>
      <c r="DV44" s="6"/>
      <c r="DW44" s="6"/>
      <c r="DX44" s="6"/>
      <c r="DY44" s="6"/>
      <c r="DZ44" s="6"/>
      <c r="EA44" s="6"/>
      <c r="EB44" s="6"/>
      <c r="EC44" s="6"/>
      <c r="ED44" s="6"/>
      <c r="EE44" s="6"/>
      <c r="EF44" s="6"/>
      <c r="EG44" s="6"/>
      <c r="EH44" s="6"/>
      <c r="EI44" s="6"/>
      <c r="EJ44" s="6"/>
      <c r="EK44" s="6"/>
      <c r="EL44" s="6"/>
      <c r="EM44" s="6"/>
      <c r="EN44" s="6"/>
      <c r="EO44" s="6"/>
      <c r="EP44" s="6"/>
      <c r="EQ44" s="6"/>
      <c r="ER44" s="6"/>
      <c r="ES44" s="6"/>
      <c r="ET44" s="6"/>
      <c r="EU44" s="6"/>
      <c r="EV44" s="6"/>
      <c r="EW44" s="6"/>
      <c r="EX44" s="6"/>
      <c r="EY44" s="6"/>
      <c r="EZ44" s="6"/>
      <c r="FA44" s="6"/>
      <c r="FB44" s="6"/>
      <c r="FC44" s="6"/>
      <c r="FD44" s="6"/>
      <c r="FE44" s="6"/>
      <c r="FF44" s="6"/>
      <c r="FG44" s="6"/>
      <c r="FH44" s="6"/>
      <c r="FI44" s="6"/>
      <c r="FJ44" s="6"/>
      <c r="FK44" s="6"/>
      <c r="FL44" s="6"/>
      <c r="FM44" s="6"/>
      <c r="FN44" s="6"/>
      <c r="FO44" s="6"/>
      <c r="FP44" s="6"/>
      <c r="FQ44" s="6"/>
      <c r="FR44" s="6"/>
      <c r="FS44" s="6"/>
      <c r="FT44" s="6"/>
      <c r="FU44" s="6"/>
      <c r="FV44" s="6"/>
      <c r="FW44" s="6"/>
      <c r="FX44" s="6"/>
      <c r="FY44" s="6"/>
      <c r="GC44" s="6"/>
    </row>
    <row r="45" spans="1:256" x14ac:dyDescent="0.2">
      <c r="A45" s="22">
        <v>2343.9</v>
      </c>
      <c r="B45" s="22">
        <v>0</v>
      </c>
      <c r="C45" s="22">
        <v>0</v>
      </c>
      <c r="D45" s="22">
        <v>0</v>
      </c>
      <c r="E45" s="22">
        <v>1037.2</v>
      </c>
      <c r="F45" s="1">
        <v>19176430.338</v>
      </c>
      <c r="G45" s="1">
        <v>0</v>
      </c>
      <c r="H45" s="1">
        <v>0</v>
      </c>
      <c r="I45" s="1">
        <v>0</v>
      </c>
      <c r="J45" s="1">
        <v>0</v>
      </c>
      <c r="K45" s="1">
        <v>19176430.338</v>
      </c>
      <c r="L45" s="1">
        <v>-2132421.1771038207</v>
      </c>
      <c r="M45" s="1">
        <v>17044009.160896178</v>
      </c>
      <c r="N45" s="1">
        <v>3550253.52</v>
      </c>
      <c r="O45" s="1">
        <v>131490871</v>
      </c>
      <c r="P45" s="8">
        <v>27</v>
      </c>
      <c r="Q45" s="1">
        <v>202856.26</v>
      </c>
      <c r="R45" s="1">
        <v>13290899.380896179</v>
      </c>
      <c r="S45" s="1">
        <v>0</v>
      </c>
      <c r="T45" s="1">
        <v>106893.18429334604</v>
      </c>
      <c r="U45" s="1"/>
      <c r="V45" s="1"/>
      <c r="W45" s="23">
        <f t="shared" si="1"/>
        <v>0.86329999999999996</v>
      </c>
      <c r="X45" s="23">
        <f t="shared" si="2"/>
        <v>1.0526</v>
      </c>
      <c r="Y45" s="1">
        <f t="shared" si="3"/>
        <v>743203.23</v>
      </c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  <c r="BO45" s="6"/>
      <c r="BP45" s="6"/>
      <c r="BQ45" s="6"/>
      <c r="BR45" s="6"/>
      <c r="BS45" s="6"/>
      <c r="BT45" s="6"/>
      <c r="BU45" s="6"/>
      <c r="BV45" s="6"/>
      <c r="BW45" s="6"/>
      <c r="BX45" s="6"/>
      <c r="BY45" s="6"/>
      <c r="BZ45" s="6"/>
      <c r="CA45" s="6"/>
      <c r="CB45" s="6"/>
      <c r="CC45" s="6"/>
      <c r="CD45" s="6"/>
      <c r="CE45" s="6"/>
      <c r="CF45" s="6"/>
      <c r="CG45" s="6"/>
      <c r="CH45" s="6"/>
      <c r="CI45" s="6"/>
      <c r="CJ45" s="6"/>
      <c r="CK45" s="6"/>
      <c r="CL45" s="6"/>
      <c r="CM45" s="6"/>
      <c r="CN45" s="6"/>
      <c r="CO45" s="6"/>
      <c r="CP45" s="6"/>
      <c r="CQ45" s="6"/>
      <c r="CR45" s="6"/>
      <c r="CS45" s="6"/>
      <c r="CT45" s="6"/>
      <c r="CU45" s="6"/>
      <c r="CV45" s="6"/>
      <c r="CW45" s="6"/>
      <c r="CX45" s="6"/>
      <c r="CY45" s="6"/>
      <c r="CZ45" s="6"/>
      <c r="DA45" s="6"/>
      <c r="DB45" s="6"/>
      <c r="DC45" s="6"/>
      <c r="DD45" s="6"/>
      <c r="DE45" s="6"/>
      <c r="DF45" s="6"/>
      <c r="DG45" s="6"/>
      <c r="DH45" s="6"/>
      <c r="DI45" s="6"/>
      <c r="DJ45" s="6"/>
      <c r="DK45" s="6"/>
      <c r="DL45" s="6"/>
      <c r="DM45" s="6"/>
      <c r="DN45" s="6"/>
      <c r="DO45" s="6"/>
      <c r="DP45" s="6"/>
      <c r="DQ45" s="6"/>
      <c r="DR45" s="6"/>
      <c r="DS45" s="6"/>
      <c r="DT45" s="6"/>
      <c r="DU45" s="6"/>
      <c r="DV45" s="6"/>
      <c r="DW45" s="6"/>
      <c r="DX45" s="6"/>
      <c r="DY45" s="6"/>
      <c r="DZ45" s="6"/>
      <c r="EA45" s="6"/>
      <c r="EB45" s="6"/>
      <c r="EC45" s="6"/>
      <c r="ED45" s="6"/>
      <c r="EE45" s="6"/>
      <c r="EF45" s="6"/>
      <c r="EG45" s="6"/>
      <c r="EH45" s="6"/>
      <c r="EI45" s="6"/>
      <c r="EJ45" s="6"/>
      <c r="EK45" s="6"/>
      <c r="EL45" s="6"/>
      <c r="EM45" s="6"/>
      <c r="EN45" s="6"/>
      <c r="EO45" s="6"/>
      <c r="EP45" s="6"/>
      <c r="EQ45" s="6"/>
      <c r="ER45" s="6"/>
      <c r="ES45" s="6"/>
      <c r="ET45" s="6"/>
      <c r="EU45" s="6"/>
      <c r="EV45" s="6"/>
      <c r="EW45" s="6"/>
      <c r="EX45" s="6"/>
      <c r="EY45" s="6"/>
      <c r="EZ45" s="6"/>
      <c r="FA45" s="6"/>
      <c r="FB45" s="6"/>
      <c r="FC45" s="6"/>
      <c r="FD45" s="6"/>
      <c r="FE45" s="6"/>
      <c r="FF45" s="6"/>
      <c r="FG45" s="6"/>
      <c r="FH45" s="6"/>
      <c r="FI45" s="6"/>
      <c r="FJ45" s="6"/>
      <c r="FK45" s="6"/>
      <c r="FL45" s="6"/>
      <c r="FM45" s="6"/>
      <c r="FN45" s="6"/>
      <c r="FO45" s="6"/>
      <c r="FP45" s="6"/>
      <c r="FQ45" s="6"/>
      <c r="FR45" s="6"/>
      <c r="FS45" s="6"/>
      <c r="FT45" s="6"/>
      <c r="FU45" s="6"/>
      <c r="FV45" s="6"/>
      <c r="FW45" s="6"/>
      <c r="FX45" s="6"/>
      <c r="FY45" s="6"/>
      <c r="GC45" s="6"/>
    </row>
    <row r="46" spans="1:256" x14ac:dyDescent="0.2">
      <c r="A46" s="22">
        <v>297.39999999999998</v>
      </c>
      <c r="B46" s="22">
        <v>0</v>
      </c>
      <c r="C46" s="22">
        <v>0</v>
      </c>
      <c r="D46" s="22">
        <v>0</v>
      </c>
      <c r="E46" s="22">
        <v>133.5</v>
      </c>
      <c r="F46" s="1">
        <v>3373355.08</v>
      </c>
      <c r="G46" s="1">
        <v>4547.5600000000004</v>
      </c>
      <c r="H46" s="1">
        <v>0</v>
      </c>
      <c r="I46" s="1">
        <v>0</v>
      </c>
      <c r="J46" s="1">
        <v>0</v>
      </c>
      <c r="K46" s="1">
        <v>3377902.64</v>
      </c>
      <c r="L46" s="1">
        <v>-375623.14762290375</v>
      </c>
      <c r="M46" s="1">
        <v>3002279.4923770963</v>
      </c>
      <c r="N46" s="1">
        <v>1085169.1499999999</v>
      </c>
      <c r="O46" s="1">
        <v>40191450</v>
      </c>
      <c r="P46" s="8">
        <v>27</v>
      </c>
      <c r="Q46" s="1">
        <v>85487.19</v>
      </c>
      <c r="R46" s="1">
        <v>1831623.1523770965</v>
      </c>
      <c r="S46" s="1">
        <v>0</v>
      </c>
      <c r="T46" s="1">
        <v>0</v>
      </c>
      <c r="U46" s="54"/>
      <c r="V46" s="54"/>
      <c r="W46" s="23">
        <f t="shared" si="1"/>
        <v>0.81499999999999995</v>
      </c>
      <c r="X46" s="23">
        <f t="shared" si="2"/>
        <v>1.5098</v>
      </c>
      <c r="Y46" s="1">
        <f t="shared" si="3"/>
        <v>0</v>
      </c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8"/>
      <c r="AV46" s="8"/>
      <c r="AW46" s="8"/>
      <c r="AX46" s="8"/>
      <c r="AY46" s="8"/>
      <c r="AZ46" s="8"/>
      <c r="BA46" s="8"/>
      <c r="BB46" s="8"/>
      <c r="BC46" s="8"/>
      <c r="BD46" s="8"/>
      <c r="BE46" s="8"/>
      <c r="BF46" s="8"/>
      <c r="BG46" s="8"/>
      <c r="BH46" s="8"/>
      <c r="BI46" s="8"/>
      <c r="BJ46" s="8"/>
      <c r="BK46" s="8"/>
      <c r="BL46" s="8"/>
      <c r="BM46" s="8"/>
      <c r="BN46" s="8"/>
      <c r="BO46" s="8"/>
      <c r="BP46" s="8"/>
      <c r="BQ46" s="8"/>
      <c r="BR46" s="8"/>
      <c r="BS46" s="8"/>
      <c r="BT46" s="8"/>
      <c r="BU46" s="8"/>
      <c r="BV46" s="8"/>
      <c r="BW46" s="8"/>
      <c r="BX46" s="8"/>
      <c r="BY46" s="8"/>
      <c r="BZ46" s="8"/>
      <c r="CA46" s="8"/>
      <c r="CB46" s="8"/>
      <c r="CC46" s="8"/>
      <c r="CD46" s="8"/>
      <c r="CE46" s="8"/>
      <c r="CF46" s="8"/>
      <c r="CG46" s="8"/>
      <c r="CH46" s="8"/>
      <c r="CI46" s="8"/>
      <c r="CJ46" s="8"/>
      <c r="CK46" s="8"/>
      <c r="CL46" s="8"/>
      <c r="CM46" s="8"/>
      <c r="CN46" s="8"/>
      <c r="CO46" s="8"/>
      <c r="CP46" s="8"/>
      <c r="CQ46" s="8"/>
      <c r="CR46" s="8"/>
      <c r="CS46" s="8"/>
      <c r="CT46" s="8"/>
      <c r="CU46" s="8"/>
      <c r="CV46" s="8"/>
      <c r="CW46" s="8"/>
      <c r="CX46" s="8"/>
      <c r="CY46" s="8"/>
      <c r="CZ46" s="8"/>
      <c r="DA46" s="8"/>
      <c r="DB46" s="8"/>
      <c r="DC46" s="8"/>
      <c r="DD46" s="8"/>
      <c r="DE46" s="8"/>
      <c r="DF46" s="8"/>
      <c r="DG46" s="8"/>
      <c r="DH46" s="8"/>
      <c r="DI46" s="8"/>
      <c r="DJ46" s="8"/>
      <c r="DK46" s="8"/>
      <c r="DL46" s="8"/>
      <c r="DM46" s="8"/>
      <c r="DN46" s="8"/>
      <c r="DO46" s="8"/>
      <c r="DP46" s="8"/>
      <c r="DQ46" s="8"/>
      <c r="DR46" s="8"/>
      <c r="DS46" s="8"/>
      <c r="DT46" s="8"/>
      <c r="DU46" s="8"/>
      <c r="DV46" s="8"/>
      <c r="DW46" s="8"/>
      <c r="DX46" s="8"/>
      <c r="DY46" s="8"/>
      <c r="DZ46" s="8"/>
      <c r="EA46" s="8"/>
      <c r="EB46" s="8"/>
      <c r="EC46" s="8"/>
      <c r="ED46" s="8"/>
      <c r="EE46" s="8"/>
      <c r="EF46" s="8"/>
      <c r="EG46" s="8"/>
      <c r="EH46" s="8"/>
      <c r="EI46" s="8"/>
      <c r="EJ46" s="8"/>
      <c r="EK46" s="8"/>
      <c r="EL46" s="8"/>
      <c r="EM46" s="8"/>
      <c r="EN46" s="8"/>
      <c r="EO46" s="8"/>
      <c r="EP46" s="8"/>
      <c r="EQ46" s="8"/>
      <c r="ER46" s="8"/>
      <c r="ES46" s="8"/>
      <c r="ET46" s="8"/>
      <c r="EU46" s="8"/>
      <c r="EV46" s="8"/>
      <c r="EW46" s="8"/>
      <c r="EX46" s="8"/>
      <c r="EY46" s="8"/>
      <c r="EZ46" s="8"/>
      <c r="FA46" s="8"/>
      <c r="FB46" s="8"/>
      <c r="FC46" s="8"/>
      <c r="FD46" s="8"/>
      <c r="FE46" s="8"/>
      <c r="FF46" s="8"/>
      <c r="FG46" s="8"/>
      <c r="FH46" s="8"/>
      <c r="FI46" s="8"/>
      <c r="FJ46" s="8"/>
      <c r="FK46" s="8"/>
      <c r="FL46" s="8"/>
      <c r="FM46" s="8"/>
      <c r="FN46" s="8"/>
      <c r="FO46" s="8"/>
      <c r="FP46" s="8"/>
      <c r="FQ46" s="8"/>
      <c r="FR46" s="8"/>
      <c r="FS46" s="8"/>
      <c r="FT46" s="8"/>
      <c r="FU46" s="8"/>
      <c r="FV46" s="8"/>
      <c r="FW46" s="8"/>
      <c r="FX46" s="8"/>
      <c r="FY46" s="8"/>
      <c r="GC46" s="6"/>
    </row>
    <row r="47" spans="1:256" x14ac:dyDescent="0.2">
      <c r="A47" s="22">
        <v>2639.7000000000003</v>
      </c>
      <c r="B47" s="22">
        <v>0</v>
      </c>
      <c r="C47" s="22">
        <v>0</v>
      </c>
      <c r="D47" s="22">
        <v>2</v>
      </c>
      <c r="E47" s="22">
        <v>1421.5</v>
      </c>
      <c r="F47" s="1">
        <v>23595304.07</v>
      </c>
      <c r="G47" s="1">
        <v>45112.639999999999</v>
      </c>
      <c r="H47" s="1">
        <v>0</v>
      </c>
      <c r="I47" s="1">
        <v>15788</v>
      </c>
      <c r="J47" s="1">
        <v>0</v>
      </c>
      <c r="K47" s="1">
        <v>23640416.710000001</v>
      </c>
      <c r="L47" s="1">
        <v>-2628816.9559935248</v>
      </c>
      <c r="M47" s="1">
        <v>21011599.754006475</v>
      </c>
      <c r="N47" s="1">
        <v>12050042.890000001</v>
      </c>
      <c r="O47" s="1">
        <v>550355921</v>
      </c>
      <c r="P47" s="8">
        <v>21.895</v>
      </c>
      <c r="Q47" s="1">
        <v>730458.57</v>
      </c>
      <c r="R47" s="1">
        <v>8231098.2940064743</v>
      </c>
      <c r="S47" s="1">
        <v>3905850</v>
      </c>
      <c r="T47" s="1">
        <v>200588.06447738875</v>
      </c>
      <c r="U47" s="1"/>
      <c r="V47" s="1"/>
      <c r="W47" s="23">
        <f t="shared" si="1"/>
        <v>0.86480000000000001</v>
      </c>
      <c r="X47" s="23">
        <f t="shared" si="2"/>
        <v>1.0486</v>
      </c>
      <c r="Y47" s="1">
        <f t="shared" si="3"/>
        <v>866317.89</v>
      </c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  <c r="BO47" s="6"/>
      <c r="BP47" s="6"/>
      <c r="BQ47" s="6"/>
      <c r="BR47" s="6"/>
      <c r="BS47" s="6"/>
      <c r="BT47" s="6"/>
      <c r="BU47" s="6"/>
      <c r="BV47" s="6"/>
      <c r="BW47" s="6"/>
      <c r="BX47" s="6"/>
      <c r="BY47" s="6"/>
      <c r="BZ47" s="6"/>
      <c r="CA47" s="6"/>
      <c r="CB47" s="6"/>
      <c r="CC47" s="6"/>
      <c r="CD47" s="6"/>
      <c r="CE47" s="6"/>
      <c r="CF47" s="6"/>
      <c r="CG47" s="6"/>
      <c r="CH47" s="6"/>
      <c r="CI47" s="6"/>
      <c r="CJ47" s="6"/>
      <c r="CK47" s="6"/>
      <c r="CL47" s="6"/>
      <c r="CM47" s="6"/>
      <c r="CN47" s="6"/>
      <c r="CO47" s="6"/>
      <c r="CP47" s="6"/>
      <c r="CQ47" s="6"/>
      <c r="CR47" s="6"/>
      <c r="CS47" s="6"/>
      <c r="CT47" s="6"/>
      <c r="CU47" s="6"/>
      <c r="CV47" s="6"/>
      <c r="CW47" s="6"/>
      <c r="CX47" s="6"/>
      <c r="CY47" s="6"/>
      <c r="CZ47" s="6"/>
      <c r="DA47" s="6"/>
      <c r="DB47" s="6"/>
      <c r="DC47" s="6"/>
      <c r="DD47" s="6"/>
      <c r="DE47" s="6"/>
      <c r="DF47" s="6"/>
      <c r="DG47" s="6"/>
      <c r="DH47" s="6"/>
      <c r="DI47" s="6"/>
      <c r="DJ47" s="6"/>
      <c r="DK47" s="6"/>
      <c r="DL47" s="6"/>
      <c r="DM47" s="6"/>
      <c r="DN47" s="6"/>
      <c r="DO47" s="6"/>
      <c r="DP47" s="6"/>
      <c r="DQ47" s="6"/>
      <c r="DR47" s="6"/>
      <c r="DS47" s="6"/>
      <c r="DT47" s="6"/>
      <c r="DU47" s="6"/>
      <c r="DV47" s="6"/>
      <c r="DW47" s="6"/>
      <c r="DX47" s="6"/>
      <c r="DY47" s="6"/>
      <c r="DZ47" s="6"/>
      <c r="EA47" s="6"/>
      <c r="EB47" s="6"/>
      <c r="EC47" s="6"/>
      <c r="ED47" s="6"/>
      <c r="EE47" s="6"/>
      <c r="EF47" s="6"/>
      <c r="EG47" s="6"/>
      <c r="EH47" s="6"/>
      <c r="EI47" s="6"/>
      <c r="EJ47" s="6"/>
      <c r="EK47" s="6"/>
      <c r="EL47" s="6"/>
      <c r="EM47" s="6"/>
      <c r="EN47" s="6"/>
      <c r="EO47" s="6"/>
      <c r="EP47" s="6"/>
      <c r="EQ47" s="6"/>
      <c r="ER47" s="6"/>
      <c r="ES47" s="6"/>
      <c r="ET47" s="6"/>
      <c r="EU47" s="6"/>
      <c r="EV47" s="6"/>
      <c r="EW47" s="6"/>
      <c r="EX47" s="6"/>
      <c r="EY47" s="6"/>
      <c r="EZ47" s="6"/>
      <c r="FA47" s="6"/>
      <c r="FB47" s="6"/>
      <c r="FC47" s="6"/>
      <c r="FD47" s="6"/>
      <c r="FE47" s="6"/>
      <c r="FF47" s="6"/>
      <c r="FG47" s="6"/>
      <c r="FH47" s="6"/>
      <c r="FI47" s="6"/>
      <c r="FJ47" s="6"/>
      <c r="FK47" s="6"/>
      <c r="FL47" s="6"/>
      <c r="FM47" s="6"/>
      <c r="FN47" s="6"/>
      <c r="FO47" s="6"/>
      <c r="FP47" s="6"/>
      <c r="FQ47" s="6"/>
      <c r="FR47" s="6"/>
      <c r="FS47" s="6"/>
      <c r="FT47" s="6"/>
      <c r="FU47" s="6"/>
      <c r="FV47" s="6"/>
      <c r="FW47" s="6"/>
      <c r="FX47" s="6"/>
      <c r="FY47" s="6"/>
      <c r="GC47" s="6"/>
    </row>
    <row r="48" spans="1:256" x14ac:dyDescent="0.2">
      <c r="A48" s="22">
        <v>1358.2</v>
      </c>
      <c r="B48" s="22">
        <v>0</v>
      </c>
      <c r="C48" s="22">
        <v>0</v>
      </c>
      <c r="D48" s="22">
        <v>0</v>
      </c>
      <c r="E48" s="22">
        <v>1005.6</v>
      </c>
      <c r="F48" s="1">
        <v>13581365.049999999</v>
      </c>
      <c r="G48" s="1">
        <v>0</v>
      </c>
      <c r="H48" s="1">
        <v>0</v>
      </c>
      <c r="I48" s="1">
        <v>0</v>
      </c>
      <c r="J48" s="1">
        <v>0</v>
      </c>
      <c r="K48" s="1">
        <v>13581365.049999999</v>
      </c>
      <c r="L48" s="1">
        <v>-1510249.2975039373</v>
      </c>
      <c r="M48" s="1">
        <v>12071115.752496062</v>
      </c>
      <c r="N48" s="1">
        <v>4219439</v>
      </c>
      <c r="O48" s="1">
        <v>201434048</v>
      </c>
      <c r="P48" s="8">
        <v>20.946999999999999</v>
      </c>
      <c r="Q48" s="1">
        <v>319537.69</v>
      </c>
      <c r="R48" s="1">
        <v>7532139.0624960614</v>
      </c>
      <c r="S48" s="1">
        <v>1000000</v>
      </c>
      <c r="T48" s="1">
        <v>373278.50213873852</v>
      </c>
      <c r="U48" s="1"/>
      <c r="V48" s="1"/>
      <c r="W48" s="23">
        <f t="shared" si="1"/>
        <v>0.85299999999999998</v>
      </c>
      <c r="X48" s="23">
        <f t="shared" si="2"/>
        <v>1.1036999999999999</v>
      </c>
      <c r="Y48" s="1">
        <f t="shared" si="3"/>
        <v>455410.07</v>
      </c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  <c r="BO48" s="6"/>
      <c r="BP48" s="6"/>
      <c r="BQ48" s="6"/>
      <c r="BR48" s="6"/>
      <c r="BS48" s="6"/>
      <c r="BT48" s="6"/>
      <c r="BU48" s="6"/>
      <c r="BV48" s="6"/>
      <c r="BW48" s="6"/>
      <c r="BX48" s="6"/>
      <c r="BY48" s="6"/>
      <c r="BZ48" s="6"/>
      <c r="CA48" s="6"/>
      <c r="CB48" s="6"/>
      <c r="CC48" s="6"/>
      <c r="CD48" s="6"/>
      <c r="CE48" s="6"/>
      <c r="CF48" s="6"/>
      <c r="CG48" s="6"/>
      <c r="CH48" s="6"/>
      <c r="CI48" s="6"/>
      <c r="CJ48" s="6"/>
      <c r="CK48" s="6"/>
      <c r="CL48" s="6"/>
      <c r="CM48" s="6"/>
      <c r="CN48" s="6"/>
      <c r="CO48" s="6"/>
      <c r="CP48" s="6"/>
      <c r="CQ48" s="6"/>
      <c r="CR48" s="6"/>
      <c r="CS48" s="6"/>
      <c r="CT48" s="6"/>
      <c r="CU48" s="6"/>
      <c r="CV48" s="6"/>
      <c r="CW48" s="6"/>
      <c r="CX48" s="6"/>
      <c r="CY48" s="6"/>
      <c r="CZ48" s="6"/>
      <c r="DA48" s="6"/>
      <c r="DB48" s="6"/>
      <c r="DC48" s="6"/>
      <c r="DD48" s="6"/>
      <c r="DE48" s="6"/>
      <c r="DF48" s="6"/>
      <c r="DG48" s="6"/>
      <c r="DH48" s="6"/>
      <c r="DI48" s="6"/>
      <c r="DJ48" s="6"/>
      <c r="DK48" s="6"/>
      <c r="DL48" s="6"/>
      <c r="DM48" s="6"/>
      <c r="DN48" s="6"/>
      <c r="DO48" s="6"/>
      <c r="DP48" s="6"/>
      <c r="DQ48" s="6"/>
      <c r="DR48" s="6"/>
      <c r="DS48" s="6"/>
      <c r="DT48" s="6"/>
      <c r="DU48" s="6"/>
      <c r="DV48" s="6"/>
      <c r="DW48" s="6"/>
      <c r="DX48" s="6"/>
      <c r="DY48" s="6"/>
      <c r="DZ48" s="6"/>
      <c r="EA48" s="6"/>
      <c r="EB48" s="6"/>
      <c r="EC48" s="6"/>
      <c r="ED48" s="6"/>
      <c r="EE48" s="6"/>
      <c r="EF48" s="6"/>
      <c r="EG48" s="6"/>
      <c r="EH48" s="6"/>
      <c r="EI48" s="6"/>
      <c r="EJ48" s="6"/>
      <c r="EK48" s="6"/>
      <c r="EL48" s="6"/>
      <c r="EM48" s="6"/>
      <c r="EN48" s="6"/>
      <c r="EO48" s="6"/>
      <c r="EP48" s="6"/>
      <c r="EQ48" s="6"/>
      <c r="ER48" s="6"/>
      <c r="ES48" s="6"/>
      <c r="ET48" s="6"/>
      <c r="EU48" s="6"/>
      <c r="EV48" s="6"/>
      <c r="EW48" s="6"/>
      <c r="EX48" s="6"/>
      <c r="EY48" s="6"/>
      <c r="EZ48" s="6"/>
      <c r="FA48" s="6"/>
      <c r="FB48" s="6"/>
      <c r="FC48" s="6"/>
      <c r="FD48" s="6"/>
      <c r="FE48" s="6"/>
      <c r="FF48" s="6"/>
      <c r="FG48" s="6"/>
      <c r="FH48" s="6"/>
      <c r="FI48" s="6"/>
      <c r="FJ48" s="6"/>
      <c r="FK48" s="6"/>
      <c r="FL48" s="6"/>
      <c r="FM48" s="6"/>
      <c r="FN48" s="6"/>
      <c r="FO48" s="6"/>
      <c r="FP48" s="6"/>
      <c r="FQ48" s="6"/>
      <c r="FR48" s="6"/>
      <c r="FS48" s="6"/>
      <c r="FT48" s="6"/>
      <c r="FU48" s="6"/>
      <c r="FV48" s="6"/>
      <c r="FW48" s="6"/>
      <c r="FX48" s="6"/>
      <c r="FY48" s="6"/>
      <c r="GC48" s="24"/>
    </row>
    <row r="49" spans="1:185" x14ac:dyDescent="0.2">
      <c r="A49" s="22">
        <v>52724.1</v>
      </c>
      <c r="B49" s="22">
        <v>0</v>
      </c>
      <c r="C49" s="22">
        <v>0</v>
      </c>
      <c r="D49" s="22">
        <v>17</v>
      </c>
      <c r="E49" s="22">
        <v>12553</v>
      </c>
      <c r="F49" s="1">
        <v>452214334.69</v>
      </c>
      <c r="G49" s="1">
        <v>0</v>
      </c>
      <c r="H49" s="1">
        <v>0</v>
      </c>
      <c r="I49" s="1">
        <v>134198</v>
      </c>
      <c r="J49" s="1">
        <v>0</v>
      </c>
      <c r="K49" s="1">
        <v>452214334.69</v>
      </c>
      <c r="L49" s="1">
        <v>-50286284.093864545</v>
      </c>
      <c r="M49" s="1">
        <v>401928050.59613544</v>
      </c>
      <c r="N49" s="1">
        <v>123524574.34999999</v>
      </c>
      <c r="O49" s="1">
        <v>6067320318</v>
      </c>
      <c r="P49" s="8">
        <v>20.358999999999998</v>
      </c>
      <c r="Q49" s="1">
        <v>9629918.5199999996</v>
      </c>
      <c r="R49" s="1">
        <v>268773557.72613549</v>
      </c>
      <c r="S49" s="1">
        <v>84604511.439999998</v>
      </c>
      <c r="T49" s="1">
        <v>0</v>
      </c>
      <c r="U49" s="1"/>
      <c r="V49" s="1"/>
      <c r="W49" s="23">
        <f t="shared" si="1"/>
        <v>0.90500000000000003</v>
      </c>
      <c r="X49" s="23">
        <f t="shared" si="2"/>
        <v>1.0297000000000001</v>
      </c>
      <c r="Y49" s="1">
        <f t="shared" si="3"/>
        <v>0</v>
      </c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  <c r="BO49" s="6"/>
      <c r="BP49" s="6"/>
      <c r="BQ49" s="6"/>
      <c r="BR49" s="6"/>
      <c r="BS49" s="6"/>
      <c r="BT49" s="6"/>
      <c r="BU49" s="6"/>
      <c r="BV49" s="6"/>
      <c r="BW49" s="6"/>
      <c r="BX49" s="6"/>
      <c r="BY49" s="6"/>
      <c r="BZ49" s="6"/>
      <c r="CA49" s="6"/>
      <c r="CB49" s="6"/>
      <c r="CC49" s="6"/>
      <c r="CD49" s="6"/>
      <c r="CE49" s="6"/>
      <c r="CF49" s="6"/>
      <c r="CG49" s="6"/>
      <c r="CH49" s="6"/>
      <c r="CI49" s="6"/>
      <c r="CJ49" s="6"/>
      <c r="CK49" s="6"/>
      <c r="CL49" s="6"/>
      <c r="CM49" s="6"/>
      <c r="CN49" s="6"/>
      <c r="CO49" s="6"/>
      <c r="CP49" s="6"/>
      <c r="CQ49" s="6"/>
      <c r="CR49" s="6"/>
      <c r="CS49" s="6"/>
      <c r="CT49" s="6"/>
      <c r="CU49" s="6"/>
      <c r="CV49" s="6"/>
      <c r="CW49" s="6"/>
      <c r="CX49" s="6"/>
      <c r="CY49" s="6"/>
      <c r="CZ49" s="6"/>
      <c r="DA49" s="6"/>
      <c r="DB49" s="6"/>
      <c r="DC49" s="6"/>
      <c r="DD49" s="6"/>
      <c r="DE49" s="6"/>
      <c r="DF49" s="6"/>
      <c r="DG49" s="6"/>
      <c r="DH49" s="6"/>
      <c r="DI49" s="6"/>
      <c r="DJ49" s="6"/>
      <c r="DK49" s="6"/>
      <c r="DL49" s="6"/>
      <c r="DM49" s="6"/>
      <c r="DN49" s="6"/>
      <c r="DO49" s="6"/>
      <c r="DP49" s="6"/>
      <c r="DQ49" s="6"/>
      <c r="DR49" s="6"/>
      <c r="DS49" s="6"/>
      <c r="DT49" s="6"/>
      <c r="DU49" s="6"/>
      <c r="DV49" s="6"/>
      <c r="DW49" s="6"/>
      <c r="DX49" s="6"/>
      <c r="DY49" s="6"/>
      <c r="DZ49" s="6"/>
      <c r="EA49" s="6"/>
      <c r="EB49" s="6"/>
      <c r="EC49" s="6"/>
      <c r="ED49" s="6"/>
      <c r="EE49" s="6"/>
      <c r="EF49" s="6"/>
      <c r="EG49" s="6"/>
      <c r="EH49" s="6"/>
      <c r="EI49" s="6"/>
      <c r="EJ49" s="6"/>
      <c r="EK49" s="6"/>
      <c r="EL49" s="6"/>
      <c r="EM49" s="6"/>
      <c r="EN49" s="6"/>
      <c r="EO49" s="6"/>
      <c r="EP49" s="6"/>
      <c r="EQ49" s="6"/>
      <c r="ER49" s="6"/>
      <c r="ES49" s="6"/>
      <c r="ET49" s="6"/>
      <c r="EU49" s="6"/>
      <c r="EV49" s="6"/>
      <c r="EW49" s="6"/>
      <c r="EX49" s="6"/>
      <c r="EY49" s="6"/>
      <c r="EZ49" s="6"/>
      <c r="FA49" s="6"/>
      <c r="FB49" s="6"/>
      <c r="FC49" s="6"/>
      <c r="FD49" s="6"/>
      <c r="FE49" s="6"/>
      <c r="FF49" s="6"/>
      <c r="FG49" s="6"/>
      <c r="FH49" s="6"/>
      <c r="FI49" s="6"/>
      <c r="FJ49" s="6"/>
      <c r="FK49" s="6"/>
      <c r="FL49" s="6"/>
      <c r="FM49" s="6"/>
      <c r="FN49" s="6"/>
      <c r="FO49" s="6"/>
      <c r="FP49" s="6"/>
      <c r="FQ49" s="6"/>
      <c r="FR49" s="6"/>
      <c r="FS49" s="6"/>
      <c r="FT49" s="6"/>
      <c r="FU49" s="6"/>
      <c r="FV49" s="6"/>
      <c r="FW49" s="6"/>
      <c r="FX49" s="6"/>
      <c r="FY49" s="6"/>
      <c r="GC49" s="6"/>
    </row>
    <row r="50" spans="1:185" x14ac:dyDescent="0.2">
      <c r="A50" s="22">
        <v>14703.7</v>
      </c>
      <c r="B50" s="22">
        <v>0</v>
      </c>
      <c r="C50" s="22">
        <v>0</v>
      </c>
      <c r="D50" s="22">
        <v>0</v>
      </c>
      <c r="E50" s="22">
        <v>2218.9</v>
      </c>
      <c r="F50" s="1">
        <v>121860174.67999999</v>
      </c>
      <c r="G50" s="1">
        <v>0</v>
      </c>
      <c r="H50" s="1">
        <v>0</v>
      </c>
      <c r="I50" s="1">
        <v>0</v>
      </c>
      <c r="J50" s="1">
        <v>0</v>
      </c>
      <c r="K50" s="1">
        <v>121860174.67999999</v>
      </c>
      <c r="L50" s="1">
        <v>-13550864.918705435</v>
      </c>
      <c r="M50" s="1">
        <v>108309309.76129456</v>
      </c>
      <c r="N50" s="1">
        <v>43036999.630000003</v>
      </c>
      <c r="O50" s="1">
        <v>1697511128</v>
      </c>
      <c r="P50" s="8">
        <v>25.353000000000002</v>
      </c>
      <c r="Q50" s="1">
        <v>3293479.58</v>
      </c>
      <c r="R50" s="1">
        <v>61978830.551294558</v>
      </c>
      <c r="S50">
        <v>28813580.59</v>
      </c>
      <c r="T50">
        <v>0</v>
      </c>
      <c r="W50" s="74">
        <f t="shared" si="1"/>
        <v>0.89119999999999999</v>
      </c>
      <c r="X50" s="74">
        <f t="shared" si="2"/>
        <v>1.0297000000000001</v>
      </c>
      <c r="Y50">
        <f t="shared" si="3"/>
        <v>0</v>
      </c>
      <c r="GC50" s="23"/>
    </row>
    <row r="51" spans="1:185" x14ac:dyDescent="0.2">
      <c r="A51" s="22">
        <v>180.7</v>
      </c>
      <c r="B51" s="22">
        <v>0</v>
      </c>
      <c r="C51" s="22">
        <v>0</v>
      </c>
      <c r="D51" s="22">
        <v>0</v>
      </c>
      <c r="E51" s="22">
        <v>92</v>
      </c>
      <c r="F51" s="1">
        <v>2799302.1</v>
      </c>
      <c r="G51" s="1">
        <v>0</v>
      </c>
      <c r="H51" s="1">
        <v>0</v>
      </c>
      <c r="I51" s="1">
        <v>0</v>
      </c>
      <c r="J51" s="1">
        <v>0</v>
      </c>
      <c r="K51" s="1">
        <v>2799302.1</v>
      </c>
      <c r="L51" s="1">
        <v>-311282.70350308396</v>
      </c>
      <c r="M51" s="1">
        <v>2488019.3964969162</v>
      </c>
      <c r="N51" s="1">
        <v>952117.5</v>
      </c>
      <c r="O51" s="1">
        <v>35263611</v>
      </c>
      <c r="P51" s="8">
        <v>27</v>
      </c>
      <c r="Q51" s="1">
        <v>72736.73</v>
      </c>
      <c r="R51" s="1">
        <v>1463165.1664969162</v>
      </c>
      <c r="S51">
        <v>6508.04</v>
      </c>
      <c r="T51">
        <v>0</v>
      </c>
      <c r="W51" s="74">
        <f t="shared" si="1"/>
        <v>0.80759999999999998</v>
      </c>
      <c r="X51" s="74">
        <f t="shared" si="2"/>
        <v>1.9041999999999999</v>
      </c>
      <c r="Y51">
        <f t="shared" si="3"/>
        <v>0</v>
      </c>
      <c r="GC51" s="23"/>
    </row>
    <row r="52" spans="1:185" x14ac:dyDescent="0.2">
      <c r="A52" s="22">
        <v>38869</v>
      </c>
      <c r="B52" s="22">
        <v>1047.5</v>
      </c>
      <c r="C52" s="22">
        <v>0</v>
      </c>
      <c r="D52" s="22">
        <v>132</v>
      </c>
      <c r="E52" s="22">
        <v>23946.400000000001</v>
      </c>
      <c r="F52" s="1">
        <v>357171520.36000001</v>
      </c>
      <c r="G52" s="1">
        <v>881308.44</v>
      </c>
      <c r="H52" s="1">
        <v>0</v>
      </c>
      <c r="I52" s="1">
        <v>1042008</v>
      </c>
      <c r="J52" s="1">
        <v>-8354598.125</v>
      </c>
      <c r="K52" s="1">
        <v>358052828.80000001</v>
      </c>
      <c r="L52" s="1">
        <v>-39815514.211842611</v>
      </c>
      <c r="M52" s="1">
        <v>309882716.46315742</v>
      </c>
      <c r="N52" s="1">
        <v>66535183.670000002</v>
      </c>
      <c r="O52" s="1">
        <v>2558061656</v>
      </c>
      <c r="P52" s="8">
        <v>26.01</v>
      </c>
      <c r="Q52" s="1">
        <v>4744123.5599999996</v>
      </c>
      <c r="R52" s="1">
        <v>246958007.3581574</v>
      </c>
      <c r="S52">
        <v>37339028</v>
      </c>
      <c r="T52">
        <v>0</v>
      </c>
      <c r="W52" s="74">
        <f t="shared" si="1"/>
        <v>0.90500000000000003</v>
      </c>
      <c r="X52" s="74">
        <f t="shared" si="2"/>
        <v>1.0297000000000001</v>
      </c>
      <c r="Y52">
        <f t="shared" si="3"/>
        <v>13671451.789999999</v>
      </c>
      <c r="GC52" s="23"/>
    </row>
    <row r="53" spans="1:185" x14ac:dyDescent="0.2">
      <c r="A53" s="22">
        <v>2717.6</v>
      </c>
      <c r="B53" s="22">
        <v>0</v>
      </c>
      <c r="C53" s="22">
        <v>2231.5</v>
      </c>
      <c r="D53" s="22">
        <v>0</v>
      </c>
      <c r="E53" s="22">
        <v>1134</v>
      </c>
      <c r="F53" s="1">
        <v>22682472.120000001</v>
      </c>
      <c r="G53" s="1">
        <v>4472.25</v>
      </c>
      <c r="H53" s="1">
        <v>17615461</v>
      </c>
      <c r="I53" s="1">
        <v>0</v>
      </c>
      <c r="J53" s="1">
        <v>0</v>
      </c>
      <c r="K53" s="1">
        <v>22686944.370000001</v>
      </c>
      <c r="L53" s="1">
        <v>-2522790.7262019594</v>
      </c>
      <c r="M53" s="1">
        <v>20164153.643798042</v>
      </c>
      <c r="N53" s="1">
        <v>1567018.02</v>
      </c>
      <c r="O53" s="1">
        <v>65540927</v>
      </c>
      <c r="P53" s="8">
        <v>23.908999999999999</v>
      </c>
      <c r="Q53" s="1">
        <v>105445.85</v>
      </c>
      <c r="R53" s="1">
        <v>18491689.773798041</v>
      </c>
      <c r="S53">
        <v>330000</v>
      </c>
      <c r="T53">
        <v>0</v>
      </c>
      <c r="W53" s="74">
        <f t="shared" si="1"/>
        <v>0.86519999999999997</v>
      </c>
      <c r="X53" s="74">
        <f t="shared" si="2"/>
        <v>1.0475000000000001</v>
      </c>
      <c r="Y53">
        <f t="shared" si="3"/>
        <v>962708.3</v>
      </c>
      <c r="GC53" s="6"/>
    </row>
    <row r="54" spans="1:185" x14ac:dyDescent="0.2">
      <c r="A54" s="22">
        <v>1619.6</v>
      </c>
      <c r="B54" s="22">
        <v>0</v>
      </c>
      <c r="C54" s="22">
        <v>0</v>
      </c>
      <c r="D54" s="22">
        <v>0</v>
      </c>
      <c r="E54" s="22">
        <v>669.1</v>
      </c>
      <c r="F54" s="1">
        <v>14004461.439999999</v>
      </c>
      <c r="G54" s="1">
        <v>52352.91</v>
      </c>
      <c r="H54" s="1">
        <v>0</v>
      </c>
      <c r="I54" s="1">
        <v>0</v>
      </c>
      <c r="J54" s="1">
        <v>0</v>
      </c>
      <c r="K54" s="1">
        <v>14056814.35</v>
      </c>
      <c r="L54" s="1">
        <v>-1563119.3123132174</v>
      </c>
      <c r="M54" s="1">
        <v>12493695.037686782</v>
      </c>
      <c r="N54" s="1">
        <v>5984509.9199999999</v>
      </c>
      <c r="O54" s="1">
        <v>284786805</v>
      </c>
      <c r="P54" s="8">
        <v>21.013999999999999</v>
      </c>
      <c r="Q54" s="1">
        <v>598004.75</v>
      </c>
      <c r="R54" s="1">
        <v>5911180.367686782</v>
      </c>
      <c r="S54">
        <v>0</v>
      </c>
      <c r="T54">
        <v>48598.591465440069</v>
      </c>
      <c r="W54" s="74">
        <f t="shared" si="1"/>
        <v>0.85970000000000002</v>
      </c>
      <c r="X54" s="74">
        <f t="shared" si="2"/>
        <v>1.0895999999999999</v>
      </c>
      <c r="Y54">
        <f t="shared" si="3"/>
        <v>569218.05000000005</v>
      </c>
      <c r="GC54" s="6"/>
    </row>
    <row r="55" spans="1:185" x14ac:dyDescent="0.2">
      <c r="A55" s="22">
        <v>142.80000000000001</v>
      </c>
      <c r="B55" s="22">
        <v>0</v>
      </c>
      <c r="C55" s="22">
        <v>0</v>
      </c>
      <c r="D55" s="22">
        <v>0</v>
      </c>
      <c r="E55" s="22">
        <v>61.5</v>
      </c>
      <c r="F55" s="1">
        <v>2144964.84</v>
      </c>
      <c r="G55" s="1">
        <v>0</v>
      </c>
      <c r="H55" s="1">
        <v>0</v>
      </c>
      <c r="I55" s="1">
        <v>0</v>
      </c>
      <c r="J55" s="1">
        <v>0</v>
      </c>
      <c r="K55" s="1">
        <v>2144964.84</v>
      </c>
      <c r="L55" s="1">
        <v>-238520.32773249439</v>
      </c>
      <c r="M55" s="1">
        <v>1906444.5122675055</v>
      </c>
      <c r="N55" s="1">
        <v>535036.79</v>
      </c>
      <c r="O55" s="1">
        <v>27720677</v>
      </c>
      <c r="P55" s="8">
        <v>19.300999999999998</v>
      </c>
      <c r="Q55" s="1">
        <v>60712.6</v>
      </c>
      <c r="R55" s="1">
        <v>1310695.1222675054</v>
      </c>
      <c r="S55">
        <v>0</v>
      </c>
      <c r="T55">
        <v>0</v>
      </c>
      <c r="W55" s="74">
        <f t="shared" si="1"/>
        <v>0.80510000000000004</v>
      </c>
      <c r="X55" s="74">
        <f t="shared" si="2"/>
        <v>2.0467</v>
      </c>
      <c r="Y55">
        <f t="shared" si="3"/>
        <v>0</v>
      </c>
      <c r="GC55" s="18"/>
    </row>
    <row r="56" spans="1:185" x14ac:dyDescent="0.2">
      <c r="A56" s="22">
        <v>50</v>
      </c>
      <c r="B56" s="22">
        <v>0</v>
      </c>
      <c r="C56" s="22">
        <v>0</v>
      </c>
      <c r="D56" s="22">
        <v>0</v>
      </c>
      <c r="E56" s="22">
        <v>26.2</v>
      </c>
      <c r="F56" s="1">
        <v>872742.97</v>
      </c>
      <c r="G56" s="1">
        <v>9361.33</v>
      </c>
      <c r="H56" s="1">
        <v>0</v>
      </c>
      <c r="I56" s="1">
        <v>0</v>
      </c>
      <c r="J56" s="1">
        <v>0</v>
      </c>
      <c r="K56" s="1">
        <v>882104.29999999993</v>
      </c>
      <c r="L56" s="1">
        <v>-98090.095840565176</v>
      </c>
      <c r="M56" s="1">
        <v>784014.20415943477</v>
      </c>
      <c r="N56" s="1">
        <v>316764.7</v>
      </c>
      <c r="O56" s="1">
        <v>16848290</v>
      </c>
      <c r="P56" s="8">
        <v>18.800999999999998</v>
      </c>
      <c r="Q56" s="1">
        <v>31032.26</v>
      </c>
      <c r="R56" s="1">
        <v>436217.24415943475</v>
      </c>
      <c r="S56">
        <v>100000</v>
      </c>
      <c r="T56">
        <v>0</v>
      </c>
      <c r="W56" s="74">
        <f t="shared" si="1"/>
        <v>0.79920000000000002</v>
      </c>
      <c r="X56" s="74">
        <f t="shared" si="2"/>
        <v>2.3957999999999999</v>
      </c>
      <c r="Y56">
        <f t="shared" si="3"/>
        <v>0</v>
      </c>
      <c r="GC56" s="6"/>
    </row>
    <row r="57" spans="1:185" x14ac:dyDescent="0.2">
      <c r="A57" s="22">
        <v>300.60000000000002</v>
      </c>
      <c r="B57" s="22">
        <v>0</v>
      </c>
      <c r="C57" s="22">
        <v>0</v>
      </c>
      <c r="D57" s="22">
        <v>0</v>
      </c>
      <c r="E57" s="22">
        <v>160.19999999999999</v>
      </c>
      <c r="F57" s="1">
        <v>3357635.6</v>
      </c>
      <c r="G57" s="1">
        <v>0</v>
      </c>
      <c r="H57" s="1">
        <v>0</v>
      </c>
      <c r="I57" s="1">
        <v>0</v>
      </c>
      <c r="J57" s="1">
        <v>0</v>
      </c>
      <c r="K57" s="1">
        <v>3357635.6</v>
      </c>
      <c r="L57" s="1">
        <v>-373369.45053061593</v>
      </c>
      <c r="M57" s="1">
        <v>2984266.149469384</v>
      </c>
      <c r="N57" s="1">
        <v>745532.96</v>
      </c>
      <c r="O57" s="1">
        <v>27612332</v>
      </c>
      <c r="P57" s="8">
        <v>27</v>
      </c>
      <c r="Q57" s="1">
        <v>78811.759999999995</v>
      </c>
      <c r="R57" s="1">
        <v>2159921.4294693843</v>
      </c>
      <c r="S57">
        <v>0</v>
      </c>
      <c r="T57">
        <v>0</v>
      </c>
      <c r="W57" s="74">
        <f t="shared" si="1"/>
        <v>0.81520000000000004</v>
      </c>
      <c r="X57" s="74">
        <f t="shared" si="2"/>
        <v>1.5044</v>
      </c>
      <c r="Y57">
        <f t="shared" si="3"/>
        <v>0</v>
      </c>
      <c r="GC57" s="6"/>
    </row>
    <row r="58" spans="1:185" x14ac:dyDescent="0.2">
      <c r="A58" s="22">
        <v>50</v>
      </c>
      <c r="B58" s="22">
        <v>0</v>
      </c>
      <c r="C58" s="22">
        <v>0</v>
      </c>
      <c r="D58" s="22">
        <v>0</v>
      </c>
      <c r="E58" s="22">
        <v>31.1</v>
      </c>
      <c r="F58" s="1">
        <v>872942.15</v>
      </c>
      <c r="G58" s="1">
        <v>18921.990000000002</v>
      </c>
      <c r="H58" s="1">
        <v>0</v>
      </c>
      <c r="I58" s="1">
        <v>0</v>
      </c>
      <c r="J58" s="1">
        <v>0</v>
      </c>
      <c r="K58" s="1">
        <v>891864.14</v>
      </c>
      <c r="L58" s="1">
        <v>-99175.39112932932</v>
      </c>
      <c r="M58" s="1">
        <v>792688.74887067068</v>
      </c>
      <c r="N58" s="1">
        <v>181736.89</v>
      </c>
      <c r="O58" s="1">
        <v>6730996</v>
      </c>
      <c r="P58" s="8">
        <v>27</v>
      </c>
      <c r="Q58" s="1">
        <v>20410.900000000001</v>
      </c>
      <c r="R58" s="1">
        <v>590540.95887067064</v>
      </c>
      <c r="S58">
        <v>0</v>
      </c>
      <c r="T58">
        <v>0</v>
      </c>
      <c r="W58" s="74">
        <f t="shared" si="1"/>
        <v>0.79920000000000002</v>
      </c>
      <c r="X58" s="74">
        <f t="shared" si="2"/>
        <v>2.3957999999999999</v>
      </c>
      <c r="Y58">
        <f t="shared" si="3"/>
        <v>0</v>
      </c>
      <c r="GC58" s="6"/>
    </row>
    <row r="59" spans="1:185" x14ac:dyDescent="0.2">
      <c r="A59" s="22">
        <v>50</v>
      </c>
      <c r="B59" s="22">
        <v>0</v>
      </c>
      <c r="C59" s="22">
        <v>0</v>
      </c>
      <c r="D59" s="22">
        <v>0</v>
      </c>
      <c r="E59" s="22">
        <v>14</v>
      </c>
      <c r="F59" s="1">
        <v>854171.2</v>
      </c>
      <c r="G59" s="1">
        <v>2985.3</v>
      </c>
      <c r="H59" s="1">
        <v>0</v>
      </c>
      <c r="I59" s="1">
        <v>0</v>
      </c>
      <c r="J59" s="1">
        <v>0</v>
      </c>
      <c r="K59" s="1">
        <v>857156.5</v>
      </c>
      <c r="L59" s="1">
        <v>-95315.897717949469</v>
      </c>
      <c r="M59" s="1">
        <v>761840.60228205053</v>
      </c>
      <c r="N59" s="1">
        <v>148203.57999999999</v>
      </c>
      <c r="O59" s="1">
        <v>13778689</v>
      </c>
      <c r="P59" s="8">
        <v>10.756</v>
      </c>
      <c r="Q59" s="1">
        <v>15985.99</v>
      </c>
      <c r="R59" s="1">
        <v>597651.03228205058</v>
      </c>
      <c r="S59">
        <v>154645.62</v>
      </c>
      <c r="T59">
        <v>6094.7248182564044</v>
      </c>
      <c r="W59" s="74">
        <f t="shared" si="1"/>
        <v>0.79920000000000002</v>
      </c>
      <c r="X59" s="74">
        <f t="shared" si="2"/>
        <v>2.3957999999999999</v>
      </c>
      <c r="Y59">
        <f t="shared" si="3"/>
        <v>0</v>
      </c>
      <c r="GC59" s="6"/>
    </row>
    <row r="60" spans="1:185" x14ac:dyDescent="0.2">
      <c r="A60" s="22">
        <v>1686.3</v>
      </c>
      <c r="B60" s="22">
        <v>0</v>
      </c>
      <c r="C60" s="22">
        <v>1193</v>
      </c>
      <c r="D60" s="22">
        <v>0</v>
      </c>
      <c r="E60" s="22">
        <v>1391</v>
      </c>
      <c r="F60" s="1">
        <v>14544530.17</v>
      </c>
      <c r="G60" s="1">
        <v>659865.25</v>
      </c>
      <c r="H60" s="1">
        <v>9417542</v>
      </c>
      <c r="I60" s="1">
        <v>0</v>
      </c>
      <c r="J60" s="1">
        <v>0</v>
      </c>
      <c r="K60" s="1">
        <v>15204395.42</v>
      </c>
      <c r="L60" s="1">
        <v>-1690730.4543755772</v>
      </c>
      <c r="M60" s="1">
        <v>13513664.965624422</v>
      </c>
      <c r="N60" s="1">
        <v>1193185.3700000001</v>
      </c>
      <c r="O60" s="1">
        <v>61195270</v>
      </c>
      <c r="P60" s="8">
        <v>19.498000000000001</v>
      </c>
      <c r="Q60" s="1">
        <v>99913.22</v>
      </c>
      <c r="R60" s="1">
        <v>12220566.37562442</v>
      </c>
      <c r="S60">
        <v>0</v>
      </c>
      <c r="T60">
        <v>0</v>
      </c>
      <c r="W60" s="74">
        <f t="shared" si="1"/>
        <v>0.86</v>
      </c>
      <c r="X60" s="74">
        <f t="shared" si="2"/>
        <v>1.0860000000000001</v>
      </c>
      <c r="Y60">
        <f t="shared" si="3"/>
        <v>543295.71</v>
      </c>
      <c r="GC60" s="6"/>
    </row>
    <row r="61" spans="1:185" x14ac:dyDescent="0.2">
      <c r="A61" s="22">
        <v>244.6</v>
      </c>
      <c r="B61" s="22">
        <v>0</v>
      </c>
      <c r="C61" s="22">
        <v>0</v>
      </c>
      <c r="D61" s="22">
        <v>0</v>
      </c>
      <c r="E61" s="22">
        <v>104.7</v>
      </c>
      <c r="F61" s="1">
        <v>2833593.02</v>
      </c>
      <c r="G61" s="1">
        <v>87821.88</v>
      </c>
      <c r="H61" s="1">
        <v>0</v>
      </c>
      <c r="I61" s="1">
        <v>0</v>
      </c>
      <c r="J61" s="1">
        <v>0</v>
      </c>
      <c r="K61" s="1">
        <v>2921414.9</v>
      </c>
      <c r="L61" s="1">
        <v>-324861.66038534802</v>
      </c>
      <c r="M61" s="1">
        <v>2596553.239614652</v>
      </c>
      <c r="N61" s="1">
        <v>426886.39</v>
      </c>
      <c r="O61" s="1">
        <v>22568670</v>
      </c>
      <c r="P61" s="8">
        <v>18.914999999999999</v>
      </c>
      <c r="Q61" s="1">
        <v>45089.25</v>
      </c>
      <c r="R61" s="1">
        <v>2124577.5996146519</v>
      </c>
      <c r="S61">
        <v>125782.95</v>
      </c>
      <c r="T61">
        <v>0</v>
      </c>
      <c r="W61" s="74">
        <f t="shared" si="1"/>
        <v>0.81169999999999998</v>
      </c>
      <c r="X61" s="74">
        <f t="shared" si="2"/>
        <v>1.6637999999999999</v>
      </c>
      <c r="Y61">
        <f t="shared" si="3"/>
        <v>0</v>
      </c>
      <c r="GC61" s="6"/>
    </row>
    <row r="62" spans="1:185" x14ac:dyDescent="0.2">
      <c r="A62" s="22">
        <v>30032.3</v>
      </c>
      <c r="B62" s="22">
        <v>0</v>
      </c>
      <c r="C62" s="22">
        <v>0</v>
      </c>
      <c r="D62" s="22">
        <v>0</v>
      </c>
      <c r="E62" s="22">
        <v>7572.5</v>
      </c>
      <c r="F62" s="1">
        <v>252917425.71000001</v>
      </c>
      <c r="G62" s="1">
        <v>0</v>
      </c>
      <c r="H62" s="1">
        <v>0</v>
      </c>
      <c r="I62" s="1">
        <v>0</v>
      </c>
      <c r="J62" s="1">
        <v>0</v>
      </c>
      <c r="K62" s="1">
        <v>252917425.71000001</v>
      </c>
      <c r="L62" s="1">
        <v>-28124445.745976895</v>
      </c>
      <c r="M62" s="1">
        <v>224792979.96402311</v>
      </c>
      <c r="N62" s="1">
        <v>80732968.930000007</v>
      </c>
      <c r="O62" s="1">
        <v>3229964750</v>
      </c>
      <c r="P62" s="8">
        <v>24.995000000000001</v>
      </c>
      <c r="Q62" s="1">
        <v>4488356.7699999996</v>
      </c>
      <c r="R62" s="1">
        <v>139571654.2640231</v>
      </c>
      <c r="S62">
        <v>31300000</v>
      </c>
      <c r="T62">
        <v>47155.75476314986</v>
      </c>
      <c r="W62" s="74">
        <f t="shared" si="1"/>
        <v>0.90500000000000003</v>
      </c>
      <c r="X62" s="74">
        <f t="shared" si="2"/>
        <v>1.0297000000000001</v>
      </c>
      <c r="Y62">
        <f t="shared" si="3"/>
        <v>0</v>
      </c>
      <c r="GC62" s="6"/>
    </row>
    <row r="63" spans="1:185" x14ac:dyDescent="0.2">
      <c r="A63" s="22">
        <v>29822</v>
      </c>
      <c r="B63" s="22">
        <v>0</v>
      </c>
      <c r="C63" s="22">
        <v>83.5</v>
      </c>
      <c r="D63" s="22">
        <v>0</v>
      </c>
      <c r="E63" s="22">
        <v>4966</v>
      </c>
      <c r="F63" s="1">
        <v>254158879.38</v>
      </c>
      <c r="G63" s="1">
        <v>0</v>
      </c>
      <c r="H63" s="1">
        <v>659149</v>
      </c>
      <c r="I63" s="1">
        <v>0</v>
      </c>
      <c r="J63" s="1">
        <v>0</v>
      </c>
      <c r="K63" s="1">
        <v>254158879.38</v>
      </c>
      <c r="L63" s="1">
        <v>-28262495.531554315</v>
      </c>
      <c r="M63" s="1">
        <v>225896383.84844568</v>
      </c>
      <c r="N63" s="1">
        <v>166580824.49000001</v>
      </c>
      <c r="O63" s="1">
        <v>6657108440</v>
      </c>
      <c r="P63" s="8">
        <v>25.023</v>
      </c>
      <c r="Q63" s="1">
        <v>8611340.7400000002</v>
      </c>
      <c r="R63" s="1">
        <v>50704218.618445672</v>
      </c>
      <c r="S63">
        <v>55162468</v>
      </c>
      <c r="T63">
        <v>248454.20797495198</v>
      </c>
      <c r="W63" s="74">
        <f t="shared" si="1"/>
        <v>0.90480000000000005</v>
      </c>
      <c r="X63" s="74">
        <f t="shared" si="2"/>
        <v>1.0297000000000001</v>
      </c>
      <c r="Y63">
        <f t="shared" si="3"/>
        <v>0</v>
      </c>
      <c r="GC63" s="6"/>
    </row>
    <row r="64" spans="1:185" x14ac:dyDescent="0.2">
      <c r="A64" s="22">
        <v>964.5</v>
      </c>
      <c r="B64" s="22">
        <v>0</v>
      </c>
      <c r="C64" s="22">
        <v>0</v>
      </c>
      <c r="D64" s="22">
        <v>0</v>
      </c>
      <c r="E64" s="22">
        <v>246.5</v>
      </c>
      <c r="F64" s="1">
        <v>8474448.5700000003</v>
      </c>
      <c r="G64" s="1">
        <v>0</v>
      </c>
      <c r="H64" s="1">
        <v>0</v>
      </c>
      <c r="I64" s="1">
        <v>0</v>
      </c>
      <c r="J64" s="1">
        <v>0</v>
      </c>
      <c r="K64" s="1">
        <v>8474448.5700000003</v>
      </c>
      <c r="L64" s="1">
        <v>-942359.61940922472</v>
      </c>
      <c r="M64" s="1">
        <v>7532088.9505907753</v>
      </c>
      <c r="N64" s="1">
        <v>3082935.95</v>
      </c>
      <c r="O64" s="1">
        <v>192900510</v>
      </c>
      <c r="P64" s="8">
        <v>15.981999999999999</v>
      </c>
      <c r="Q64" s="1">
        <v>382592.79</v>
      </c>
      <c r="R64" s="1">
        <v>4066560.2105907751</v>
      </c>
      <c r="S64">
        <v>1892101.52</v>
      </c>
      <c r="T64">
        <v>49198.714762801326</v>
      </c>
      <c r="W64" s="74">
        <f t="shared" si="1"/>
        <v>0.84079999999999999</v>
      </c>
      <c r="X64" s="74">
        <f t="shared" si="2"/>
        <v>1.1344000000000001</v>
      </c>
      <c r="Y64">
        <f t="shared" si="3"/>
        <v>0</v>
      </c>
      <c r="GC64" s="6"/>
    </row>
    <row r="65" spans="1:185" x14ac:dyDescent="0.2">
      <c r="A65" s="22">
        <v>1195.4000000000001</v>
      </c>
      <c r="B65" s="22">
        <v>84.8</v>
      </c>
      <c r="C65" s="22">
        <v>0</v>
      </c>
      <c r="D65" s="22">
        <v>0</v>
      </c>
      <c r="E65" s="22">
        <v>374.5</v>
      </c>
      <c r="F65" s="1">
        <v>10867548.01</v>
      </c>
      <c r="G65" s="1">
        <v>18344.509999999998</v>
      </c>
      <c r="H65" s="1">
        <v>0</v>
      </c>
      <c r="I65" s="1">
        <v>0</v>
      </c>
      <c r="J65" s="1">
        <v>-640893.80799999996</v>
      </c>
      <c r="K65" s="1">
        <v>10885892.52</v>
      </c>
      <c r="L65" s="1">
        <v>-1210512.4536825086</v>
      </c>
      <c r="M65" s="1">
        <v>9034486.258317491</v>
      </c>
      <c r="N65" s="1">
        <v>3376462.79</v>
      </c>
      <c r="O65" s="1">
        <v>229800775</v>
      </c>
      <c r="P65" s="8">
        <v>14.693</v>
      </c>
      <c r="Q65" s="1">
        <v>390326.71</v>
      </c>
      <c r="R65" s="1">
        <v>5908590.5663174912</v>
      </c>
      <c r="S65">
        <v>1504635</v>
      </c>
      <c r="T65">
        <v>57438.594363390825</v>
      </c>
      <c r="W65" s="74">
        <f t="shared" si="1"/>
        <v>0.85060000000000002</v>
      </c>
      <c r="X65" s="74">
        <f t="shared" si="2"/>
        <v>1.1079000000000001</v>
      </c>
      <c r="Y65">
        <f t="shared" si="3"/>
        <v>0</v>
      </c>
      <c r="GC65" s="6"/>
    </row>
    <row r="66" spans="1:185" x14ac:dyDescent="0.2">
      <c r="A66" s="22">
        <v>111.2</v>
      </c>
      <c r="B66" s="22">
        <v>0</v>
      </c>
      <c r="C66" s="22">
        <v>0</v>
      </c>
      <c r="D66" s="22">
        <v>0</v>
      </c>
      <c r="E66" s="22">
        <v>41.9</v>
      </c>
      <c r="F66" s="1">
        <v>1695008.01</v>
      </c>
      <c r="G66" s="1">
        <v>38704.949999999997</v>
      </c>
      <c r="H66" s="1">
        <v>0</v>
      </c>
      <c r="I66" s="1">
        <v>0</v>
      </c>
      <c r="J66" s="1">
        <v>0</v>
      </c>
      <c r="K66" s="1">
        <v>1733712.96</v>
      </c>
      <c r="L66" s="1">
        <v>-192789.0731361699</v>
      </c>
      <c r="M66" s="1">
        <v>1540923.88686383</v>
      </c>
      <c r="N66" s="1">
        <v>314465.98</v>
      </c>
      <c r="O66" s="1">
        <v>40243918</v>
      </c>
      <c r="P66" s="8">
        <v>7.8140000000000001</v>
      </c>
      <c r="Q66" s="1">
        <v>36371.1</v>
      </c>
      <c r="R66" s="1">
        <v>1190086.80686383</v>
      </c>
      <c r="S66">
        <v>318409.77</v>
      </c>
      <c r="T66">
        <v>23557.289637306756</v>
      </c>
      <c r="W66" s="74">
        <f t="shared" si="1"/>
        <v>0.80310000000000004</v>
      </c>
      <c r="X66" s="74">
        <f t="shared" si="2"/>
        <v>2.1656</v>
      </c>
      <c r="Y66">
        <f t="shared" si="3"/>
        <v>0</v>
      </c>
      <c r="GC66" s="6"/>
    </row>
    <row r="67" spans="1:185" x14ac:dyDescent="0.2">
      <c r="A67" s="22">
        <v>169.1</v>
      </c>
      <c r="B67" s="22">
        <v>0</v>
      </c>
      <c r="C67" s="22">
        <v>0</v>
      </c>
      <c r="D67" s="22">
        <v>0</v>
      </c>
      <c r="E67" s="22">
        <v>68.3</v>
      </c>
      <c r="F67" s="1">
        <v>2472703.1800000002</v>
      </c>
      <c r="G67" s="1">
        <v>6809.57</v>
      </c>
      <c r="H67" s="1">
        <v>0</v>
      </c>
      <c r="I67" s="1">
        <v>0</v>
      </c>
      <c r="J67" s="1">
        <v>0</v>
      </c>
      <c r="K67" s="1">
        <v>2479512.75</v>
      </c>
      <c r="L67" s="1">
        <v>-275722.09237093996</v>
      </c>
      <c r="M67" s="1">
        <v>2203790.6576290601</v>
      </c>
      <c r="N67" s="1">
        <v>510138.94</v>
      </c>
      <c r="O67" s="1">
        <v>76436760</v>
      </c>
      <c r="P67" s="8">
        <v>6.6740000000000004</v>
      </c>
      <c r="Q67" s="1">
        <v>54448.21</v>
      </c>
      <c r="R67" s="1">
        <v>1639203.5076290602</v>
      </c>
      <c r="S67">
        <v>217915</v>
      </c>
      <c r="T67">
        <v>0</v>
      </c>
      <c r="W67" s="74">
        <f t="shared" si="1"/>
        <v>0.80679999999999996</v>
      </c>
      <c r="X67" s="74">
        <f t="shared" si="2"/>
        <v>1.9478</v>
      </c>
      <c r="Y67">
        <f t="shared" si="3"/>
        <v>0</v>
      </c>
      <c r="GC67" s="1"/>
    </row>
    <row r="68" spans="1:185" x14ac:dyDescent="0.2">
      <c r="A68" s="22">
        <v>799.8</v>
      </c>
      <c r="B68" s="22">
        <v>0</v>
      </c>
      <c r="C68" s="22">
        <v>0</v>
      </c>
      <c r="D68" s="22">
        <v>0</v>
      </c>
      <c r="E68" s="22">
        <v>177.2</v>
      </c>
      <c r="F68" s="1">
        <v>7383182.5899999999</v>
      </c>
      <c r="G68" s="1">
        <v>19266.810000000001</v>
      </c>
      <c r="H68" s="1">
        <v>0</v>
      </c>
      <c r="I68" s="1">
        <v>0</v>
      </c>
      <c r="J68" s="1">
        <v>0</v>
      </c>
      <c r="K68" s="1">
        <v>7402449.3999999994</v>
      </c>
      <c r="L68" s="1">
        <v>-823153.19299649051</v>
      </c>
      <c r="M68" s="1">
        <v>6579296.2070035087</v>
      </c>
      <c r="N68" s="1">
        <v>5786992.5099999998</v>
      </c>
      <c r="O68" s="1">
        <v>463664170</v>
      </c>
      <c r="P68" s="8">
        <v>12.481</v>
      </c>
      <c r="Q68" s="1">
        <v>301636.59999999998</v>
      </c>
      <c r="R68" s="1">
        <v>490667.09700350894</v>
      </c>
      <c r="S68">
        <v>1839046</v>
      </c>
      <c r="T68">
        <v>34549.942572411528</v>
      </c>
      <c r="W68" s="74">
        <f t="shared" si="1"/>
        <v>0.8357</v>
      </c>
      <c r="X68" s="74">
        <f t="shared" si="2"/>
        <v>1.1684000000000001</v>
      </c>
      <c r="Y68">
        <f t="shared" si="3"/>
        <v>0</v>
      </c>
      <c r="GC68" s="6"/>
    </row>
    <row r="69" spans="1:185" x14ac:dyDescent="0.2">
      <c r="A69" s="22">
        <v>1034.5999999999999</v>
      </c>
      <c r="B69" s="22">
        <v>0</v>
      </c>
      <c r="C69" s="22">
        <v>0</v>
      </c>
      <c r="D69" s="22">
        <v>0</v>
      </c>
      <c r="E69" s="22">
        <v>504.3</v>
      </c>
      <c r="F69" s="1">
        <v>8780916.7100000009</v>
      </c>
      <c r="G69" s="1">
        <v>55780.47</v>
      </c>
      <c r="H69" s="1">
        <v>0</v>
      </c>
      <c r="I69" s="1">
        <v>0</v>
      </c>
      <c r="J69" s="1">
        <v>0</v>
      </c>
      <c r="K69" s="1">
        <v>8836697.1800000016</v>
      </c>
      <c r="L69" s="1">
        <v>-982641.70495513093</v>
      </c>
      <c r="M69" s="1">
        <v>7854055.4750448707</v>
      </c>
      <c r="N69" s="1">
        <v>532059.78</v>
      </c>
      <c r="O69" s="1">
        <v>31072813</v>
      </c>
      <c r="P69" s="8">
        <v>17.123000000000001</v>
      </c>
      <c r="Q69" s="1">
        <v>155776.17000000001</v>
      </c>
      <c r="R69" s="1">
        <v>7166219.5250448706</v>
      </c>
      <c r="S69">
        <v>189856.48</v>
      </c>
      <c r="T69">
        <v>57694.588836594834</v>
      </c>
      <c r="W69" s="74">
        <f t="shared" si="1"/>
        <v>0.84299999999999997</v>
      </c>
      <c r="X69" s="74">
        <f t="shared" si="2"/>
        <v>1.1211</v>
      </c>
      <c r="Y69">
        <f t="shared" si="3"/>
        <v>341437.6</v>
      </c>
      <c r="GC69" s="6"/>
    </row>
    <row r="70" spans="1:185" x14ac:dyDescent="0.2">
      <c r="A70" s="22">
        <v>367.6</v>
      </c>
      <c r="B70" s="22">
        <v>0</v>
      </c>
      <c r="C70" s="22">
        <v>0</v>
      </c>
      <c r="D70" s="22">
        <v>0</v>
      </c>
      <c r="E70" s="22">
        <v>145.1</v>
      </c>
      <c r="F70" s="1">
        <v>3790675.18</v>
      </c>
      <c r="G70" s="1">
        <v>7785.05</v>
      </c>
      <c r="H70" s="1">
        <v>0</v>
      </c>
      <c r="I70" s="1">
        <v>0</v>
      </c>
      <c r="J70" s="1">
        <v>0</v>
      </c>
      <c r="K70" s="1">
        <v>3798460.23</v>
      </c>
      <c r="L70" s="1">
        <v>-422389.1982017039</v>
      </c>
      <c r="M70" s="1">
        <v>3376071.0317982961</v>
      </c>
      <c r="N70" s="1">
        <v>216151.5</v>
      </c>
      <c r="O70" s="1">
        <v>8005611</v>
      </c>
      <c r="P70" s="8">
        <v>27</v>
      </c>
      <c r="Q70" s="1">
        <v>36229.360000000001</v>
      </c>
      <c r="R70" s="1">
        <v>3123690.1717982963</v>
      </c>
      <c r="S70">
        <v>0</v>
      </c>
      <c r="T70">
        <v>0</v>
      </c>
      <c r="W70" s="74">
        <f t="shared" ref="W70:W101" si="4">INDEX($D$26:$FZ$26,,ROW()-37)</f>
        <v>0.81950000000000001</v>
      </c>
      <c r="X70" s="74">
        <f t="shared" ref="X70:X101" si="5">INDEX($D$27:$FZ$27,,ROW()-37)</f>
        <v>1.3918999999999999</v>
      </c>
      <c r="Y70">
        <f t="shared" ref="Y70:Y101" si="6">INDEX($D$28:$FZ$28,,ROW()-37)</f>
        <v>0</v>
      </c>
      <c r="GC70" s="6"/>
    </row>
    <row r="71" spans="1:185" x14ac:dyDescent="0.2">
      <c r="A71" s="22">
        <v>203.29999999999998</v>
      </c>
      <c r="B71" s="22">
        <v>0</v>
      </c>
      <c r="C71" s="22">
        <v>0</v>
      </c>
      <c r="D71" s="22">
        <v>0</v>
      </c>
      <c r="E71" s="22">
        <v>104.8</v>
      </c>
      <c r="F71" s="1">
        <v>2805852.22</v>
      </c>
      <c r="G71" s="1">
        <v>0</v>
      </c>
      <c r="H71" s="1">
        <v>0</v>
      </c>
      <c r="I71" s="1">
        <v>0</v>
      </c>
      <c r="J71" s="1">
        <v>0</v>
      </c>
      <c r="K71" s="1">
        <v>2805852.22</v>
      </c>
      <c r="L71" s="1">
        <v>-312011.07757241704</v>
      </c>
      <c r="M71" s="1">
        <v>2493841.1424275832</v>
      </c>
      <c r="N71" s="1">
        <v>529322.01</v>
      </c>
      <c r="O71" s="1">
        <v>28173409</v>
      </c>
      <c r="P71" s="8">
        <v>18.788</v>
      </c>
      <c r="Q71" s="1">
        <v>67100.160000000003</v>
      </c>
      <c r="R71" s="1">
        <v>1897418.9724275833</v>
      </c>
      <c r="S71">
        <v>0</v>
      </c>
      <c r="T71">
        <v>51520.574511538864</v>
      </c>
      <c r="W71" s="74">
        <f t="shared" si="4"/>
        <v>0.80900000000000005</v>
      </c>
      <c r="X71" s="74">
        <f t="shared" si="5"/>
        <v>1.8191999999999999</v>
      </c>
      <c r="Y71">
        <f t="shared" si="6"/>
        <v>0</v>
      </c>
      <c r="GC71" s="6"/>
    </row>
    <row r="72" spans="1:185" x14ac:dyDescent="0.2">
      <c r="A72" s="22">
        <v>217.2</v>
      </c>
      <c r="B72" s="22">
        <v>0</v>
      </c>
      <c r="C72" s="22">
        <v>0</v>
      </c>
      <c r="D72" s="22">
        <v>0</v>
      </c>
      <c r="E72" s="22">
        <v>154.69999999999999</v>
      </c>
      <c r="F72" s="1">
        <v>2886718.17</v>
      </c>
      <c r="G72" s="1">
        <v>39012.43</v>
      </c>
      <c r="H72" s="1">
        <v>0</v>
      </c>
      <c r="I72" s="1">
        <v>0</v>
      </c>
      <c r="J72" s="1">
        <v>0</v>
      </c>
      <c r="K72" s="1">
        <v>2925730.6</v>
      </c>
      <c r="L72" s="1">
        <v>-325341.56670325075</v>
      </c>
      <c r="M72" s="1">
        <v>2600389.0332967495</v>
      </c>
      <c r="N72" s="1">
        <v>1033386.72</v>
      </c>
      <c r="O72" s="1">
        <v>63475843</v>
      </c>
      <c r="P72" s="8">
        <v>16.28</v>
      </c>
      <c r="Q72" s="1">
        <v>18334.34</v>
      </c>
      <c r="R72" s="1">
        <v>1548667.9732967494</v>
      </c>
      <c r="S72">
        <v>0</v>
      </c>
      <c r="T72">
        <v>0</v>
      </c>
      <c r="W72" s="74">
        <f t="shared" si="4"/>
        <v>0.80989999999999995</v>
      </c>
      <c r="X72" s="74">
        <f t="shared" si="5"/>
        <v>1.7668999999999999</v>
      </c>
      <c r="Y72">
        <f t="shared" si="6"/>
        <v>0</v>
      </c>
      <c r="GC72" s="6"/>
    </row>
    <row r="73" spans="1:185" x14ac:dyDescent="0.2">
      <c r="A73" s="22">
        <v>280</v>
      </c>
      <c r="B73" s="22">
        <v>0</v>
      </c>
      <c r="C73" s="22">
        <v>0</v>
      </c>
      <c r="D73" s="22">
        <v>0</v>
      </c>
      <c r="E73" s="22">
        <v>214.5</v>
      </c>
      <c r="F73" s="1">
        <v>3282088.76</v>
      </c>
      <c r="G73" s="1">
        <v>51325.17</v>
      </c>
      <c r="H73" s="1">
        <v>0</v>
      </c>
      <c r="I73" s="1">
        <v>0</v>
      </c>
      <c r="J73" s="1">
        <v>0</v>
      </c>
      <c r="K73" s="1">
        <v>3333413.9299999997</v>
      </c>
      <c r="L73" s="1">
        <v>-370675.9981444088</v>
      </c>
      <c r="M73" s="1">
        <v>2962737.931855591</v>
      </c>
      <c r="N73" s="1">
        <v>1725801.42</v>
      </c>
      <c r="O73" s="1">
        <v>63918571</v>
      </c>
      <c r="P73" s="8">
        <v>27</v>
      </c>
      <c r="Q73" s="1">
        <v>115865.67</v>
      </c>
      <c r="R73" s="1">
        <v>1121070.8418555912</v>
      </c>
      <c r="S73">
        <v>0</v>
      </c>
      <c r="T73">
        <v>0</v>
      </c>
      <c r="W73" s="74">
        <f t="shared" si="4"/>
        <v>0.81389999999999996</v>
      </c>
      <c r="X73" s="74">
        <f t="shared" si="5"/>
        <v>1.5389999999999999</v>
      </c>
      <c r="Y73">
        <f t="shared" si="6"/>
        <v>0</v>
      </c>
      <c r="GC73" s="6"/>
    </row>
    <row r="74" spans="1:185" x14ac:dyDescent="0.2">
      <c r="A74" s="22">
        <v>449.5</v>
      </c>
      <c r="B74" s="22">
        <v>0</v>
      </c>
      <c r="C74" s="22">
        <v>0</v>
      </c>
      <c r="D74" s="22">
        <v>0</v>
      </c>
      <c r="E74" s="22">
        <v>228.7</v>
      </c>
      <c r="F74" s="1">
        <v>4274969.66</v>
      </c>
      <c r="G74" s="1">
        <v>0</v>
      </c>
      <c r="H74" s="1">
        <v>0</v>
      </c>
      <c r="I74" s="1">
        <v>0</v>
      </c>
      <c r="J74" s="1">
        <v>0</v>
      </c>
      <c r="K74" s="1">
        <v>4274969.66</v>
      </c>
      <c r="L74" s="1">
        <v>-475377.09958437836</v>
      </c>
      <c r="M74" s="1">
        <v>3799592.5604156218</v>
      </c>
      <c r="N74" s="1">
        <v>736588.54</v>
      </c>
      <c r="O74" s="1">
        <v>44780141</v>
      </c>
      <c r="P74" s="8">
        <v>16.449000000000002</v>
      </c>
      <c r="Q74" s="1">
        <v>83015.98</v>
      </c>
      <c r="R74" s="1">
        <v>2979988.0404156218</v>
      </c>
      <c r="S74">
        <v>0</v>
      </c>
      <c r="T74">
        <v>0</v>
      </c>
      <c r="W74" s="74">
        <f t="shared" si="4"/>
        <v>0.82469999999999999</v>
      </c>
      <c r="X74" s="74">
        <f t="shared" si="5"/>
        <v>1.2544</v>
      </c>
      <c r="Y74">
        <f t="shared" si="6"/>
        <v>0</v>
      </c>
      <c r="GC74" s="6"/>
    </row>
    <row r="75" spans="1:185" x14ac:dyDescent="0.2">
      <c r="A75" s="22">
        <v>361.2</v>
      </c>
      <c r="B75" s="22">
        <v>0</v>
      </c>
      <c r="C75" s="22">
        <v>0</v>
      </c>
      <c r="D75" s="22">
        <v>0</v>
      </c>
      <c r="E75" s="22">
        <v>147.19999999999999</v>
      </c>
      <c r="F75" s="1">
        <v>3878005.98</v>
      </c>
      <c r="G75" s="1">
        <v>14040.56</v>
      </c>
      <c r="H75" s="1">
        <v>0</v>
      </c>
      <c r="I75" s="1">
        <v>0</v>
      </c>
      <c r="J75" s="1">
        <v>0</v>
      </c>
      <c r="K75" s="1">
        <v>3892046.54</v>
      </c>
      <c r="L75" s="1">
        <v>-432796.00623706303</v>
      </c>
      <c r="M75" s="1">
        <v>3459250.5337629369</v>
      </c>
      <c r="N75" s="1">
        <v>2207520.31</v>
      </c>
      <c r="O75" s="1">
        <v>96385640</v>
      </c>
      <c r="P75" s="8">
        <v>22.902999999999999</v>
      </c>
      <c r="Q75" s="1">
        <v>306698.53999999998</v>
      </c>
      <c r="R75" s="1">
        <v>945031.68376293685</v>
      </c>
      <c r="S75">
        <v>0</v>
      </c>
      <c r="T75">
        <v>0</v>
      </c>
      <c r="W75" s="74">
        <f t="shared" si="4"/>
        <v>0.81910000000000005</v>
      </c>
      <c r="X75" s="74">
        <f t="shared" si="5"/>
        <v>1.4027000000000001</v>
      </c>
      <c r="Y75">
        <f t="shared" si="6"/>
        <v>0</v>
      </c>
      <c r="GC75" s="6"/>
    </row>
    <row r="76" spans="1:185" x14ac:dyDescent="0.2">
      <c r="A76" s="22">
        <v>4705.2000000000007</v>
      </c>
      <c r="B76" s="22">
        <v>0</v>
      </c>
      <c r="C76" s="22">
        <v>0</v>
      </c>
      <c r="D76" s="22">
        <v>0</v>
      </c>
      <c r="E76" s="22">
        <v>2195.6999999999998</v>
      </c>
      <c r="F76" s="1">
        <v>39361716.280000001</v>
      </c>
      <c r="G76" s="1">
        <v>0</v>
      </c>
      <c r="H76" s="1">
        <v>0</v>
      </c>
      <c r="I76" s="1">
        <v>0</v>
      </c>
      <c r="J76" s="1">
        <v>0</v>
      </c>
      <c r="K76" s="1">
        <v>39361716.280000001</v>
      </c>
      <c r="L76" s="1">
        <v>-4377027.2090889197</v>
      </c>
      <c r="M76" s="1">
        <v>34984689.07091108</v>
      </c>
      <c r="N76" s="1">
        <v>7852081.1399999997</v>
      </c>
      <c r="O76" s="1">
        <v>346578440</v>
      </c>
      <c r="P76" s="8">
        <v>22.655999999999999</v>
      </c>
      <c r="Q76" s="1">
        <v>1208186.42</v>
      </c>
      <c r="R76" s="1">
        <v>25924421.510911077</v>
      </c>
      <c r="S76">
        <v>0</v>
      </c>
      <c r="T76">
        <v>93685.08932531657</v>
      </c>
      <c r="W76" s="74">
        <f t="shared" si="4"/>
        <v>0.87509999999999999</v>
      </c>
      <c r="X76" s="74">
        <f t="shared" si="5"/>
        <v>1.0310999999999999</v>
      </c>
      <c r="Y76">
        <f t="shared" si="6"/>
        <v>1553278.21</v>
      </c>
      <c r="GC76" s="6"/>
    </row>
    <row r="77" spans="1:185" x14ac:dyDescent="0.2">
      <c r="A77" s="22">
        <v>87117.9</v>
      </c>
      <c r="B77" s="22">
        <v>0</v>
      </c>
      <c r="C77" s="22">
        <v>232</v>
      </c>
      <c r="D77" s="22">
        <v>51.5</v>
      </c>
      <c r="E77" s="22">
        <v>48412.9</v>
      </c>
      <c r="F77" s="1">
        <v>776068934.45999992</v>
      </c>
      <c r="G77" s="1">
        <v>0</v>
      </c>
      <c r="H77" s="1">
        <v>1831408</v>
      </c>
      <c r="I77" s="1">
        <v>406541</v>
      </c>
      <c r="J77" s="1">
        <v>0</v>
      </c>
      <c r="K77" s="1">
        <v>776068934.45999992</v>
      </c>
      <c r="L77" s="1">
        <v>-86298951.450601354</v>
      </c>
      <c r="M77" s="1">
        <v>689769983.00939858</v>
      </c>
      <c r="N77" s="1">
        <v>423384220.31</v>
      </c>
      <c r="O77" s="1">
        <v>16576650104</v>
      </c>
      <c r="P77" s="8">
        <v>25.541</v>
      </c>
      <c r="Q77" s="1">
        <v>23173416.98</v>
      </c>
      <c r="R77" s="1">
        <v>243212345.71939859</v>
      </c>
      <c r="S77">
        <v>125850986</v>
      </c>
      <c r="T77">
        <v>1642914.6188607647</v>
      </c>
      <c r="W77" s="74">
        <f t="shared" si="4"/>
        <v>0.90500000000000003</v>
      </c>
      <c r="X77" s="74">
        <f t="shared" si="5"/>
        <v>1.0297000000000001</v>
      </c>
      <c r="Y77">
        <f t="shared" si="6"/>
        <v>29603933.920000002</v>
      </c>
      <c r="GC77" s="6"/>
    </row>
    <row r="78" spans="1:185" x14ac:dyDescent="0.2">
      <c r="A78" s="22">
        <v>284</v>
      </c>
      <c r="B78" s="22">
        <v>0</v>
      </c>
      <c r="C78" s="22">
        <v>37.5</v>
      </c>
      <c r="D78" s="22">
        <v>0</v>
      </c>
      <c r="E78" s="22">
        <v>99.5</v>
      </c>
      <c r="F78" s="1">
        <v>3240854.81</v>
      </c>
      <c r="G78" s="1">
        <v>0</v>
      </c>
      <c r="H78" s="1">
        <v>296025</v>
      </c>
      <c r="I78" s="1">
        <v>0</v>
      </c>
      <c r="J78" s="1">
        <v>0</v>
      </c>
      <c r="K78" s="1">
        <v>3240854.81</v>
      </c>
      <c r="L78" s="1">
        <v>-360383.41375079646</v>
      </c>
      <c r="M78" s="1">
        <v>2880471.3962492035</v>
      </c>
      <c r="N78" s="1">
        <v>2160230.9300000002</v>
      </c>
      <c r="O78" s="1">
        <v>138841245</v>
      </c>
      <c r="P78" s="8">
        <v>15.558999999999999</v>
      </c>
      <c r="Q78" s="1">
        <v>85882.44</v>
      </c>
      <c r="R78" s="1">
        <v>634358.02624920337</v>
      </c>
      <c r="S78">
        <v>0</v>
      </c>
      <c r="T78">
        <v>0</v>
      </c>
      <c r="W78" s="74">
        <f t="shared" si="4"/>
        <v>0.81420000000000003</v>
      </c>
      <c r="X78" s="74">
        <f t="shared" si="5"/>
        <v>1.5323</v>
      </c>
      <c r="Y78">
        <f t="shared" si="6"/>
        <v>0</v>
      </c>
      <c r="GC78" s="6"/>
    </row>
    <row r="79" spans="1:185" x14ac:dyDescent="0.2">
      <c r="A79" s="22">
        <v>63977.8</v>
      </c>
      <c r="B79" s="22">
        <v>526.5</v>
      </c>
      <c r="C79" s="22">
        <v>2157.5</v>
      </c>
      <c r="D79" s="22">
        <v>2</v>
      </c>
      <c r="E79" s="22">
        <v>6287.8</v>
      </c>
      <c r="F79" s="1">
        <v>536143285.56999999</v>
      </c>
      <c r="G79" s="1">
        <v>153690.17000000001</v>
      </c>
      <c r="H79" s="1">
        <v>17031305</v>
      </c>
      <c r="I79" s="1">
        <v>15788</v>
      </c>
      <c r="J79" s="1">
        <v>-3897432.0449999999</v>
      </c>
      <c r="K79" s="1">
        <v>536296975.74000001</v>
      </c>
      <c r="L79" s="1">
        <v>-59636283.089586869</v>
      </c>
      <c r="M79" s="1">
        <v>472763260.60541314</v>
      </c>
      <c r="N79" s="1">
        <v>162307453.69</v>
      </c>
      <c r="O79" s="1">
        <v>6380009972.2700005</v>
      </c>
      <c r="P79" s="8">
        <v>25.44</v>
      </c>
      <c r="Q79" s="1">
        <v>14889161.34</v>
      </c>
      <c r="R79" s="1">
        <v>299464077.62041318</v>
      </c>
      <c r="S79">
        <v>33713000</v>
      </c>
      <c r="T79">
        <v>0</v>
      </c>
      <c r="W79" s="74">
        <f t="shared" si="4"/>
        <v>0.90500000000000003</v>
      </c>
      <c r="X79" s="74">
        <f t="shared" si="5"/>
        <v>1.0297000000000001</v>
      </c>
      <c r="Y79">
        <f t="shared" si="6"/>
        <v>0</v>
      </c>
      <c r="GC79" s="6"/>
    </row>
    <row r="80" spans="1:185" x14ac:dyDescent="0.2">
      <c r="A80" s="22">
        <v>6595.4</v>
      </c>
      <c r="B80" s="22">
        <v>299.10000000000002</v>
      </c>
      <c r="C80" s="22">
        <v>0</v>
      </c>
      <c r="D80" s="22">
        <v>0</v>
      </c>
      <c r="E80" s="22">
        <v>1922.7</v>
      </c>
      <c r="F80" s="1">
        <v>61575335.579999998</v>
      </c>
      <c r="G80" s="1">
        <v>0</v>
      </c>
      <c r="H80" s="1">
        <v>0</v>
      </c>
      <c r="I80" s="1">
        <v>0</v>
      </c>
      <c r="J80" s="1">
        <v>-2374237.8540000003</v>
      </c>
      <c r="K80" s="1">
        <v>61575335.579999998</v>
      </c>
      <c r="L80" s="1">
        <v>-6847184.1350928266</v>
      </c>
      <c r="M80" s="1">
        <v>52353913.590907171</v>
      </c>
      <c r="N80" s="1">
        <v>33700794.18</v>
      </c>
      <c r="O80" s="1">
        <v>2900739730</v>
      </c>
      <c r="P80" s="8">
        <v>11.618</v>
      </c>
      <c r="Q80" s="1">
        <v>1594763.94</v>
      </c>
      <c r="R80" s="1">
        <v>19432593.324907172</v>
      </c>
      <c r="S80">
        <v>8061630.9000000004</v>
      </c>
      <c r="T80">
        <v>0</v>
      </c>
      <c r="W80" s="74">
        <f t="shared" si="4"/>
        <v>0.88419999999999999</v>
      </c>
      <c r="X80" s="74">
        <f t="shared" si="5"/>
        <v>1.0297000000000001</v>
      </c>
      <c r="Y80">
        <f t="shared" si="6"/>
        <v>0</v>
      </c>
      <c r="GC80" s="6"/>
    </row>
    <row r="81" spans="1:185" x14ac:dyDescent="0.2">
      <c r="A81" s="22">
        <v>2337.1999999999998</v>
      </c>
      <c r="B81" s="22">
        <v>0</v>
      </c>
      <c r="C81" s="22">
        <v>0</v>
      </c>
      <c r="D81" s="22">
        <v>2</v>
      </c>
      <c r="E81" s="22">
        <v>324.39999999999998</v>
      </c>
      <c r="F81" s="1">
        <v>19834891.600000001</v>
      </c>
      <c r="G81" s="1">
        <v>15971.49</v>
      </c>
      <c r="H81" s="1">
        <v>0</v>
      </c>
      <c r="I81" s="1">
        <v>15788</v>
      </c>
      <c r="J81" s="1">
        <v>0</v>
      </c>
      <c r="K81" s="1">
        <v>19850863.09</v>
      </c>
      <c r="L81" s="1">
        <v>-2207418.1738101016</v>
      </c>
      <c r="M81" s="1">
        <v>17643444.916189898</v>
      </c>
      <c r="N81" s="1">
        <v>5588123.1500000004</v>
      </c>
      <c r="O81" s="1">
        <v>209183317.59999999</v>
      </c>
      <c r="P81" s="8">
        <v>26.713999999999999</v>
      </c>
      <c r="Q81" s="1">
        <v>852455.28</v>
      </c>
      <c r="R81" s="1">
        <v>11202866.486189898</v>
      </c>
      <c r="S81">
        <v>0</v>
      </c>
      <c r="T81">
        <v>0</v>
      </c>
      <c r="W81" s="74">
        <f t="shared" si="4"/>
        <v>0.86329999999999996</v>
      </c>
      <c r="X81" s="74">
        <f t="shared" si="5"/>
        <v>1.0527</v>
      </c>
      <c r="Y81">
        <f t="shared" si="6"/>
        <v>0</v>
      </c>
      <c r="GC81" s="6"/>
    </row>
    <row r="82" spans="1:185" x14ac:dyDescent="0.2">
      <c r="A82" s="22">
        <v>263.5</v>
      </c>
      <c r="B82" s="22">
        <v>0</v>
      </c>
      <c r="C82" s="22">
        <v>0</v>
      </c>
      <c r="D82" s="22">
        <v>0</v>
      </c>
      <c r="E82" s="22">
        <v>75.5</v>
      </c>
      <c r="F82" s="1">
        <v>3205567.95</v>
      </c>
      <c r="G82" s="1">
        <v>130530.75</v>
      </c>
      <c r="H82" s="1">
        <v>0</v>
      </c>
      <c r="I82" s="1">
        <v>0</v>
      </c>
      <c r="J82" s="1">
        <v>0</v>
      </c>
      <c r="K82" s="1">
        <v>3336098.7</v>
      </c>
      <c r="L82" s="1">
        <v>-370974.54486570915</v>
      </c>
      <c r="M82" s="1">
        <v>2965124.1551342909</v>
      </c>
      <c r="N82" s="1">
        <v>733361.19</v>
      </c>
      <c r="O82" s="1">
        <v>38219782.710000001</v>
      </c>
      <c r="P82" s="8">
        <v>19.187999999999999</v>
      </c>
      <c r="Q82" s="1">
        <v>106291.01</v>
      </c>
      <c r="R82" s="1">
        <v>2125471.9551342912</v>
      </c>
      <c r="S82">
        <v>0</v>
      </c>
      <c r="T82">
        <v>0</v>
      </c>
      <c r="W82" s="74">
        <f t="shared" si="4"/>
        <v>0.81289999999999996</v>
      </c>
      <c r="X82" s="74">
        <f t="shared" si="5"/>
        <v>1.5927</v>
      </c>
      <c r="Y82">
        <f t="shared" si="6"/>
        <v>0</v>
      </c>
      <c r="GC82" s="6"/>
    </row>
    <row r="83" spans="1:185" x14ac:dyDescent="0.2">
      <c r="A83" s="22">
        <v>302.10000000000002</v>
      </c>
      <c r="B83" s="22">
        <v>0</v>
      </c>
      <c r="C83" s="22">
        <v>0</v>
      </c>
      <c r="D83" s="22">
        <v>0</v>
      </c>
      <c r="E83" s="22">
        <v>114.5</v>
      </c>
      <c r="F83" s="1">
        <v>3609067.4</v>
      </c>
      <c r="G83" s="1">
        <v>0</v>
      </c>
      <c r="H83" s="1">
        <v>0</v>
      </c>
      <c r="I83" s="1">
        <v>0</v>
      </c>
      <c r="J83" s="1">
        <v>0</v>
      </c>
      <c r="K83" s="1">
        <v>3609067.4</v>
      </c>
      <c r="L83" s="1">
        <v>-401328.69453312882</v>
      </c>
      <c r="M83" s="1">
        <v>3207738.7054668711</v>
      </c>
      <c r="N83" s="1">
        <v>444890.66</v>
      </c>
      <c r="O83" s="1">
        <v>17543698.850000001</v>
      </c>
      <c r="P83" s="8">
        <v>25.359000000000002</v>
      </c>
      <c r="Q83" s="1">
        <v>69394.3</v>
      </c>
      <c r="R83" s="1">
        <v>2693453.7454668712</v>
      </c>
      <c r="S83">
        <v>0</v>
      </c>
      <c r="T83">
        <v>0</v>
      </c>
      <c r="W83" s="74">
        <f t="shared" si="4"/>
        <v>0.81530000000000002</v>
      </c>
      <c r="X83" s="74">
        <f t="shared" si="5"/>
        <v>1.5019</v>
      </c>
      <c r="Y83">
        <f t="shared" si="6"/>
        <v>0</v>
      </c>
      <c r="GC83" s="6"/>
    </row>
    <row r="84" spans="1:185" x14ac:dyDescent="0.2">
      <c r="A84" s="22">
        <v>211.9</v>
      </c>
      <c r="B84" s="22">
        <v>0</v>
      </c>
      <c r="C84" s="22">
        <v>0</v>
      </c>
      <c r="D84" s="22">
        <v>0</v>
      </c>
      <c r="E84" s="22">
        <v>40.6</v>
      </c>
      <c r="F84" s="1">
        <v>2952238.9000000004</v>
      </c>
      <c r="G84" s="1">
        <v>0</v>
      </c>
      <c r="H84" s="1">
        <v>0</v>
      </c>
      <c r="I84" s="1">
        <v>0</v>
      </c>
      <c r="J84" s="1">
        <v>0</v>
      </c>
      <c r="K84" s="1">
        <v>2952238.9000000004</v>
      </c>
      <c r="L84" s="1">
        <v>-328289.29259866977</v>
      </c>
      <c r="M84" s="1">
        <v>2623949.6074013305</v>
      </c>
      <c r="N84" s="1">
        <v>437509.13</v>
      </c>
      <c r="O84" s="1">
        <v>21242431.960000001</v>
      </c>
      <c r="P84" s="8">
        <v>20.596</v>
      </c>
      <c r="Q84" s="1">
        <v>72674.53</v>
      </c>
      <c r="R84" s="1">
        <v>2113765.9474013308</v>
      </c>
      <c r="S84">
        <v>0</v>
      </c>
      <c r="T84">
        <v>0</v>
      </c>
      <c r="W84" s="74">
        <f t="shared" si="4"/>
        <v>0.80959999999999999</v>
      </c>
      <c r="X84" s="74">
        <f t="shared" si="5"/>
        <v>1.7867999999999999</v>
      </c>
      <c r="Y84">
        <f t="shared" si="6"/>
        <v>0</v>
      </c>
      <c r="GC84" s="6"/>
    </row>
    <row r="85" spans="1:185" x14ac:dyDescent="0.2">
      <c r="A85" s="22">
        <v>50</v>
      </c>
      <c r="B85" s="22">
        <v>0</v>
      </c>
      <c r="C85" s="22">
        <v>0</v>
      </c>
      <c r="D85" s="22">
        <v>0</v>
      </c>
      <c r="E85" s="22">
        <v>10.5</v>
      </c>
      <c r="F85" s="1">
        <v>901398.36</v>
      </c>
      <c r="G85" s="1">
        <v>11757.2</v>
      </c>
      <c r="H85" s="1">
        <v>0</v>
      </c>
      <c r="I85" s="1">
        <v>0</v>
      </c>
      <c r="J85" s="1">
        <v>0</v>
      </c>
      <c r="K85" s="1">
        <v>913155.55999999994</v>
      </c>
      <c r="L85" s="1">
        <v>-101542.9993910527</v>
      </c>
      <c r="M85" s="1">
        <v>811612.56060894718</v>
      </c>
      <c r="N85" s="1">
        <v>278101.24</v>
      </c>
      <c r="O85" s="1">
        <v>16555616</v>
      </c>
      <c r="P85" s="8">
        <v>16.797999999999998</v>
      </c>
      <c r="Q85" s="1">
        <v>45903.81</v>
      </c>
      <c r="R85" s="1">
        <v>487607.5106089472</v>
      </c>
      <c r="S85">
        <v>0</v>
      </c>
      <c r="T85">
        <v>0</v>
      </c>
      <c r="W85" s="74">
        <f t="shared" si="4"/>
        <v>0.79920000000000002</v>
      </c>
      <c r="X85" s="74">
        <f t="shared" si="5"/>
        <v>2.3957999999999999</v>
      </c>
      <c r="Y85">
        <f t="shared" si="6"/>
        <v>0</v>
      </c>
      <c r="GC85" s="12"/>
    </row>
    <row r="86" spans="1:185" x14ac:dyDescent="0.2">
      <c r="A86" s="22">
        <v>435.7</v>
      </c>
      <c r="B86" s="22">
        <v>38.6</v>
      </c>
      <c r="C86" s="22">
        <v>0</v>
      </c>
      <c r="D86" s="22">
        <v>0</v>
      </c>
      <c r="E86" s="22">
        <v>183.8</v>
      </c>
      <c r="F86" s="1">
        <v>4671672.6900000004</v>
      </c>
      <c r="G86" s="1">
        <v>10954.69</v>
      </c>
      <c r="H86" s="1">
        <v>0</v>
      </c>
      <c r="I86" s="1">
        <v>0</v>
      </c>
      <c r="J86" s="1">
        <v>-338709.98200000002</v>
      </c>
      <c r="K86" s="1">
        <v>4682627.3800000008</v>
      </c>
      <c r="L86" s="1">
        <v>-520708.6831907006</v>
      </c>
      <c r="M86" s="1">
        <v>3823208.7148093004</v>
      </c>
      <c r="N86" s="1">
        <v>1061058.23</v>
      </c>
      <c r="O86" s="1">
        <v>39298453</v>
      </c>
      <c r="P86" s="8">
        <v>27</v>
      </c>
      <c r="Q86" s="1">
        <v>92196.66</v>
      </c>
      <c r="R86" s="1">
        <v>3008663.8068093001</v>
      </c>
      <c r="S86">
        <v>0</v>
      </c>
      <c r="T86">
        <v>0</v>
      </c>
      <c r="W86" s="74">
        <f t="shared" si="4"/>
        <v>0.8256</v>
      </c>
      <c r="X86" s="74">
        <f t="shared" si="5"/>
        <v>1.2354000000000001</v>
      </c>
      <c r="Y86">
        <f t="shared" si="6"/>
        <v>185793.09</v>
      </c>
      <c r="GC86" s="12"/>
    </row>
    <row r="87" spans="1:185" x14ac:dyDescent="0.2">
      <c r="A87" s="22">
        <v>11452</v>
      </c>
      <c r="B87" s="22">
        <v>0</v>
      </c>
      <c r="C87" s="22">
        <v>0</v>
      </c>
      <c r="D87" s="22">
        <v>0</v>
      </c>
      <c r="E87" s="22">
        <v>7235</v>
      </c>
      <c r="F87" s="1">
        <v>100416779.83000001</v>
      </c>
      <c r="G87" s="1">
        <v>0</v>
      </c>
      <c r="H87" s="1">
        <v>0</v>
      </c>
      <c r="I87" s="1">
        <v>0</v>
      </c>
      <c r="J87" s="1">
        <v>0</v>
      </c>
      <c r="K87" s="1">
        <v>100416779.83000001</v>
      </c>
      <c r="L87" s="1">
        <v>-11166357.036832985</v>
      </c>
      <c r="M87" s="1">
        <v>89250422.793167025</v>
      </c>
      <c r="N87" s="1">
        <v>10598084.880000001</v>
      </c>
      <c r="O87" s="1">
        <v>648359530</v>
      </c>
      <c r="P87" s="8">
        <v>16.346</v>
      </c>
      <c r="Q87" s="1">
        <v>1294054.04</v>
      </c>
      <c r="R87" s="1">
        <v>77358283.873167023</v>
      </c>
      <c r="S87">
        <v>5750000</v>
      </c>
      <c r="T87">
        <v>441887.79011286853</v>
      </c>
      <c r="W87" s="74">
        <f t="shared" si="4"/>
        <v>0.88829999999999998</v>
      </c>
      <c r="X87" s="74">
        <f t="shared" si="5"/>
        <v>1.0297000000000001</v>
      </c>
      <c r="Y87">
        <f t="shared" si="6"/>
        <v>3864115.09</v>
      </c>
      <c r="GC87" s="12"/>
    </row>
    <row r="88" spans="1:185" x14ac:dyDescent="0.2">
      <c r="A88" s="22">
        <v>9048.2000000000007</v>
      </c>
      <c r="B88" s="22">
        <v>0</v>
      </c>
      <c r="C88" s="22">
        <v>0</v>
      </c>
      <c r="D88" s="22">
        <v>0</v>
      </c>
      <c r="E88" s="22">
        <v>3263.7</v>
      </c>
      <c r="F88" s="1">
        <v>74027124.444000006</v>
      </c>
      <c r="G88" s="1">
        <v>0</v>
      </c>
      <c r="H88" s="1">
        <v>0</v>
      </c>
      <c r="I88" s="1">
        <v>0</v>
      </c>
      <c r="J88" s="1">
        <v>0</v>
      </c>
      <c r="K88" s="1">
        <v>74027124.444000006</v>
      </c>
      <c r="L88" s="1">
        <v>-8231824.4356289916</v>
      </c>
      <c r="M88" s="1">
        <v>65795300.00837101</v>
      </c>
      <c r="N88" s="1">
        <v>7984188.3200000003</v>
      </c>
      <c r="O88" s="1">
        <v>364674720</v>
      </c>
      <c r="P88" s="8">
        <v>21.893999999999998</v>
      </c>
      <c r="Q88" s="1">
        <v>804806.61</v>
      </c>
      <c r="R88" s="1">
        <v>57006305.078371011</v>
      </c>
      <c r="S88">
        <v>3950000</v>
      </c>
      <c r="T88">
        <v>15270.454899049439</v>
      </c>
      <c r="W88" s="74">
        <f t="shared" si="4"/>
        <v>0.8861</v>
      </c>
      <c r="X88" s="74">
        <f t="shared" si="5"/>
        <v>1.0297000000000001</v>
      </c>
      <c r="Y88">
        <f t="shared" si="6"/>
        <v>2980568.26</v>
      </c>
      <c r="GC88" s="12"/>
    </row>
    <row r="89" spans="1:185" x14ac:dyDescent="0.2">
      <c r="A89" s="22">
        <v>7826.5</v>
      </c>
      <c r="B89" s="22">
        <v>0</v>
      </c>
      <c r="C89" s="22">
        <v>0</v>
      </c>
      <c r="D89" s="22">
        <v>0</v>
      </c>
      <c r="E89" s="22">
        <v>2707.5</v>
      </c>
      <c r="F89" s="1">
        <v>64031883.630000003</v>
      </c>
      <c r="G89" s="1">
        <v>0</v>
      </c>
      <c r="H89" s="1">
        <v>0</v>
      </c>
      <c r="I89" s="1">
        <v>0</v>
      </c>
      <c r="J89" s="1">
        <v>0</v>
      </c>
      <c r="K89" s="1">
        <v>64031883.630000003</v>
      </c>
      <c r="L89" s="1">
        <v>-7120352.5502807517</v>
      </c>
      <c r="M89" s="1">
        <v>56911531.079719253</v>
      </c>
      <c r="N89" s="1">
        <v>2928779.41</v>
      </c>
      <c r="O89" s="1">
        <v>148789850</v>
      </c>
      <c r="P89" s="8">
        <v>19.684000000000001</v>
      </c>
      <c r="Q89" s="1">
        <v>354929.4</v>
      </c>
      <c r="R89" s="1">
        <v>53627822.269719251</v>
      </c>
      <c r="S89">
        <v>700000</v>
      </c>
      <c r="T89">
        <v>0</v>
      </c>
      <c r="W89" s="74">
        <f t="shared" si="4"/>
        <v>0.88500000000000001</v>
      </c>
      <c r="X89" s="74">
        <f t="shared" si="5"/>
        <v>1.0297000000000001</v>
      </c>
      <c r="Y89">
        <f t="shared" si="6"/>
        <v>0</v>
      </c>
      <c r="GC89" s="12"/>
    </row>
    <row r="90" spans="1:185" x14ac:dyDescent="0.2">
      <c r="A90" s="22">
        <v>26627.7</v>
      </c>
      <c r="B90" s="22">
        <v>3504.3</v>
      </c>
      <c r="C90" s="22">
        <v>240</v>
      </c>
      <c r="D90" s="22">
        <v>3.5</v>
      </c>
      <c r="E90" s="22">
        <v>14598.6</v>
      </c>
      <c r="F90" s="1">
        <v>256152062.92000002</v>
      </c>
      <c r="G90" s="1">
        <v>0</v>
      </c>
      <c r="H90" s="1">
        <v>1894560</v>
      </c>
      <c r="I90" s="1">
        <v>27629</v>
      </c>
      <c r="J90" s="1">
        <v>-26492788.344000001</v>
      </c>
      <c r="K90" s="1">
        <v>256152062.92000002</v>
      </c>
      <c r="L90" s="1">
        <v>-28484137.761919182</v>
      </c>
      <c r="M90" s="1">
        <v>201175136.81408083</v>
      </c>
      <c r="N90" s="1">
        <v>59649010.840000004</v>
      </c>
      <c r="O90" s="1">
        <v>2643782060</v>
      </c>
      <c r="P90" s="8">
        <v>22.561999999999998</v>
      </c>
      <c r="Q90" s="1">
        <v>7300888.5700000003</v>
      </c>
      <c r="R90" s="1">
        <v>160718025.74808085</v>
      </c>
      <c r="S90">
        <v>30398822</v>
      </c>
      <c r="T90">
        <v>574232.12239526561</v>
      </c>
      <c r="W90" s="74">
        <f t="shared" si="4"/>
        <v>0.90500000000000003</v>
      </c>
      <c r="X90" s="74">
        <f t="shared" si="5"/>
        <v>1.0297000000000001</v>
      </c>
      <c r="Y90">
        <f t="shared" si="6"/>
        <v>10056799.18</v>
      </c>
    </row>
    <row r="91" spans="1:185" x14ac:dyDescent="0.2">
      <c r="A91" s="22">
        <v>4945.8999999999996</v>
      </c>
      <c r="B91" s="22">
        <v>0</v>
      </c>
      <c r="C91" s="22">
        <v>0</v>
      </c>
      <c r="D91" s="22">
        <v>0</v>
      </c>
      <c r="E91" s="22">
        <v>654.70000000000005</v>
      </c>
      <c r="F91" s="1">
        <v>40464485.177999996</v>
      </c>
      <c r="G91" s="1">
        <v>0</v>
      </c>
      <c r="H91" s="1">
        <v>0</v>
      </c>
      <c r="I91" s="1">
        <v>0</v>
      </c>
      <c r="J91" s="1">
        <v>0</v>
      </c>
      <c r="K91" s="1">
        <v>40464485.177999996</v>
      </c>
      <c r="L91" s="1">
        <v>-4499655.2326625651</v>
      </c>
      <c r="M91" s="1">
        <v>35964829.94533743</v>
      </c>
      <c r="N91" s="1">
        <v>10373437.26</v>
      </c>
      <c r="O91" s="1">
        <v>384201380</v>
      </c>
      <c r="P91" s="8">
        <v>27</v>
      </c>
      <c r="Q91" s="1">
        <v>1297465.48</v>
      </c>
      <c r="R91" s="1">
        <v>24293927.205337431</v>
      </c>
      <c r="S91">
        <v>4800000</v>
      </c>
      <c r="T91">
        <v>0</v>
      </c>
      <c r="W91" s="74">
        <f t="shared" si="4"/>
        <v>0.87629999999999997</v>
      </c>
      <c r="X91" s="74">
        <f t="shared" si="5"/>
        <v>1.03</v>
      </c>
      <c r="Y91">
        <f t="shared" si="6"/>
        <v>0</v>
      </c>
    </row>
    <row r="92" spans="1:185" x14ac:dyDescent="0.2">
      <c r="A92" s="22">
        <v>1405.8999999999999</v>
      </c>
      <c r="B92" s="22">
        <v>0</v>
      </c>
      <c r="C92" s="22">
        <v>0</v>
      </c>
      <c r="D92" s="22">
        <v>0</v>
      </c>
      <c r="E92" s="22">
        <v>333.7</v>
      </c>
      <c r="F92" s="1">
        <v>12257258.869999999</v>
      </c>
      <c r="G92" s="1">
        <v>8664.36</v>
      </c>
      <c r="H92" s="1">
        <v>0</v>
      </c>
      <c r="I92" s="1">
        <v>0</v>
      </c>
      <c r="J92" s="1">
        <v>0</v>
      </c>
      <c r="K92" s="1">
        <v>12265923.229999999</v>
      </c>
      <c r="L92" s="1">
        <v>-1363972.0214533755</v>
      </c>
      <c r="M92" s="1">
        <v>10901951.208546624</v>
      </c>
      <c r="N92" s="1">
        <v>2742192.3</v>
      </c>
      <c r="O92" s="1">
        <v>120187250</v>
      </c>
      <c r="P92" s="8">
        <v>22.815999999999999</v>
      </c>
      <c r="Q92" s="1">
        <v>334875.34000000003</v>
      </c>
      <c r="R92" s="1">
        <v>7824883.5685466239</v>
      </c>
      <c r="S92">
        <v>1900000</v>
      </c>
      <c r="T92">
        <v>0</v>
      </c>
      <c r="W92" s="74">
        <f t="shared" si="4"/>
        <v>0.85450000000000004</v>
      </c>
      <c r="X92" s="74">
        <f t="shared" si="5"/>
        <v>1.1011</v>
      </c>
      <c r="Y92">
        <f t="shared" si="6"/>
        <v>0</v>
      </c>
    </row>
    <row r="93" spans="1:185" x14ac:dyDescent="0.2">
      <c r="A93" s="22">
        <v>24330.6</v>
      </c>
      <c r="B93" s="22">
        <v>0</v>
      </c>
      <c r="C93" s="22">
        <v>688</v>
      </c>
      <c r="D93" s="22">
        <v>20.5</v>
      </c>
      <c r="E93" s="22">
        <v>2538.3000000000002</v>
      </c>
      <c r="F93" s="1">
        <v>198855220.382</v>
      </c>
      <c r="G93" s="1">
        <v>0</v>
      </c>
      <c r="H93" s="1">
        <v>5431072</v>
      </c>
      <c r="I93" s="1">
        <v>161827</v>
      </c>
      <c r="J93" s="1">
        <v>0</v>
      </c>
      <c r="K93" s="1">
        <v>198855220.382</v>
      </c>
      <c r="L93" s="1">
        <v>-22112722.526879296</v>
      </c>
      <c r="M93" s="1">
        <v>176742497.85512072</v>
      </c>
      <c r="N93" s="1">
        <v>41645230.210000001</v>
      </c>
      <c r="O93" s="1">
        <v>1545162890</v>
      </c>
      <c r="P93" s="8">
        <v>26.952000000000002</v>
      </c>
      <c r="Q93" s="1">
        <v>4953188.57</v>
      </c>
      <c r="R93" s="1">
        <v>130144079.07512072</v>
      </c>
      <c r="S93">
        <v>26750862</v>
      </c>
      <c r="T93">
        <v>0</v>
      </c>
      <c r="W93" s="74">
        <f t="shared" si="4"/>
        <v>0.89990000000000003</v>
      </c>
      <c r="X93" s="74">
        <f t="shared" si="5"/>
        <v>1.0297000000000001</v>
      </c>
      <c r="Y93">
        <f t="shared" si="6"/>
        <v>0</v>
      </c>
    </row>
    <row r="94" spans="1:185" x14ac:dyDescent="0.2">
      <c r="A94" s="22">
        <v>976.5</v>
      </c>
      <c r="B94" s="22">
        <v>0</v>
      </c>
      <c r="C94" s="22">
        <v>0</v>
      </c>
      <c r="D94" s="22">
        <v>0</v>
      </c>
      <c r="E94" s="22">
        <v>469.1</v>
      </c>
      <c r="F94" s="1">
        <v>8940099.2300000004</v>
      </c>
      <c r="G94" s="1">
        <v>0</v>
      </c>
      <c r="H94" s="1">
        <v>0</v>
      </c>
      <c r="I94" s="1">
        <v>0</v>
      </c>
      <c r="J94" s="1">
        <v>0</v>
      </c>
      <c r="K94" s="1">
        <v>8940099.2300000004</v>
      </c>
      <c r="L94" s="1">
        <v>-994140.0243654442</v>
      </c>
      <c r="M94" s="1">
        <v>7945959.2056345567</v>
      </c>
      <c r="N94" s="1">
        <v>840429.81</v>
      </c>
      <c r="O94" s="1">
        <v>31127030</v>
      </c>
      <c r="P94" s="8">
        <v>27</v>
      </c>
      <c r="Q94" s="1">
        <v>172436.45</v>
      </c>
      <c r="R94" s="1">
        <v>6933092.945634556</v>
      </c>
      <c r="S94">
        <v>0</v>
      </c>
      <c r="T94">
        <v>0</v>
      </c>
      <c r="W94" s="74">
        <f t="shared" si="4"/>
        <v>0.84119999999999995</v>
      </c>
      <c r="X94" s="74">
        <f t="shared" si="5"/>
        <v>1.1318999999999999</v>
      </c>
      <c r="Y94">
        <f t="shared" si="6"/>
        <v>344014.15</v>
      </c>
    </row>
    <row r="95" spans="1:185" x14ac:dyDescent="0.2">
      <c r="A95" s="22">
        <v>636.70000000000005</v>
      </c>
      <c r="B95" s="22">
        <v>0</v>
      </c>
      <c r="C95" s="22">
        <v>25.5</v>
      </c>
      <c r="D95" s="22">
        <v>0</v>
      </c>
      <c r="E95" s="22">
        <v>124.5</v>
      </c>
      <c r="F95" s="1">
        <v>5958337.9800000004</v>
      </c>
      <c r="G95" s="1">
        <v>0</v>
      </c>
      <c r="H95" s="1">
        <v>201297</v>
      </c>
      <c r="I95" s="1">
        <v>0</v>
      </c>
      <c r="J95" s="1">
        <v>0</v>
      </c>
      <c r="K95" s="1">
        <v>5958337.9800000004</v>
      </c>
      <c r="L95" s="1">
        <v>-662567.84317759203</v>
      </c>
      <c r="M95" s="1">
        <v>5295770.1368224081</v>
      </c>
      <c r="N95" s="1">
        <v>905428.04</v>
      </c>
      <c r="O95" s="1">
        <v>42272190</v>
      </c>
      <c r="P95" s="8">
        <v>21.419</v>
      </c>
      <c r="Q95" s="1">
        <v>108726.14</v>
      </c>
      <c r="R95" s="1">
        <v>4281615.9568224084</v>
      </c>
      <c r="S95">
        <v>0</v>
      </c>
      <c r="T95">
        <v>0</v>
      </c>
      <c r="W95" s="74">
        <f t="shared" si="4"/>
        <v>0.8306</v>
      </c>
      <c r="X95" s="74">
        <f t="shared" si="5"/>
        <v>1.2019</v>
      </c>
      <c r="Y95">
        <f t="shared" si="6"/>
        <v>0</v>
      </c>
    </row>
    <row r="96" spans="1:185" x14ac:dyDescent="0.2">
      <c r="A96" s="22">
        <v>257.2</v>
      </c>
      <c r="B96" s="22">
        <v>0</v>
      </c>
      <c r="C96" s="22">
        <v>2</v>
      </c>
      <c r="D96" s="22">
        <v>0</v>
      </c>
      <c r="E96" s="22">
        <v>145.6</v>
      </c>
      <c r="F96" s="1">
        <v>3311248.1</v>
      </c>
      <c r="G96" s="1">
        <v>0</v>
      </c>
      <c r="H96" s="1">
        <v>15788</v>
      </c>
      <c r="I96" s="1">
        <v>0</v>
      </c>
      <c r="J96" s="1">
        <v>0</v>
      </c>
      <c r="K96" s="1">
        <v>3311248.1</v>
      </c>
      <c r="L96" s="1">
        <v>-368211.15539385693</v>
      </c>
      <c r="M96" s="1">
        <v>2943036.944606143</v>
      </c>
      <c r="N96" s="1">
        <v>295165.63</v>
      </c>
      <c r="O96" s="1">
        <v>35001260</v>
      </c>
      <c r="P96" s="8">
        <v>8.4329999999999998</v>
      </c>
      <c r="Q96" s="1">
        <v>44112.160000000003</v>
      </c>
      <c r="R96" s="1">
        <v>2603759.154606143</v>
      </c>
      <c r="S96">
        <v>0</v>
      </c>
      <c r="T96">
        <v>52635.964017061655</v>
      </c>
      <c r="W96" s="74">
        <f t="shared" si="4"/>
        <v>0.8125</v>
      </c>
      <c r="X96" s="74">
        <f t="shared" si="5"/>
        <v>1.6164000000000001</v>
      </c>
      <c r="Y96">
        <f t="shared" si="6"/>
        <v>0</v>
      </c>
    </row>
    <row r="97" spans="1:25" x14ac:dyDescent="0.2">
      <c r="A97" s="22">
        <v>6301.1</v>
      </c>
      <c r="B97" s="22">
        <v>0</v>
      </c>
      <c r="C97" s="22">
        <v>0</v>
      </c>
      <c r="D97" s="22">
        <v>0</v>
      </c>
      <c r="E97" s="22">
        <v>419.1</v>
      </c>
      <c r="F97" s="1">
        <v>51551945.562000006</v>
      </c>
      <c r="G97" s="1">
        <v>0</v>
      </c>
      <c r="H97" s="1">
        <v>0</v>
      </c>
      <c r="I97" s="1">
        <v>0</v>
      </c>
      <c r="J97" s="1">
        <v>0</v>
      </c>
      <c r="K97" s="1">
        <v>51551945.562000006</v>
      </c>
      <c r="L97" s="1">
        <v>-5732582.0551426625</v>
      </c>
      <c r="M97" s="1">
        <v>45819363.506857343</v>
      </c>
      <c r="N97" s="1">
        <v>11539352.060000001</v>
      </c>
      <c r="O97" s="1">
        <v>498158870</v>
      </c>
      <c r="P97" s="8">
        <v>23.164000000000001</v>
      </c>
      <c r="Q97" s="1">
        <v>1323659.43</v>
      </c>
      <c r="R97" s="1">
        <v>32956352.016857341</v>
      </c>
      <c r="S97">
        <v>4000000</v>
      </c>
      <c r="T97">
        <v>0</v>
      </c>
      <c r="W97" s="74">
        <f t="shared" si="4"/>
        <v>0.8831</v>
      </c>
      <c r="X97" s="74">
        <f t="shared" si="5"/>
        <v>1.0297000000000001</v>
      </c>
      <c r="Y97">
        <f t="shared" si="6"/>
        <v>0</v>
      </c>
    </row>
    <row r="98" spans="1:25" x14ac:dyDescent="0.2">
      <c r="A98" s="22">
        <v>22501.5</v>
      </c>
      <c r="B98" s="22">
        <v>0</v>
      </c>
      <c r="C98" s="22">
        <v>6558.5</v>
      </c>
      <c r="D98" s="22">
        <v>16</v>
      </c>
      <c r="E98" s="22">
        <v>5571</v>
      </c>
      <c r="F98" s="1">
        <v>184179550.09</v>
      </c>
      <c r="G98" s="1">
        <v>284117.25</v>
      </c>
      <c r="H98" s="1">
        <v>51772799</v>
      </c>
      <c r="I98" s="1">
        <v>126304</v>
      </c>
      <c r="J98" s="1">
        <v>0</v>
      </c>
      <c r="K98" s="1">
        <v>184463667.34</v>
      </c>
      <c r="L98" s="1">
        <v>-20512380.234948106</v>
      </c>
      <c r="M98" s="1">
        <v>163951287.1050519</v>
      </c>
      <c r="N98" s="1">
        <v>20559617.809999999</v>
      </c>
      <c r="O98" s="1">
        <v>840574750</v>
      </c>
      <c r="P98" s="8">
        <v>24.459</v>
      </c>
      <c r="Q98" s="1">
        <v>2357006.73</v>
      </c>
      <c r="R98" s="1">
        <v>141034662.56505191</v>
      </c>
      <c r="S98">
        <v>7500000</v>
      </c>
      <c r="T98">
        <v>0</v>
      </c>
      <c r="W98" s="74">
        <f t="shared" si="4"/>
        <v>0.89829999999999999</v>
      </c>
      <c r="X98" s="74">
        <f t="shared" si="5"/>
        <v>1.0297000000000001</v>
      </c>
      <c r="Y98">
        <f t="shared" si="6"/>
        <v>0</v>
      </c>
    </row>
    <row r="99" spans="1:25" x14ac:dyDescent="0.2">
      <c r="A99" s="22">
        <v>194.6</v>
      </c>
      <c r="B99" s="22">
        <v>0</v>
      </c>
      <c r="C99" s="22">
        <v>0</v>
      </c>
      <c r="D99" s="22">
        <v>9</v>
      </c>
      <c r="E99" s="22">
        <v>105</v>
      </c>
      <c r="F99" s="1">
        <v>2788512.66</v>
      </c>
      <c r="G99" s="1">
        <v>0</v>
      </c>
      <c r="H99" s="1">
        <v>0</v>
      </c>
      <c r="I99" s="1">
        <v>71046</v>
      </c>
      <c r="J99" s="1">
        <v>0</v>
      </c>
      <c r="K99" s="1">
        <v>2788512.66</v>
      </c>
      <c r="L99" s="1">
        <v>-310082.91658030619</v>
      </c>
      <c r="M99" s="1">
        <v>2478429.7434196938</v>
      </c>
      <c r="N99" s="1">
        <v>139436.85999999999</v>
      </c>
      <c r="O99" s="1">
        <v>5164328</v>
      </c>
      <c r="P99" s="8">
        <v>27</v>
      </c>
      <c r="Q99" s="1">
        <v>8553.7199999999993</v>
      </c>
      <c r="R99" s="1">
        <v>2330439.1634196937</v>
      </c>
      <c r="S99">
        <v>0</v>
      </c>
      <c r="T99">
        <v>26745.644713162164</v>
      </c>
      <c r="W99" s="74">
        <f t="shared" si="4"/>
        <v>0.8085</v>
      </c>
      <c r="X99" s="74">
        <f t="shared" si="5"/>
        <v>1.8519000000000001</v>
      </c>
      <c r="Y99">
        <f t="shared" si="6"/>
        <v>0</v>
      </c>
    </row>
    <row r="100" spans="1:25" x14ac:dyDescent="0.2">
      <c r="A100" s="22">
        <v>282.39999999999998</v>
      </c>
      <c r="B100" s="22">
        <v>0</v>
      </c>
      <c r="C100" s="22">
        <v>0</v>
      </c>
      <c r="D100" s="22">
        <v>0</v>
      </c>
      <c r="E100" s="22">
        <v>118.5</v>
      </c>
      <c r="F100" s="1">
        <v>3376076.8899999997</v>
      </c>
      <c r="G100" s="1">
        <v>0</v>
      </c>
      <c r="H100" s="1">
        <v>0</v>
      </c>
      <c r="I100" s="1">
        <v>0</v>
      </c>
      <c r="J100" s="1">
        <v>0</v>
      </c>
      <c r="K100" s="1">
        <v>3376076.8899999997</v>
      </c>
      <c r="L100" s="1">
        <v>-375420.1240207277</v>
      </c>
      <c r="M100" s="1">
        <v>3000656.7659792718</v>
      </c>
      <c r="N100" s="1">
        <v>451752.61</v>
      </c>
      <c r="O100" s="1">
        <v>21683431.609999999</v>
      </c>
      <c r="P100" s="8">
        <v>20.834</v>
      </c>
      <c r="Q100" s="1">
        <v>102830.06</v>
      </c>
      <c r="R100" s="1">
        <v>2446074.0959792719</v>
      </c>
      <c r="S100">
        <v>40575.480000000003</v>
      </c>
      <c r="T100">
        <v>0</v>
      </c>
      <c r="W100" s="74">
        <f t="shared" si="4"/>
        <v>0.81410000000000005</v>
      </c>
      <c r="X100" s="74">
        <f t="shared" si="5"/>
        <v>1.5349999999999999</v>
      </c>
      <c r="Y100">
        <f t="shared" si="6"/>
        <v>0</v>
      </c>
    </row>
    <row r="101" spans="1:25" x14ac:dyDescent="0.2">
      <c r="A101" s="22">
        <v>3670.2</v>
      </c>
      <c r="B101" s="22">
        <v>0</v>
      </c>
      <c r="C101" s="22">
        <v>0</v>
      </c>
      <c r="D101" s="22">
        <v>0</v>
      </c>
      <c r="E101" s="22">
        <v>1710.1</v>
      </c>
      <c r="F101" s="1">
        <v>30027447.684</v>
      </c>
      <c r="G101" s="1">
        <v>0</v>
      </c>
      <c r="H101" s="1">
        <v>0</v>
      </c>
      <c r="I101" s="1">
        <v>0</v>
      </c>
      <c r="J101" s="1">
        <v>0</v>
      </c>
      <c r="K101" s="1">
        <v>30027447.684</v>
      </c>
      <c r="L101" s="1">
        <v>-3339055.5075755976</v>
      </c>
      <c r="M101" s="1">
        <v>26688392.176424403</v>
      </c>
      <c r="N101" s="1">
        <v>6380329.7699999996</v>
      </c>
      <c r="O101" s="1">
        <v>236308510</v>
      </c>
      <c r="P101" s="8">
        <v>27</v>
      </c>
      <c r="Q101" s="1">
        <v>969487.31</v>
      </c>
      <c r="R101" s="1">
        <v>19338575.096424405</v>
      </c>
      <c r="S101">
        <v>0</v>
      </c>
      <c r="T101">
        <v>91622.729394296635</v>
      </c>
      <c r="W101" s="74">
        <f t="shared" si="4"/>
        <v>0.86990000000000001</v>
      </c>
      <c r="X101" s="74">
        <f t="shared" si="5"/>
        <v>1.036</v>
      </c>
      <c r="Y101">
        <f t="shared" si="6"/>
        <v>1134455.98</v>
      </c>
    </row>
    <row r="102" spans="1:25" x14ac:dyDescent="0.2">
      <c r="A102" s="22">
        <v>1355.6</v>
      </c>
      <c r="B102" s="22">
        <v>0</v>
      </c>
      <c r="C102" s="22">
        <v>0</v>
      </c>
      <c r="D102" s="22">
        <v>0</v>
      </c>
      <c r="E102" s="22">
        <v>634.4</v>
      </c>
      <c r="F102" s="1">
        <v>11571707.82</v>
      </c>
      <c r="G102" s="1">
        <v>27459.68</v>
      </c>
      <c r="H102" s="1">
        <v>0</v>
      </c>
      <c r="I102" s="1">
        <v>0</v>
      </c>
      <c r="J102" s="1">
        <v>0</v>
      </c>
      <c r="K102" s="1">
        <v>11599167.5</v>
      </c>
      <c r="L102" s="1">
        <v>-1289828.7104436164</v>
      </c>
      <c r="M102" s="1">
        <v>10309338.789556384</v>
      </c>
      <c r="N102" s="1">
        <v>2148920.41</v>
      </c>
      <c r="O102" s="1">
        <v>141348445</v>
      </c>
      <c r="P102" s="8">
        <v>15.202999999999999</v>
      </c>
      <c r="Q102" s="1">
        <v>352247.96</v>
      </c>
      <c r="R102" s="1">
        <v>7808170.419556384</v>
      </c>
      <c r="S102">
        <v>350000</v>
      </c>
      <c r="T102">
        <v>50953.503902351564</v>
      </c>
      <c r="W102" s="74">
        <f t="shared" ref="W102:W133" si="7">INDEX($D$26:$FZ$26,,ROW()-37)</f>
        <v>0.85289999999999999</v>
      </c>
      <c r="X102" s="74">
        <f t="shared" ref="X102:X133" si="8">INDEX($D$27:$FZ$27,,ROW()-37)</f>
        <v>1.1037999999999999</v>
      </c>
      <c r="Y102">
        <f t="shared" ref="Y102:Y133" si="9">INDEX($D$28:$FZ$28,,ROW()-37)</f>
        <v>449574.97</v>
      </c>
    </row>
    <row r="103" spans="1:25" x14ac:dyDescent="0.2">
      <c r="A103" s="22">
        <v>199.9</v>
      </c>
      <c r="B103" s="22">
        <v>0</v>
      </c>
      <c r="C103" s="22">
        <v>0</v>
      </c>
      <c r="D103" s="22">
        <v>0</v>
      </c>
      <c r="E103" s="22">
        <v>89.1</v>
      </c>
      <c r="F103" s="1">
        <v>2746218.47</v>
      </c>
      <c r="G103" s="1">
        <v>34668.720000000001</v>
      </c>
      <c r="H103" s="1">
        <v>0</v>
      </c>
      <c r="I103" s="1">
        <v>0</v>
      </c>
      <c r="J103" s="1">
        <v>0</v>
      </c>
      <c r="K103" s="1">
        <v>2780887.1900000004</v>
      </c>
      <c r="L103" s="1">
        <v>-309234.96347189334</v>
      </c>
      <c r="M103" s="1">
        <v>2471652.2265281072</v>
      </c>
      <c r="N103" s="1">
        <v>1289444.56</v>
      </c>
      <c r="O103" s="1">
        <v>59415932</v>
      </c>
      <c r="P103" s="8">
        <v>21.702000000000002</v>
      </c>
      <c r="Q103" s="1">
        <v>192072.8</v>
      </c>
      <c r="R103" s="1">
        <v>990134.86652810709</v>
      </c>
      <c r="S103">
        <v>0</v>
      </c>
      <c r="T103">
        <v>0</v>
      </c>
      <c r="W103" s="74">
        <f t="shared" si="7"/>
        <v>0.80879999999999996</v>
      </c>
      <c r="X103" s="74">
        <f t="shared" si="8"/>
        <v>1.8320000000000001</v>
      </c>
      <c r="Y103">
        <f t="shared" si="9"/>
        <v>0</v>
      </c>
    </row>
    <row r="104" spans="1:25" x14ac:dyDescent="0.2">
      <c r="A104" s="22">
        <v>5485.6</v>
      </c>
      <c r="B104" s="22">
        <v>570.5</v>
      </c>
      <c r="C104" s="22">
        <v>0</v>
      </c>
      <c r="D104" s="22">
        <v>0</v>
      </c>
      <c r="E104" s="22">
        <v>1909.1</v>
      </c>
      <c r="F104" s="1">
        <v>53808622.25</v>
      </c>
      <c r="G104" s="1">
        <v>65183.66</v>
      </c>
      <c r="H104" s="1">
        <v>0</v>
      </c>
      <c r="I104" s="1">
        <v>0</v>
      </c>
      <c r="J104" s="1">
        <v>-4510703.8899999997</v>
      </c>
      <c r="K104" s="1">
        <v>53873805.909999996</v>
      </c>
      <c r="L104" s="1">
        <v>-5990773.1829534294</v>
      </c>
      <c r="M104" s="1">
        <v>43372328.837046564</v>
      </c>
      <c r="N104" s="1">
        <v>23275653.649999999</v>
      </c>
      <c r="O104" s="1">
        <v>1069702360</v>
      </c>
      <c r="P104" s="8">
        <v>21.759</v>
      </c>
      <c r="Q104" s="1">
        <v>1192260.3600000001</v>
      </c>
      <c r="R104" s="1">
        <v>23415118.717046566</v>
      </c>
      <c r="S104">
        <v>8800000</v>
      </c>
      <c r="T104">
        <v>33207.6315539036</v>
      </c>
      <c r="W104" s="74">
        <f t="shared" si="7"/>
        <v>0.88190000000000002</v>
      </c>
      <c r="X104" s="74">
        <f t="shared" si="8"/>
        <v>1.0297000000000001</v>
      </c>
      <c r="Y104">
        <f t="shared" si="9"/>
        <v>0</v>
      </c>
    </row>
    <row r="105" spans="1:25" x14ac:dyDescent="0.2">
      <c r="A105" s="22">
        <v>4715.1000000000004</v>
      </c>
      <c r="B105" s="22">
        <v>0</v>
      </c>
      <c r="C105" s="22">
        <v>0</v>
      </c>
      <c r="D105" s="22">
        <v>0</v>
      </c>
      <c r="E105" s="22">
        <v>1725.3</v>
      </c>
      <c r="F105" s="1">
        <v>39188001.280000001</v>
      </c>
      <c r="G105" s="1">
        <v>0</v>
      </c>
      <c r="H105" s="1">
        <v>0</v>
      </c>
      <c r="I105" s="1">
        <v>0</v>
      </c>
      <c r="J105" s="1">
        <v>0</v>
      </c>
      <c r="K105" s="1">
        <v>39188001.280000001</v>
      </c>
      <c r="L105" s="1">
        <v>-4357710.0818524426</v>
      </c>
      <c r="M105" s="1">
        <v>34830291.198147558</v>
      </c>
      <c r="N105" s="1">
        <v>3362113.98</v>
      </c>
      <c r="O105" s="1">
        <v>715343400</v>
      </c>
      <c r="P105" s="8">
        <v>4.7</v>
      </c>
      <c r="Q105" s="1">
        <v>234768.74</v>
      </c>
      <c r="R105" s="1">
        <v>31233408.478147559</v>
      </c>
      <c r="S105">
        <v>4300000</v>
      </c>
      <c r="T105">
        <v>0</v>
      </c>
      <c r="W105" s="74">
        <f t="shared" si="7"/>
        <v>0.87519999999999998</v>
      </c>
      <c r="X105" s="74">
        <f t="shared" si="8"/>
        <v>1.0309999999999999</v>
      </c>
      <c r="Y105">
        <f t="shared" si="9"/>
        <v>1533580.25</v>
      </c>
    </row>
    <row r="106" spans="1:25" x14ac:dyDescent="0.2">
      <c r="A106" s="22">
        <v>1103.4000000000001</v>
      </c>
      <c r="B106" s="22">
        <v>0</v>
      </c>
      <c r="C106" s="22">
        <v>0</v>
      </c>
      <c r="D106" s="22">
        <v>0</v>
      </c>
      <c r="E106" s="22">
        <v>533.4</v>
      </c>
      <c r="F106" s="1">
        <v>10094644.42</v>
      </c>
      <c r="G106" s="1">
        <v>44600.38</v>
      </c>
      <c r="H106" s="1">
        <v>0</v>
      </c>
      <c r="I106" s="1">
        <v>0</v>
      </c>
      <c r="J106" s="1">
        <v>0</v>
      </c>
      <c r="K106" s="1">
        <v>10139244.800000001</v>
      </c>
      <c r="L106" s="1">
        <v>-1127485.1445378424</v>
      </c>
      <c r="M106" s="1">
        <v>9011759.6554621588</v>
      </c>
      <c r="N106" s="1">
        <v>1356687.88</v>
      </c>
      <c r="O106" s="1">
        <v>608107520</v>
      </c>
      <c r="P106" s="8">
        <v>2.2309999999999999</v>
      </c>
      <c r="Q106" s="1">
        <v>91642.1</v>
      </c>
      <c r="R106" s="1">
        <v>7563429.6754621593</v>
      </c>
      <c r="S106">
        <v>996000</v>
      </c>
      <c r="T106">
        <v>0</v>
      </c>
      <c r="W106" s="74">
        <f t="shared" si="7"/>
        <v>0.84509999999999996</v>
      </c>
      <c r="X106" s="74">
        <f t="shared" si="8"/>
        <v>1.1173999999999999</v>
      </c>
      <c r="Y106">
        <f t="shared" si="9"/>
        <v>387792.45</v>
      </c>
    </row>
    <row r="107" spans="1:25" x14ac:dyDescent="0.2">
      <c r="A107" s="22">
        <v>440</v>
      </c>
      <c r="B107" s="22">
        <v>0</v>
      </c>
      <c r="C107" s="22">
        <v>0</v>
      </c>
      <c r="D107" s="22">
        <v>0</v>
      </c>
      <c r="E107" s="22">
        <v>123.9</v>
      </c>
      <c r="F107" s="1">
        <v>4515408.5900000008</v>
      </c>
      <c r="G107" s="1">
        <v>0</v>
      </c>
      <c r="H107" s="1">
        <v>0</v>
      </c>
      <c r="I107" s="1">
        <v>0</v>
      </c>
      <c r="J107" s="1">
        <v>0</v>
      </c>
      <c r="K107" s="1">
        <v>4515408.5900000008</v>
      </c>
      <c r="L107" s="1">
        <v>-502113.93522558658</v>
      </c>
      <c r="M107" s="1">
        <v>4013294.6547744144</v>
      </c>
      <c r="N107" s="1">
        <v>1289897.95</v>
      </c>
      <c r="O107" s="1">
        <v>316539373.51999998</v>
      </c>
      <c r="P107" s="8">
        <v>4.0750000000000002</v>
      </c>
      <c r="Q107" s="1">
        <v>92041.64</v>
      </c>
      <c r="R107" s="1">
        <v>2631355.0647744141</v>
      </c>
      <c r="S107">
        <v>520488</v>
      </c>
      <c r="T107">
        <v>0</v>
      </c>
      <c r="W107" s="74">
        <f t="shared" si="7"/>
        <v>0.82410000000000005</v>
      </c>
      <c r="X107" s="74">
        <f t="shared" si="8"/>
        <v>1.2704</v>
      </c>
      <c r="Y107">
        <f t="shared" si="9"/>
        <v>0</v>
      </c>
    </row>
    <row r="108" spans="1:25" x14ac:dyDescent="0.2">
      <c r="A108" s="22">
        <v>428.09999999999997</v>
      </c>
      <c r="B108" s="22">
        <v>0</v>
      </c>
      <c r="C108" s="22">
        <v>0</v>
      </c>
      <c r="D108" s="22">
        <v>0</v>
      </c>
      <c r="E108" s="22">
        <v>139.80000000000001</v>
      </c>
      <c r="F108" s="1">
        <v>4446146.32</v>
      </c>
      <c r="G108" s="1">
        <v>38979.81</v>
      </c>
      <c r="H108" s="1">
        <v>0</v>
      </c>
      <c r="I108" s="1">
        <v>0</v>
      </c>
      <c r="J108" s="1">
        <v>0</v>
      </c>
      <c r="K108" s="1">
        <v>4485126.13</v>
      </c>
      <c r="L108" s="1">
        <v>-498746.5223202327</v>
      </c>
      <c r="M108" s="1">
        <v>3986379.6076797671</v>
      </c>
      <c r="N108" s="1">
        <v>1686649.73</v>
      </c>
      <c r="O108" s="1">
        <v>122123650</v>
      </c>
      <c r="P108" s="8">
        <v>13.811</v>
      </c>
      <c r="Q108" s="1">
        <v>145594.76999999999</v>
      </c>
      <c r="R108" s="1">
        <v>2154135.1076797671</v>
      </c>
      <c r="S108">
        <v>550000</v>
      </c>
      <c r="T108">
        <v>0</v>
      </c>
      <c r="W108" s="74">
        <f t="shared" si="7"/>
        <v>0.82340000000000002</v>
      </c>
      <c r="X108" s="74">
        <f t="shared" si="8"/>
        <v>1.2904</v>
      </c>
      <c r="Y108">
        <f t="shared" si="9"/>
        <v>0</v>
      </c>
    </row>
    <row r="109" spans="1:25" x14ac:dyDescent="0.2">
      <c r="A109" s="22">
        <v>1225.8</v>
      </c>
      <c r="B109" s="22">
        <v>31.6</v>
      </c>
      <c r="C109" s="22">
        <v>0</v>
      </c>
      <c r="D109" s="22">
        <v>0</v>
      </c>
      <c r="E109" s="22">
        <v>261.10000000000002</v>
      </c>
      <c r="F109" s="1">
        <v>10859674.08</v>
      </c>
      <c r="G109" s="1">
        <v>0</v>
      </c>
      <c r="H109" s="1">
        <v>0</v>
      </c>
      <c r="I109" s="1">
        <v>0</v>
      </c>
      <c r="J109" s="1">
        <v>-242568.55200000003</v>
      </c>
      <c r="K109" s="1">
        <v>10859674.08</v>
      </c>
      <c r="L109" s="1">
        <v>-1207596.9602511874</v>
      </c>
      <c r="M109" s="1">
        <v>9409508.567748813</v>
      </c>
      <c r="N109" s="1">
        <v>6432115.2999999998</v>
      </c>
      <c r="O109" s="1">
        <v>546251830</v>
      </c>
      <c r="P109" s="8">
        <v>11.775</v>
      </c>
      <c r="Q109" s="1">
        <v>465645.68</v>
      </c>
      <c r="R109" s="1">
        <v>2754316.1397488122</v>
      </c>
      <c r="S109">
        <v>2114125.5099999998</v>
      </c>
      <c r="T109">
        <v>0</v>
      </c>
      <c r="W109" s="74">
        <f t="shared" si="7"/>
        <v>0.84989999999999999</v>
      </c>
      <c r="X109" s="74">
        <f t="shared" si="8"/>
        <v>1.1091</v>
      </c>
      <c r="Y109">
        <f t="shared" si="9"/>
        <v>0</v>
      </c>
    </row>
    <row r="110" spans="1:25" x14ac:dyDescent="0.2">
      <c r="A110" s="22">
        <v>1959.2</v>
      </c>
      <c r="B110" s="22">
        <v>0</v>
      </c>
      <c r="C110" s="22">
        <v>0</v>
      </c>
      <c r="D110" s="22">
        <v>0</v>
      </c>
      <c r="E110" s="22">
        <v>383.3</v>
      </c>
      <c r="F110" s="1">
        <v>16703024.33</v>
      </c>
      <c r="G110" s="1">
        <v>0</v>
      </c>
      <c r="H110" s="1">
        <v>0</v>
      </c>
      <c r="I110" s="1">
        <v>0</v>
      </c>
      <c r="J110" s="1">
        <v>0</v>
      </c>
      <c r="K110" s="1">
        <v>16703024.33</v>
      </c>
      <c r="L110" s="1">
        <v>-1857378.155119516</v>
      </c>
      <c r="M110" s="1">
        <v>14845646.174880484</v>
      </c>
      <c r="N110" s="1">
        <v>8361803.8799999999</v>
      </c>
      <c r="O110" s="1">
        <v>539471218</v>
      </c>
      <c r="P110" s="8">
        <v>15.5</v>
      </c>
      <c r="Q110" s="1">
        <v>509669.69</v>
      </c>
      <c r="R110" s="1">
        <v>5974172.6048804838</v>
      </c>
      <c r="S110">
        <v>1300000</v>
      </c>
      <c r="T110">
        <v>63650.177556653769</v>
      </c>
      <c r="W110" s="74">
        <f t="shared" si="7"/>
        <v>0.86140000000000005</v>
      </c>
      <c r="X110" s="74">
        <f t="shared" si="8"/>
        <v>1.0712999999999999</v>
      </c>
      <c r="Y110">
        <f t="shared" si="9"/>
        <v>0</v>
      </c>
    </row>
    <row r="111" spans="1:25" x14ac:dyDescent="0.2">
      <c r="A111" s="22">
        <v>92.6</v>
      </c>
      <c r="B111" s="22">
        <v>0</v>
      </c>
      <c r="C111" s="22">
        <v>0</v>
      </c>
      <c r="D111" s="22">
        <v>0</v>
      </c>
      <c r="E111" s="22">
        <v>14</v>
      </c>
      <c r="F111" s="1">
        <v>1619852.9500000002</v>
      </c>
      <c r="G111" s="1">
        <v>0</v>
      </c>
      <c r="H111" s="1">
        <v>0</v>
      </c>
      <c r="I111" s="1">
        <v>0</v>
      </c>
      <c r="J111" s="1">
        <v>0</v>
      </c>
      <c r="K111" s="1">
        <v>1619852.9500000002</v>
      </c>
      <c r="L111" s="1">
        <v>-180127.82741578549</v>
      </c>
      <c r="M111" s="1">
        <v>1439725.1225842147</v>
      </c>
      <c r="N111" s="1">
        <v>979051.35</v>
      </c>
      <c r="O111" s="1">
        <v>58982550</v>
      </c>
      <c r="P111" s="8">
        <v>16.599</v>
      </c>
      <c r="Q111" s="1">
        <v>68297.03</v>
      </c>
      <c r="R111" s="1">
        <v>392376.74258421466</v>
      </c>
      <c r="S111">
        <v>0</v>
      </c>
      <c r="T111">
        <v>0</v>
      </c>
      <c r="W111" s="74">
        <f t="shared" si="7"/>
        <v>0.80189999999999995</v>
      </c>
      <c r="X111" s="74">
        <f t="shared" si="8"/>
        <v>2.2355999999999998</v>
      </c>
      <c r="Y111">
        <f t="shared" si="9"/>
        <v>0</v>
      </c>
    </row>
    <row r="112" spans="1:25" x14ac:dyDescent="0.2">
      <c r="A112" s="22">
        <v>526.20000000000005</v>
      </c>
      <c r="B112" s="22">
        <v>0</v>
      </c>
      <c r="C112" s="22">
        <v>0</v>
      </c>
      <c r="D112" s="22">
        <v>0</v>
      </c>
      <c r="E112" s="22">
        <v>388.8</v>
      </c>
      <c r="F112" s="1">
        <v>4996199.5</v>
      </c>
      <c r="G112" s="1">
        <v>30156.22</v>
      </c>
      <c r="H112" s="1">
        <v>0</v>
      </c>
      <c r="I112" s="1">
        <v>0</v>
      </c>
      <c r="J112" s="1">
        <v>0</v>
      </c>
      <c r="K112" s="1">
        <v>5026355.72</v>
      </c>
      <c r="L112" s="1">
        <v>-558931.31266174873</v>
      </c>
      <c r="M112" s="1">
        <v>4467424.4073382514</v>
      </c>
      <c r="N112" s="1">
        <v>2043724.99</v>
      </c>
      <c r="O112" s="1">
        <v>85939405</v>
      </c>
      <c r="P112" s="8">
        <v>23.780999999999999</v>
      </c>
      <c r="Q112" s="1">
        <v>10899.4</v>
      </c>
      <c r="R112" s="1">
        <v>2412800.0173382512</v>
      </c>
      <c r="S112">
        <v>0</v>
      </c>
      <c r="T112">
        <v>0</v>
      </c>
      <c r="W112" s="74">
        <f t="shared" si="7"/>
        <v>0.82720000000000005</v>
      </c>
      <c r="X112" s="74">
        <f t="shared" si="8"/>
        <v>1.2246999999999999</v>
      </c>
      <c r="Y112">
        <f t="shared" si="9"/>
        <v>184276.7</v>
      </c>
    </row>
    <row r="113" spans="1:25" x14ac:dyDescent="0.2">
      <c r="A113" s="22">
        <v>214.2</v>
      </c>
      <c r="B113" s="22">
        <v>0</v>
      </c>
      <c r="C113" s="22">
        <v>0</v>
      </c>
      <c r="D113" s="22">
        <v>0</v>
      </c>
      <c r="E113" s="22">
        <v>105.2</v>
      </c>
      <c r="F113" s="1">
        <v>2781434.0500000003</v>
      </c>
      <c r="G113" s="1">
        <v>0</v>
      </c>
      <c r="H113" s="1">
        <v>0</v>
      </c>
      <c r="I113" s="1">
        <v>0</v>
      </c>
      <c r="J113" s="1">
        <v>0</v>
      </c>
      <c r="K113" s="1">
        <v>2781434.0500000003</v>
      </c>
      <c r="L113" s="1">
        <v>-309295.77436445031</v>
      </c>
      <c r="M113" s="1">
        <v>2472138.2756355498</v>
      </c>
      <c r="N113" s="1">
        <v>859892.26</v>
      </c>
      <c r="O113" s="1">
        <v>32680612</v>
      </c>
      <c r="P113" s="8">
        <v>26.312000000000001</v>
      </c>
      <c r="Q113" s="1">
        <v>99747.04</v>
      </c>
      <c r="R113" s="1">
        <v>1512498.9756355498</v>
      </c>
      <c r="S113">
        <v>0</v>
      </c>
      <c r="T113">
        <v>0</v>
      </c>
      <c r="W113" s="74">
        <f t="shared" si="7"/>
        <v>0.80969999999999998</v>
      </c>
      <c r="X113" s="74">
        <f t="shared" si="8"/>
        <v>1.7782</v>
      </c>
      <c r="Y113">
        <f t="shared" si="9"/>
        <v>0</v>
      </c>
    </row>
    <row r="114" spans="1:25" x14ac:dyDescent="0.2">
      <c r="A114" s="22">
        <v>175</v>
      </c>
      <c r="B114" s="22">
        <v>0</v>
      </c>
      <c r="C114" s="22">
        <v>0</v>
      </c>
      <c r="D114" s="22">
        <v>0</v>
      </c>
      <c r="E114" s="22">
        <v>54</v>
      </c>
      <c r="F114" s="1">
        <v>2584335.06</v>
      </c>
      <c r="G114" s="1">
        <v>2430.16</v>
      </c>
      <c r="H114" s="1">
        <v>0</v>
      </c>
      <c r="I114" s="1">
        <v>0</v>
      </c>
      <c r="J114" s="1">
        <v>0</v>
      </c>
      <c r="K114" s="1">
        <v>2586765.2200000002</v>
      </c>
      <c r="L114" s="1">
        <v>-287648.57891163288</v>
      </c>
      <c r="M114" s="1">
        <v>2299116.6410883674</v>
      </c>
      <c r="N114" s="1">
        <v>1283333.72</v>
      </c>
      <c r="O114" s="1">
        <v>55697831</v>
      </c>
      <c r="P114" s="8">
        <v>23.041</v>
      </c>
      <c r="Q114" s="1">
        <v>267504.12</v>
      </c>
      <c r="R114" s="1">
        <v>748278.80108836747</v>
      </c>
      <c r="S114">
        <v>0</v>
      </c>
      <c r="T114">
        <v>0</v>
      </c>
      <c r="W114" s="74">
        <f t="shared" si="7"/>
        <v>0.80720000000000003</v>
      </c>
      <c r="X114" s="74">
        <f t="shared" si="8"/>
        <v>1.9256</v>
      </c>
      <c r="Y114">
        <f t="shared" si="9"/>
        <v>0</v>
      </c>
    </row>
    <row r="115" spans="1:25" x14ac:dyDescent="0.2">
      <c r="A115" s="22">
        <v>80996.3</v>
      </c>
      <c r="B115" s="22">
        <v>0</v>
      </c>
      <c r="C115" s="22">
        <v>236.5</v>
      </c>
      <c r="D115" s="22">
        <v>22.5</v>
      </c>
      <c r="E115" s="22">
        <v>20808.8</v>
      </c>
      <c r="F115" s="1">
        <v>680894228.81000006</v>
      </c>
      <c r="G115" s="1">
        <v>0</v>
      </c>
      <c r="H115" s="1">
        <v>1866931</v>
      </c>
      <c r="I115" s="1">
        <v>177615</v>
      </c>
      <c r="J115" s="1">
        <v>0</v>
      </c>
      <c r="K115" s="1">
        <v>680894228.81000006</v>
      </c>
      <c r="L115" s="1">
        <v>-75715513.643069908</v>
      </c>
      <c r="M115" s="1">
        <v>605178715.1669302</v>
      </c>
      <c r="N115" s="1">
        <v>247171456.00999999</v>
      </c>
      <c r="O115" s="1">
        <v>9415338108</v>
      </c>
      <c r="P115" s="8">
        <v>26.251999999999999</v>
      </c>
      <c r="Q115" s="1">
        <v>19127654.59</v>
      </c>
      <c r="R115" s="1">
        <v>338879604.56693023</v>
      </c>
      <c r="S115">
        <v>113302585</v>
      </c>
      <c r="T115">
        <v>329501.24065990199</v>
      </c>
      <c r="W115" s="74">
        <f t="shared" si="7"/>
        <v>0.90500000000000003</v>
      </c>
      <c r="X115" s="74">
        <f t="shared" si="8"/>
        <v>1.0297000000000001</v>
      </c>
      <c r="Y115">
        <f t="shared" si="9"/>
        <v>0</v>
      </c>
    </row>
    <row r="116" spans="1:25" x14ac:dyDescent="0.2">
      <c r="A116" s="22">
        <v>168.9</v>
      </c>
      <c r="B116" s="22">
        <v>0</v>
      </c>
      <c r="C116" s="22">
        <v>0</v>
      </c>
      <c r="D116" s="22">
        <v>0</v>
      </c>
      <c r="E116" s="22">
        <v>66.2</v>
      </c>
      <c r="F116" s="1">
        <v>2327172.4300000002</v>
      </c>
      <c r="G116" s="1">
        <v>43295.58</v>
      </c>
      <c r="H116" s="1">
        <v>0</v>
      </c>
      <c r="I116" s="1">
        <v>0</v>
      </c>
      <c r="J116" s="1">
        <v>0</v>
      </c>
      <c r="K116" s="1">
        <v>2370468.0100000002</v>
      </c>
      <c r="L116" s="1">
        <v>-263596.30520777858</v>
      </c>
      <c r="M116" s="1">
        <v>2106871.7047922215</v>
      </c>
      <c r="N116" s="1">
        <v>480558.62</v>
      </c>
      <c r="O116" s="1">
        <v>21647760</v>
      </c>
      <c r="P116" s="8">
        <v>22.199000000000002</v>
      </c>
      <c r="Q116" s="1">
        <v>71163.3</v>
      </c>
      <c r="R116" s="1">
        <v>1555149.7847922214</v>
      </c>
      <c r="S116">
        <v>0</v>
      </c>
      <c r="T116">
        <v>0</v>
      </c>
      <c r="W116" s="74">
        <f t="shared" si="7"/>
        <v>0.80679999999999996</v>
      </c>
      <c r="X116" s="74">
        <f t="shared" si="8"/>
        <v>1.9486000000000001</v>
      </c>
      <c r="Y116">
        <f t="shared" si="9"/>
        <v>0</v>
      </c>
    </row>
    <row r="117" spans="1:25" x14ac:dyDescent="0.2">
      <c r="A117" s="22">
        <v>59.5</v>
      </c>
      <c r="B117" s="22">
        <v>0</v>
      </c>
      <c r="C117" s="22">
        <v>0</v>
      </c>
      <c r="D117" s="22">
        <v>0</v>
      </c>
      <c r="E117" s="22">
        <v>21.3</v>
      </c>
      <c r="F117" s="1">
        <v>991026.07</v>
      </c>
      <c r="G117" s="1">
        <v>1459.1</v>
      </c>
      <c r="H117" s="1">
        <v>0</v>
      </c>
      <c r="I117" s="1">
        <v>0</v>
      </c>
      <c r="J117" s="1">
        <v>0</v>
      </c>
      <c r="K117" s="1">
        <v>992485.16999999993</v>
      </c>
      <c r="L117" s="1">
        <v>-110364.46080768411</v>
      </c>
      <c r="M117" s="1">
        <v>882120.70919231582</v>
      </c>
      <c r="N117" s="1">
        <v>312349.28000000003</v>
      </c>
      <c r="O117" s="1">
        <v>16001500</v>
      </c>
      <c r="P117" s="8">
        <v>19.52</v>
      </c>
      <c r="Q117" s="1">
        <v>60841.21</v>
      </c>
      <c r="R117" s="1">
        <v>508930.21919231577</v>
      </c>
      <c r="S117">
        <v>64538.16</v>
      </c>
      <c r="T117">
        <v>11860.446510148786</v>
      </c>
      <c r="W117" s="74">
        <f t="shared" si="7"/>
        <v>0.79979999999999996</v>
      </c>
      <c r="X117" s="74">
        <f t="shared" si="8"/>
        <v>2.3601000000000001</v>
      </c>
      <c r="Y117">
        <f t="shared" si="9"/>
        <v>0</v>
      </c>
    </row>
    <row r="118" spans="1:25" x14ac:dyDescent="0.2">
      <c r="A118" s="22">
        <v>167</v>
      </c>
      <c r="B118" s="22">
        <v>0</v>
      </c>
      <c r="C118" s="22">
        <v>0</v>
      </c>
      <c r="D118" s="22">
        <v>0</v>
      </c>
      <c r="E118" s="22">
        <v>59.5</v>
      </c>
      <c r="F118" s="1">
        <v>2348292.6800000002</v>
      </c>
      <c r="G118" s="1">
        <v>16002.74</v>
      </c>
      <c r="H118" s="1">
        <v>0</v>
      </c>
      <c r="I118" s="1">
        <v>0</v>
      </c>
      <c r="J118" s="1">
        <v>0</v>
      </c>
      <c r="K118" s="1">
        <v>2364295.4200000004</v>
      </c>
      <c r="L118" s="1">
        <v>-262909.91251625161</v>
      </c>
      <c r="M118" s="1">
        <v>2101385.5074837487</v>
      </c>
      <c r="N118" s="1">
        <v>843310.36</v>
      </c>
      <c r="O118" s="1">
        <v>31233717</v>
      </c>
      <c r="P118" s="8">
        <v>27</v>
      </c>
      <c r="Q118" s="1">
        <v>73939.23</v>
      </c>
      <c r="R118" s="1">
        <v>1184135.9174837489</v>
      </c>
      <c r="S118">
        <v>0</v>
      </c>
      <c r="T118">
        <v>26424.608177939353</v>
      </c>
      <c r="W118" s="74">
        <f t="shared" si="7"/>
        <v>0.80669999999999997</v>
      </c>
      <c r="X118" s="74">
        <f t="shared" si="8"/>
        <v>1.9557</v>
      </c>
      <c r="Y118">
        <f t="shared" si="9"/>
        <v>0</v>
      </c>
    </row>
    <row r="119" spans="1:25" x14ac:dyDescent="0.2">
      <c r="A119" s="22">
        <v>100.39999999999999</v>
      </c>
      <c r="B119" s="22">
        <v>0</v>
      </c>
      <c r="C119" s="22">
        <v>0</v>
      </c>
      <c r="D119" s="22">
        <v>0</v>
      </c>
      <c r="E119" s="22">
        <v>36.299999999999997</v>
      </c>
      <c r="F119" s="1">
        <v>1542200.61</v>
      </c>
      <c r="G119" s="1">
        <v>14411.78</v>
      </c>
      <c r="H119" s="1">
        <v>0</v>
      </c>
      <c r="I119" s="1">
        <v>0</v>
      </c>
      <c r="J119" s="1">
        <v>0</v>
      </c>
      <c r="K119" s="1">
        <v>1556612.3900000001</v>
      </c>
      <c r="L119" s="1">
        <v>-173095.47014078862</v>
      </c>
      <c r="M119" s="1">
        <v>1383516.9198592114</v>
      </c>
      <c r="N119" s="1">
        <v>669289.04</v>
      </c>
      <c r="O119" s="1">
        <v>29795176</v>
      </c>
      <c r="P119" s="8">
        <v>22.463000000000001</v>
      </c>
      <c r="Q119" s="1">
        <v>68135.38</v>
      </c>
      <c r="R119" s="1">
        <v>646092.49985921138</v>
      </c>
      <c r="S119">
        <v>139360.24</v>
      </c>
      <c r="T119">
        <v>0</v>
      </c>
      <c r="W119" s="74">
        <f t="shared" si="7"/>
        <v>0.8024</v>
      </c>
      <c r="X119" s="74">
        <f t="shared" si="8"/>
        <v>2.2061999999999999</v>
      </c>
      <c r="Y119">
        <f t="shared" si="9"/>
        <v>0</v>
      </c>
    </row>
    <row r="120" spans="1:25" x14ac:dyDescent="0.2">
      <c r="A120" s="22">
        <v>202.5</v>
      </c>
      <c r="B120" s="22">
        <v>0</v>
      </c>
      <c r="C120" s="22">
        <v>0</v>
      </c>
      <c r="D120" s="22">
        <v>0</v>
      </c>
      <c r="E120" s="22">
        <v>72.5</v>
      </c>
      <c r="F120" s="1">
        <v>2672154.46</v>
      </c>
      <c r="G120" s="1">
        <v>0</v>
      </c>
      <c r="H120" s="1">
        <v>0</v>
      </c>
      <c r="I120" s="1">
        <v>0</v>
      </c>
      <c r="J120" s="1">
        <v>0</v>
      </c>
      <c r="K120" s="1">
        <v>2672154.46</v>
      </c>
      <c r="L120" s="1">
        <v>-297143.87185528252</v>
      </c>
      <c r="M120" s="1">
        <v>2375010.5881447173</v>
      </c>
      <c r="N120" s="1">
        <v>641055.65</v>
      </c>
      <c r="O120" s="1">
        <v>23742802</v>
      </c>
      <c r="P120" s="8">
        <v>27</v>
      </c>
      <c r="Q120" s="1">
        <v>57553.37</v>
      </c>
      <c r="R120" s="1">
        <v>1676401.5681447173</v>
      </c>
      <c r="S120">
        <v>119200</v>
      </c>
      <c r="T120">
        <v>0</v>
      </c>
      <c r="W120" s="74">
        <f t="shared" si="7"/>
        <v>0.80900000000000005</v>
      </c>
      <c r="X120" s="74">
        <f t="shared" si="8"/>
        <v>1.8222</v>
      </c>
      <c r="Y120">
        <f t="shared" si="9"/>
        <v>0</v>
      </c>
    </row>
    <row r="121" spans="1:25" x14ac:dyDescent="0.2">
      <c r="A121" s="22">
        <v>111</v>
      </c>
      <c r="B121" s="22">
        <v>0</v>
      </c>
      <c r="C121" s="22">
        <v>0</v>
      </c>
      <c r="D121" s="22">
        <v>0</v>
      </c>
      <c r="E121" s="22">
        <v>60.5</v>
      </c>
      <c r="F121" s="1">
        <v>1774298.21</v>
      </c>
      <c r="G121" s="1">
        <v>3845.69</v>
      </c>
      <c r="H121" s="1">
        <v>0</v>
      </c>
      <c r="I121" s="1">
        <v>0</v>
      </c>
      <c r="J121" s="1">
        <v>0</v>
      </c>
      <c r="K121" s="1">
        <v>1778143.9</v>
      </c>
      <c r="L121" s="1">
        <v>-197729.79858426758</v>
      </c>
      <c r="M121" s="1">
        <v>1580414.1014157324</v>
      </c>
      <c r="N121" s="1">
        <v>434949.54</v>
      </c>
      <c r="O121" s="1">
        <v>19602918</v>
      </c>
      <c r="P121" s="8">
        <v>22.187999999999999</v>
      </c>
      <c r="Q121" s="1">
        <v>42357.75</v>
      </c>
      <c r="R121" s="1">
        <v>1103106.8114157324</v>
      </c>
      <c r="S121">
        <v>0</v>
      </c>
      <c r="T121">
        <v>18509.354340904974</v>
      </c>
      <c r="W121" s="74">
        <f t="shared" si="7"/>
        <v>0.80310000000000004</v>
      </c>
      <c r="X121" s="74">
        <f t="shared" si="8"/>
        <v>2.1663999999999999</v>
      </c>
      <c r="Y121">
        <f t="shared" si="9"/>
        <v>0</v>
      </c>
    </row>
    <row r="122" spans="1:25" x14ac:dyDescent="0.2">
      <c r="A122" s="22">
        <v>719</v>
      </c>
      <c r="B122" s="22">
        <v>0</v>
      </c>
      <c r="C122" s="22">
        <v>0</v>
      </c>
      <c r="D122" s="22">
        <v>0</v>
      </c>
      <c r="E122" s="22">
        <v>387.9</v>
      </c>
      <c r="F122" s="1">
        <v>6363261.9699999997</v>
      </c>
      <c r="G122" s="1">
        <v>16497.47</v>
      </c>
      <c r="H122" s="1">
        <v>0</v>
      </c>
      <c r="I122" s="1">
        <v>0</v>
      </c>
      <c r="J122" s="1">
        <v>0</v>
      </c>
      <c r="K122" s="1">
        <v>6379759.4399999995</v>
      </c>
      <c r="L122" s="1">
        <v>-709429.95619605354</v>
      </c>
      <c r="M122" s="1">
        <v>5670329.4838039456</v>
      </c>
      <c r="N122" s="1">
        <v>2508685.2000000002</v>
      </c>
      <c r="O122" s="1">
        <v>103750422</v>
      </c>
      <c r="P122" s="8">
        <v>24.18</v>
      </c>
      <c r="Q122" s="1">
        <v>245241.93</v>
      </c>
      <c r="R122" s="1">
        <v>2916402.3538039452</v>
      </c>
      <c r="S122">
        <v>0</v>
      </c>
      <c r="T122">
        <v>49684.389079227898</v>
      </c>
      <c r="W122" s="74">
        <f t="shared" si="7"/>
        <v>0.83320000000000005</v>
      </c>
      <c r="X122" s="74">
        <f t="shared" si="8"/>
        <v>1.1849000000000001</v>
      </c>
      <c r="Y122">
        <f t="shared" si="9"/>
        <v>248917.54</v>
      </c>
    </row>
    <row r="123" spans="1:25" x14ac:dyDescent="0.2">
      <c r="A123" s="22">
        <v>973.2</v>
      </c>
      <c r="B123" s="22">
        <v>0</v>
      </c>
      <c r="C123" s="22">
        <v>0</v>
      </c>
      <c r="D123" s="22">
        <v>5</v>
      </c>
      <c r="E123" s="22">
        <v>391.4</v>
      </c>
      <c r="F123" s="1">
        <v>8755352.2599999998</v>
      </c>
      <c r="G123" s="1">
        <v>0</v>
      </c>
      <c r="H123" s="1">
        <v>0</v>
      </c>
      <c r="I123" s="1">
        <v>39470</v>
      </c>
      <c r="J123" s="1">
        <v>0</v>
      </c>
      <c r="K123" s="1">
        <v>8755352.2599999998</v>
      </c>
      <c r="L123" s="1">
        <v>-973596.14084333228</v>
      </c>
      <c r="M123" s="1">
        <v>7781756.119156668</v>
      </c>
      <c r="N123" s="1">
        <v>4605943.8899999997</v>
      </c>
      <c r="O123" s="1">
        <v>196256504</v>
      </c>
      <c r="P123" s="8">
        <v>23.469000000000001</v>
      </c>
      <c r="Q123" s="1">
        <v>263139.84999999998</v>
      </c>
      <c r="R123" s="1">
        <v>2912672.3791566682</v>
      </c>
      <c r="S123">
        <v>667783</v>
      </c>
      <c r="T123">
        <v>100750.23335529593</v>
      </c>
      <c r="W123" s="74">
        <f t="shared" si="7"/>
        <v>0.84109999999999996</v>
      </c>
      <c r="X123" s="74">
        <f t="shared" si="8"/>
        <v>1.1326000000000001</v>
      </c>
      <c r="Y123">
        <f t="shared" si="9"/>
        <v>336552.21</v>
      </c>
    </row>
    <row r="124" spans="1:25" x14ac:dyDescent="0.2">
      <c r="A124" s="22">
        <v>4998.6000000000004</v>
      </c>
      <c r="B124" s="22">
        <v>504</v>
      </c>
      <c r="C124" s="22">
        <v>526</v>
      </c>
      <c r="D124" s="22">
        <v>0</v>
      </c>
      <c r="E124" s="22">
        <v>1368.8</v>
      </c>
      <c r="F124" s="1">
        <v>46603358.280000001</v>
      </c>
      <c r="G124" s="1">
        <v>0</v>
      </c>
      <c r="H124" s="1">
        <v>4152244</v>
      </c>
      <c r="I124" s="1">
        <v>0</v>
      </c>
      <c r="J124" s="1">
        <v>-3821121.36</v>
      </c>
      <c r="K124" s="1">
        <v>46603358.280000001</v>
      </c>
      <c r="L124" s="1">
        <v>-5182298.6013982669</v>
      </c>
      <c r="M124" s="1">
        <v>37599938.318601735</v>
      </c>
      <c r="N124" s="1">
        <v>8726204.6199999992</v>
      </c>
      <c r="O124" s="1">
        <v>1321951920</v>
      </c>
      <c r="P124" s="8">
        <v>6.601</v>
      </c>
      <c r="Q124" s="1">
        <v>1031380.62</v>
      </c>
      <c r="R124" s="1">
        <v>31663474.438601736</v>
      </c>
      <c r="S124">
        <v>8221262.3900000006</v>
      </c>
      <c r="T124">
        <v>47423.522693852159</v>
      </c>
      <c r="W124" s="74">
        <f t="shared" si="7"/>
        <v>0.87909999999999999</v>
      </c>
      <c r="X124" s="74">
        <f t="shared" si="8"/>
        <v>1.0297000000000001</v>
      </c>
      <c r="Y124">
        <f t="shared" si="9"/>
        <v>0</v>
      </c>
    </row>
    <row r="125" spans="1:25" x14ac:dyDescent="0.2">
      <c r="A125" s="22">
        <v>1323.7</v>
      </c>
      <c r="B125" s="22">
        <v>0</v>
      </c>
      <c r="C125" s="22">
        <v>5</v>
      </c>
      <c r="D125" s="22">
        <v>0</v>
      </c>
      <c r="E125" s="22">
        <v>304.2</v>
      </c>
      <c r="F125" s="1">
        <v>11768313.630000001</v>
      </c>
      <c r="G125" s="1">
        <v>41931.08</v>
      </c>
      <c r="H125" s="1">
        <v>39470</v>
      </c>
      <c r="I125" s="1">
        <v>0</v>
      </c>
      <c r="J125" s="1">
        <v>0</v>
      </c>
      <c r="K125" s="1">
        <v>11810244.710000001</v>
      </c>
      <c r="L125" s="1">
        <v>-1313300.5195694298</v>
      </c>
      <c r="M125" s="1">
        <v>10496944.19043057</v>
      </c>
      <c r="N125" s="1">
        <v>1785216.66</v>
      </c>
      <c r="O125" s="1">
        <v>216942114</v>
      </c>
      <c r="P125" s="8">
        <v>8.2289999999999992</v>
      </c>
      <c r="Q125" s="1">
        <v>-1561.06</v>
      </c>
      <c r="R125" s="1">
        <v>8713288.5904305708</v>
      </c>
      <c r="S125">
        <v>2233407.54</v>
      </c>
      <c r="T125">
        <v>0</v>
      </c>
      <c r="W125" s="74">
        <f t="shared" si="7"/>
        <v>0.85189999999999999</v>
      </c>
      <c r="X125" s="74">
        <f t="shared" si="8"/>
        <v>1.1054999999999999</v>
      </c>
      <c r="Y125">
        <f t="shared" si="9"/>
        <v>0</v>
      </c>
    </row>
    <row r="126" spans="1:25" x14ac:dyDescent="0.2">
      <c r="A126" s="22">
        <v>823.5</v>
      </c>
      <c r="B126" s="22">
        <v>0</v>
      </c>
      <c r="C126" s="22">
        <v>4</v>
      </c>
      <c r="D126" s="22">
        <v>0</v>
      </c>
      <c r="E126" s="22">
        <v>449.6</v>
      </c>
      <c r="F126" s="1">
        <v>7888404.9500000002</v>
      </c>
      <c r="G126" s="1">
        <v>145907.01</v>
      </c>
      <c r="H126" s="1">
        <v>31576</v>
      </c>
      <c r="I126" s="1">
        <v>0</v>
      </c>
      <c r="J126" s="1">
        <v>0</v>
      </c>
      <c r="K126" s="1">
        <v>8034311.96</v>
      </c>
      <c r="L126" s="1">
        <v>-893416.37963832519</v>
      </c>
      <c r="M126" s="1">
        <v>7140895.5803616745</v>
      </c>
      <c r="N126" s="1">
        <v>556367.78</v>
      </c>
      <c r="O126" s="1">
        <v>244664811</v>
      </c>
      <c r="P126" s="8">
        <v>2.274</v>
      </c>
      <c r="Q126" s="1">
        <v>73850.64</v>
      </c>
      <c r="R126" s="1">
        <v>6510677.1603616746</v>
      </c>
      <c r="S126">
        <v>1100000</v>
      </c>
      <c r="T126">
        <v>0</v>
      </c>
      <c r="W126" s="74">
        <f t="shared" si="7"/>
        <v>0.83640000000000003</v>
      </c>
      <c r="X126" s="74">
        <f t="shared" si="8"/>
        <v>1.1634</v>
      </c>
      <c r="Y126">
        <f t="shared" si="9"/>
        <v>296897.84999999998</v>
      </c>
    </row>
    <row r="127" spans="1:25" x14ac:dyDescent="0.2">
      <c r="A127" s="22">
        <v>28354.7</v>
      </c>
      <c r="B127" s="22">
        <v>1529.3</v>
      </c>
      <c r="C127" s="22">
        <v>205</v>
      </c>
      <c r="D127" s="22">
        <v>36.5</v>
      </c>
      <c r="E127" s="22">
        <v>7262.2</v>
      </c>
      <c r="F127" s="1">
        <v>244424143.34999999</v>
      </c>
      <c r="G127" s="1">
        <v>0</v>
      </c>
      <c r="H127" s="1">
        <v>1618270</v>
      </c>
      <c r="I127" s="1">
        <v>288131</v>
      </c>
      <c r="J127" s="1">
        <v>-11120534.344999999</v>
      </c>
      <c r="K127" s="1">
        <v>244424143.34999999</v>
      </c>
      <c r="L127" s="1">
        <v>-27179991.807034094</v>
      </c>
      <c r="M127" s="1">
        <v>206123617.19796589</v>
      </c>
      <c r="N127" s="1">
        <v>88060125.670000002</v>
      </c>
      <c r="O127" s="1">
        <v>3261486136</v>
      </c>
      <c r="P127" s="8">
        <v>27</v>
      </c>
      <c r="Q127" s="1">
        <v>7211615.2300000004</v>
      </c>
      <c r="R127" s="1">
        <v>121972410.64296588</v>
      </c>
      <c r="S127">
        <v>35012147</v>
      </c>
      <c r="T127">
        <v>0</v>
      </c>
      <c r="W127" s="74">
        <f t="shared" si="7"/>
        <v>0.90490000000000004</v>
      </c>
      <c r="X127" s="74">
        <f t="shared" si="8"/>
        <v>1.0297000000000001</v>
      </c>
      <c r="Y127">
        <f t="shared" si="9"/>
        <v>0</v>
      </c>
    </row>
    <row r="128" spans="1:25" x14ac:dyDescent="0.2">
      <c r="A128" s="22">
        <v>15229.7</v>
      </c>
      <c r="B128" s="22">
        <v>0</v>
      </c>
      <c r="C128" s="22">
        <v>0</v>
      </c>
      <c r="D128" s="22">
        <v>15.5</v>
      </c>
      <c r="E128" s="22">
        <v>4748.3</v>
      </c>
      <c r="F128" s="1">
        <v>124596117.164</v>
      </c>
      <c r="G128" s="1">
        <v>0</v>
      </c>
      <c r="H128" s="1">
        <v>0</v>
      </c>
      <c r="I128" s="1">
        <v>122357</v>
      </c>
      <c r="J128" s="1">
        <v>0</v>
      </c>
      <c r="K128" s="1">
        <v>124596117.164</v>
      </c>
      <c r="L128" s="1">
        <v>-13855102.025893139</v>
      </c>
      <c r="M128" s="1">
        <v>110741015.13810687</v>
      </c>
      <c r="N128" s="1">
        <v>40478432.700000003</v>
      </c>
      <c r="O128" s="1">
        <v>1810305577</v>
      </c>
      <c r="P128" s="8">
        <v>22.36</v>
      </c>
      <c r="Q128" s="1">
        <v>3270273.45</v>
      </c>
      <c r="R128" s="1">
        <v>66992308.988106862</v>
      </c>
      <c r="S128">
        <v>14040000</v>
      </c>
      <c r="T128">
        <v>0</v>
      </c>
      <c r="W128" s="74">
        <f t="shared" si="7"/>
        <v>0.89170000000000005</v>
      </c>
      <c r="X128" s="74">
        <f t="shared" si="8"/>
        <v>1.0297000000000001</v>
      </c>
      <c r="Y128">
        <f t="shared" si="9"/>
        <v>0</v>
      </c>
    </row>
    <row r="129" spans="1:25" x14ac:dyDescent="0.2">
      <c r="A129" s="22">
        <v>1071.9000000000001</v>
      </c>
      <c r="B129" s="22">
        <v>0</v>
      </c>
      <c r="C129" s="22">
        <v>0</v>
      </c>
      <c r="D129" s="22">
        <v>0</v>
      </c>
      <c r="E129" s="22">
        <v>362.4</v>
      </c>
      <c r="F129" s="1">
        <v>9716159.2299999986</v>
      </c>
      <c r="G129" s="1">
        <v>0</v>
      </c>
      <c r="H129" s="1">
        <v>0</v>
      </c>
      <c r="I129" s="1">
        <v>0</v>
      </c>
      <c r="J129" s="1">
        <v>0</v>
      </c>
      <c r="K129" s="1">
        <v>9716159.2299999986</v>
      </c>
      <c r="L129" s="1">
        <v>-1080437.9823031039</v>
      </c>
      <c r="M129" s="1">
        <v>8635721.2476968952</v>
      </c>
      <c r="N129" s="1">
        <v>7942550.7199999997</v>
      </c>
      <c r="O129" s="1">
        <v>386517627</v>
      </c>
      <c r="P129" s="8">
        <v>20.548999999999999</v>
      </c>
      <c r="Q129" s="1">
        <v>632298.37</v>
      </c>
      <c r="R129" s="1">
        <v>60872.157696895418</v>
      </c>
      <c r="S129">
        <v>1921000</v>
      </c>
      <c r="T129">
        <v>0</v>
      </c>
      <c r="W129" s="74">
        <f t="shared" si="7"/>
        <v>0.84409999999999996</v>
      </c>
      <c r="X129" s="74">
        <f t="shared" si="8"/>
        <v>1.1191</v>
      </c>
      <c r="Y129">
        <f t="shared" si="9"/>
        <v>0</v>
      </c>
    </row>
    <row r="130" spans="1:25" x14ac:dyDescent="0.2">
      <c r="A130" s="22">
        <v>1044.5999999999999</v>
      </c>
      <c r="B130" s="22">
        <v>0</v>
      </c>
      <c r="C130" s="22">
        <v>0</v>
      </c>
      <c r="D130" s="22">
        <v>0</v>
      </c>
      <c r="E130" s="22">
        <v>659.3</v>
      </c>
      <c r="F130" s="1">
        <v>9639127.1199999992</v>
      </c>
      <c r="G130" s="1">
        <v>0</v>
      </c>
      <c r="H130" s="1">
        <v>0</v>
      </c>
      <c r="I130" s="1">
        <v>0</v>
      </c>
      <c r="J130" s="1">
        <v>0</v>
      </c>
      <c r="K130" s="1">
        <v>9639127.1199999992</v>
      </c>
      <c r="L130" s="1">
        <v>-1071872.0031408882</v>
      </c>
      <c r="M130" s="1">
        <v>8567255.1168591119</v>
      </c>
      <c r="N130" s="1">
        <v>1432216.72</v>
      </c>
      <c r="O130" s="1">
        <v>115250400</v>
      </c>
      <c r="P130" s="8">
        <v>12.427</v>
      </c>
      <c r="Q130" s="1">
        <v>220703.85</v>
      </c>
      <c r="R130" s="1">
        <v>6914334.5468591126</v>
      </c>
      <c r="S130">
        <v>0</v>
      </c>
      <c r="T130">
        <v>51669.258315347884</v>
      </c>
      <c r="W130" s="74">
        <f t="shared" si="7"/>
        <v>0.84330000000000005</v>
      </c>
      <c r="X130" s="74">
        <f t="shared" si="8"/>
        <v>1.1206</v>
      </c>
      <c r="Y130">
        <f t="shared" si="9"/>
        <v>340083.47</v>
      </c>
    </row>
    <row r="131" spans="1:25" x14ac:dyDescent="0.2">
      <c r="A131" s="22">
        <v>181.5</v>
      </c>
      <c r="B131" s="22">
        <v>0</v>
      </c>
      <c r="C131" s="22">
        <v>0</v>
      </c>
      <c r="D131" s="22">
        <v>0</v>
      </c>
      <c r="E131" s="22">
        <v>90</v>
      </c>
      <c r="F131" s="1">
        <v>2591295.42</v>
      </c>
      <c r="G131" s="1">
        <v>20409.57</v>
      </c>
      <c r="H131" s="1">
        <v>0</v>
      </c>
      <c r="I131" s="1">
        <v>0</v>
      </c>
      <c r="J131" s="1">
        <v>0</v>
      </c>
      <c r="K131" s="1">
        <v>2611704.9899999998</v>
      </c>
      <c r="L131" s="1">
        <v>-290421.88409735938</v>
      </c>
      <c r="M131" s="1">
        <v>2321283.1059026401</v>
      </c>
      <c r="N131" s="1">
        <v>192052.56</v>
      </c>
      <c r="O131" s="1">
        <v>114317000</v>
      </c>
      <c r="P131" s="8">
        <v>1.68</v>
      </c>
      <c r="Q131" s="1">
        <v>48421.16</v>
      </c>
      <c r="R131" s="1">
        <v>2080809.3859026402</v>
      </c>
      <c r="S131">
        <v>428694.86</v>
      </c>
      <c r="T131">
        <v>0</v>
      </c>
      <c r="W131" s="74">
        <f t="shared" si="7"/>
        <v>0.80759999999999998</v>
      </c>
      <c r="X131" s="74">
        <f t="shared" si="8"/>
        <v>1.9012</v>
      </c>
      <c r="Y131">
        <f t="shared" si="9"/>
        <v>0</v>
      </c>
    </row>
    <row r="132" spans="1:25" x14ac:dyDescent="0.2">
      <c r="A132" s="22">
        <v>353.3</v>
      </c>
      <c r="B132" s="22">
        <v>0</v>
      </c>
      <c r="C132" s="22">
        <v>0</v>
      </c>
      <c r="D132" s="22">
        <v>0</v>
      </c>
      <c r="E132" s="22">
        <v>96.4</v>
      </c>
      <c r="F132" s="1">
        <v>3719620.8</v>
      </c>
      <c r="G132" s="1">
        <v>0</v>
      </c>
      <c r="H132" s="1">
        <v>0</v>
      </c>
      <c r="I132" s="1">
        <v>0</v>
      </c>
      <c r="J132" s="1">
        <v>0</v>
      </c>
      <c r="K132" s="1">
        <v>3719620.8</v>
      </c>
      <c r="L132" s="1">
        <v>-413622.24485535297</v>
      </c>
      <c r="M132" s="1">
        <v>3305998.5551446467</v>
      </c>
      <c r="N132" s="1">
        <v>1052717.19</v>
      </c>
      <c r="O132" s="1">
        <v>46461170</v>
      </c>
      <c r="P132" s="8">
        <v>22.658000000000001</v>
      </c>
      <c r="Q132" s="1">
        <v>167531.53</v>
      </c>
      <c r="R132" s="1">
        <v>2085749.8351446467</v>
      </c>
      <c r="S132">
        <v>0</v>
      </c>
      <c r="T132">
        <v>0</v>
      </c>
      <c r="W132" s="74">
        <f t="shared" si="7"/>
        <v>0.81859999999999999</v>
      </c>
      <c r="X132" s="74">
        <f t="shared" si="8"/>
        <v>1.4158999999999999</v>
      </c>
      <c r="Y132">
        <f t="shared" si="9"/>
        <v>0</v>
      </c>
    </row>
    <row r="133" spans="1:25" x14ac:dyDescent="0.2">
      <c r="A133" s="22">
        <v>112.2</v>
      </c>
      <c r="B133" s="22">
        <v>0</v>
      </c>
      <c r="C133" s="22">
        <v>0</v>
      </c>
      <c r="D133" s="22">
        <v>0</v>
      </c>
      <c r="E133" s="22">
        <v>64</v>
      </c>
      <c r="F133" s="1">
        <v>1795962.2</v>
      </c>
      <c r="G133" s="1">
        <v>0</v>
      </c>
      <c r="H133" s="1">
        <v>0</v>
      </c>
      <c r="I133" s="1">
        <v>0</v>
      </c>
      <c r="J133" s="1">
        <v>0</v>
      </c>
      <c r="K133" s="1">
        <v>1795962.2</v>
      </c>
      <c r="L133" s="1">
        <v>-199711.1955173921</v>
      </c>
      <c r="M133" s="1">
        <v>1596251.0044826078</v>
      </c>
      <c r="N133" s="1">
        <v>289544.7</v>
      </c>
      <c r="O133" s="1">
        <v>33984120</v>
      </c>
      <c r="P133" s="8">
        <v>8.52</v>
      </c>
      <c r="Q133" s="1">
        <v>37264.21</v>
      </c>
      <c r="R133" s="1">
        <v>1269442.0944826079</v>
      </c>
      <c r="S133">
        <v>29636.04</v>
      </c>
      <c r="T133">
        <v>18494.886861206687</v>
      </c>
      <c r="W133" s="74">
        <f t="shared" si="7"/>
        <v>0.80320000000000003</v>
      </c>
      <c r="X133" s="74">
        <f t="shared" si="8"/>
        <v>2.1617999999999999</v>
      </c>
      <c r="Y133">
        <f t="shared" si="9"/>
        <v>0</v>
      </c>
    </row>
    <row r="134" spans="1:25" x14ac:dyDescent="0.2">
      <c r="A134" s="22">
        <v>448.4</v>
      </c>
      <c r="B134" s="22">
        <v>0</v>
      </c>
      <c r="C134" s="22">
        <v>365.5</v>
      </c>
      <c r="D134" s="22">
        <v>6</v>
      </c>
      <c r="E134" s="22">
        <v>75.2</v>
      </c>
      <c r="F134" s="1">
        <v>3639291.92</v>
      </c>
      <c r="G134" s="1">
        <v>8125.99</v>
      </c>
      <c r="H134" s="1">
        <v>2885257</v>
      </c>
      <c r="I134" s="1">
        <v>47364</v>
      </c>
      <c r="J134" s="1">
        <v>0</v>
      </c>
      <c r="K134" s="1">
        <v>3647417.91</v>
      </c>
      <c r="L134" s="1">
        <v>-405593.27549190493</v>
      </c>
      <c r="M134" s="1">
        <v>3241824.6345080952</v>
      </c>
      <c r="N134" s="1">
        <v>299278.57</v>
      </c>
      <c r="O134" s="1">
        <v>15256860</v>
      </c>
      <c r="P134" s="8">
        <v>19.616</v>
      </c>
      <c r="Q134" s="1">
        <v>27519.74</v>
      </c>
      <c r="R134" s="1">
        <v>2915026.3245080952</v>
      </c>
      <c r="S134">
        <v>205000</v>
      </c>
      <c r="T134">
        <v>0</v>
      </c>
      <c r="W134" s="74">
        <f t="shared" ref="W134:W165" si="10">INDEX($D$26:$FZ$26,,ROW()-37)</f>
        <v>0.82469999999999999</v>
      </c>
      <c r="X134" s="74">
        <f t="shared" ref="X134:X165" si="11">INDEX($D$27:$FZ$27,,ROW()-37)</f>
        <v>1.2563</v>
      </c>
      <c r="Y134">
        <f t="shared" ref="Y134:Y165" si="12">INDEX($D$28:$FZ$28,,ROW()-37)</f>
        <v>0</v>
      </c>
    </row>
    <row r="135" spans="1:25" x14ac:dyDescent="0.2">
      <c r="A135" s="22">
        <v>51.7</v>
      </c>
      <c r="B135" s="22">
        <v>0</v>
      </c>
      <c r="C135" s="22">
        <v>0</v>
      </c>
      <c r="D135" s="22">
        <v>0</v>
      </c>
      <c r="E135" s="22">
        <v>14.5</v>
      </c>
      <c r="F135" s="1">
        <v>843898.67999999993</v>
      </c>
      <c r="G135" s="1">
        <v>0</v>
      </c>
      <c r="H135" s="1">
        <v>0</v>
      </c>
      <c r="I135" s="1">
        <v>0</v>
      </c>
      <c r="J135" s="1">
        <v>0</v>
      </c>
      <c r="K135" s="1">
        <v>843898.67999999993</v>
      </c>
      <c r="L135" s="1">
        <v>-93841.626665833552</v>
      </c>
      <c r="M135" s="1">
        <v>750057.05333416641</v>
      </c>
      <c r="N135" s="1">
        <v>187600.7</v>
      </c>
      <c r="O135" s="1">
        <v>17087230</v>
      </c>
      <c r="P135" s="8">
        <v>10.978999999999999</v>
      </c>
      <c r="Q135" s="1">
        <v>21388.9</v>
      </c>
      <c r="R135" s="1">
        <v>541067.45333416632</v>
      </c>
      <c r="S135">
        <v>199997.66</v>
      </c>
      <c r="T135">
        <v>0</v>
      </c>
      <c r="W135" s="74">
        <f t="shared" si="10"/>
        <v>0.79930000000000001</v>
      </c>
      <c r="X135" s="74">
        <f t="shared" si="11"/>
        <v>2.3894000000000002</v>
      </c>
      <c r="Y135">
        <f t="shared" si="12"/>
        <v>0</v>
      </c>
    </row>
    <row r="136" spans="1:25" x14ac:dyDescent="0.2">
      <c r="A136" s="22">
        <v>166</v>
      </c>
      <c r="B136" s="22">
        <v>0</v>
      </c>
      <c r="C136" s="22">
        <v>0</v>
      </c>
      <c r="D136" s="22">
        <v>0</v>
      </c>
      <c r="E136" s="22">
        <v>47</v>
      </c>
      <c r="F136" s="1">
        <v>2399900.58</v>
      </c>
      <c r="G136" s="1">
        <v>671.05</v>
      </c>
      <c r="H136" s="1">
        <v>0</v>
      </c>
      <c r="I136" s="1">
        <v>0</v>
      </c>
      <c r="J136" s="1">
        <v>0</v>
      </c>
      <c r="K136" s="1">
        <v>2400571.63</v>
      </c>
      <c r="L136" s="1">
        <v>-266943.8310853283</v>
      </c>
      <c r="M136" s="1">
        <v>2133627.7989146714</v>
      </c>
      <c r="N136" s="1">
        <v>1140837.3600000001</v>
      </c>
      <c r="O136" s="1">
        <v>66766393</v>
      </c>
      <c r="P136" s="8">
        <v>17.087</v>
      </c>
      <c r="Q136" s="1">
        <v>131105.04999999999</v>
      </c>
      <c r="R136" s="1">
        <v>861685.38891467126</v>
      </c>
      <c r="S136">
        <v>0</v>
      </c>
      <c r="T136">
        <v>0</v>
      </c>
      <c r="W136" s="74">
        <f t="shared" si="10"/>
        <v>0.80659999999999998</v>
      </c>
      <c r="X136" s="74">
        <f t="shared" si="11"/>
        <v>1.9595</v>
      </c>
      <c r="Y136">
        <f t="shared" si="12"/>
        <v>0</v>
      </c>
    </row>
    <row r="137" spans="1:25" x14ac:dyDescent="0.2">
      <c r="A137" s="22">
        <v>485</v>
      </c>
      <c r="B137" s="22">
        <v>0</v>
      </c>
      <c r="C137" s="22">
        <v>0</v>
      </c>
      <c r="D137" s="22">
        <v>0</v>
      </c>
      <c r="E137" s="22">
        <v>198.8</v>
      </c>
      <c r="F137" s="1">
        <v>4554100.24</v>
      </c>
      <c r="G137" s="1">
        <v>38630.720000000001</v>
      </c>
      <c r="H137" s="1">
        <v>0</v>
      </c>
      <c r="I137" s="1">
        <v>0</v>
      </c>
      <c r="J137" s="1">
        <v>0</v>
      </c>
      <c r="K137" s="1">
        <v>4592730.96</v>
      </c>
      <c r="L137" s="1">
        <v>-510712.19133194449</v>
      </c>
      <c r="M137" s="1">
        <v>4082018.7686680555</v>
      </c>
      <c r="N137" s="1">
        <v>1579832.42</v>
      </c>
      <c r="O137" s="1">
        <v>72389682</v>
      </c>
      <c r="P137" s="8">
        <v>21.824000000000002</v>
      </c>
      <c r="Q137" s="1">
        <v>206598.06</v>
      </c>
      <c r="R137" s="1">
        <v>2295588.2886680556</v>
      </c>
      <c r="S137">
        <v>0</v>
      </c>
      <c r="T137">
        <v>0</v>
      </c>
      <c r="W137" s="74">
        <f t="shared" si="10"/>
        <v>0.82589999999999997</v>
      </c>
      <c r="X137" s="74">
        <f t="shared" si="11"/>
        <v>1.2331000000000001</v>
      </c>
      <c r="Y137">
        <f t="shared" si="12"/>
        <v>178115.79</v>
      </c>
    </row>
    <row r="138" spans="1:25" x14ac:dyDescent="0.2">
      <c r="A138" s="22">
        <v>50</v>
      </c>
      <c r="B138" s="22">
        <v>0</v>
      </c>
      <c r="C138" s="22">
        <v>0</v>
      </c>
      <c r="D138" s="22">
        <v>0</v>
      </c>
      <c r="E138" s="22">
        <v>21.3</v>
      </c>
      <c r="F138" s="1">
        <v>871001.91</v>
      </c>
      <c r="G138" s="1">
        <v>6612.5</v>
      </c>
      <c r="H138" s="1">
        <v>0</v>
      </c>
      <c r="I138" s="1">
        <v>0</v>
      </c>
      <c r="J138" s="1">
        <v>0</v>
      </c>
      <c r="K138" s="1">
        <v>877614.41</v>
      </c>
      <c r="L138" s="1">
        <v>-97590.819575373433</v>
      </c>
      <c r="M138" s="1">
        <v>780023.5904246266</v>
      </c>
      <c r="N138" s="1">
        <v>177057.33</v>
      </c>
      <c r="O138" s="1">
        <v>6557679</v>
      </c>
      <c r="P138" s="8">
        <v>27</v>
      </c>
      <c r="Q138" s="1">
        <v>14167.51</v>
      </c>
      <c r="R138" s="1">
        <v>588798.75042462663</v>
      </c>
      <c r="S138">
        <v>0</v>
      </c>
      <c r="T138">
        <v>0</v>
      </c>
      <c r="W138" s="74">
        <f t="shared" si="10"/>
        <v>0.79920000000000002</v>
      </c>
      <c r="X138" s="74">
        <f t="shared" si="11"/>
        <v>2.3957999999999999</v>
      </c>
      <c r="Y138">
        <f t="shared" si="12"/>
        <v>0</v>
      </c>
    </row>
    <row r="139" spans="1:25" x14ac:dyDescent="0.2">
      <c r="A139" s="22">
        <v>2126.1</v>
      </c>
      <c r="B139" s="22">
        <v>0</v>
      </c>
      <c r="C139" s="22">
        <v>0</v>
      </c>
      <c r="D139" s="22">
        <v>0</v>
      </c>
      <c r="E139" s="22">
        <v>866.8</v>
      </c>
      <c r="F139" s="1">
        <v>17670959.490000002</v>
      </c>
      <c r="G139" s="1">
        <v>0</v>
      </c>
      <c r="H139" s="1">
        <v>0</v>
      </c>
      <c r="I139" s="1">
        <v>0</v>
      </c>
      <c r="J139" s="1">
        <v>0</v>
      </c>
      <c r="K139" s="1">
        <v>17670959.490000002</v>
      </c>
      <c r="L139" s="1">
        <v>-1965012.6520966343</v>
      </c>
      <c r="M139" s="1">
        <v>15705946.837903367</v>
      </c>
      <c r="N139" s="1">
        <v>5357063.1399999997</v>
      </c>
      <c r="O139" s="1">
        <v>201007960</v>
      </c>
      <c r="P139" s="8">
        <v>26.651</v>
      </c>
      <c r="Q139" s="1">
        <v>550640.41</v>
      </c>
      <c r="R139" s="1">
        <v>9798243.2879033685</v>
      </c>
      <c r="S139">
        <v>500000</v>
      </c>
      <c r="T139">
        <v>0</v>
      </c>
      <c r="W139" s="74">
        <f t="shared" si="10"/>
        <v>0.86219999999999997</v>
      </c>
      <c r="X139" s="74">
        <f t="shared" si="11"/>
        <v>1.0623</v>
      </c>
      <c r="Y139">
        <f t="shared" si="12"/>
        <v>689506.04</v>
      </c>
    </row>
    <row r="140" spans="1:25" x14ac:dyDescent="0.2">
      <c r="A140" s="22">
        <v>183.6</v>
      </c>
      <c r="B140" s="22">
        <v>0</v>
      </c>
      <c r="C140" s="22">
        <v>0</v>
      </c>
      <c r="D140" s="22">
        <v>0</v>
      </c>
      <c r="E140" s="22">
        <v>45.9</v>
      </c>
      <c r="F140" s="1">
        <v>2555870.86</v>
      </c>
      <c r="G140" s="1">
        <v>17009.54</v>
      </c>
      <c r="H140" s="1">
        <v>0</v>
      </c>
      <c r="I140" s="1">
        <v>0</v>
      </c>
      <c r="J140" s="1">
        <v>0</v>
      </c>
      <c r="K140" s="1">
        <v>2572880.4</v>
      </c>
      <c r="L140" s="1">
        <v>-286104.58539008559</v>
      </c>
      <c r="M140" s="1">
        <v>2286775.8146099141</v>
      </c>
      <c r="N140" s="1">
        <v>1050334.29</v>
      </c>
      <c r="O140" s="1">
        <v>38901270</v>
      </c>
      <c r="P140" s="8">
        <v>27</v>
      </c>
      <c r="Q140" s="1">
        <v>87021.49</v>
      </c>
      <c r="R140" s="1">
        <v>1149420.0346099141</v>
      </c>
      <c r="S140">
        <v>18622.72</v>
      </c>
      <c r="T140">
        <v>21173.850135276982</v>
      </c>
      <c r="W140" s="74">
        <f t="shared" si="10"/>
        <v>0.80779999999999996</v>
      </c>
      <c r="X140" s="74">
        <f t="shared" si="11"/>
        <v>1.8933</v>
      </c>
      <c r="Y140">
        <f t="shared" si="12"/>
        <v>0</v>
      </c>
    </row>
    <row r="141" spans="1:25" x14ac:dyDescent="0.2">
      <c r="A141" s="22">
        <v>306.2</v>
      </c>
      <c r="B141" s="22">
        <v>0</v>
      </c>
      <c r="C141" s="22">
        <v>0</v>
      </c>
      <c r="D141" s="22">
        <v>0</v>
      </c>
      <c r="E141" s="22">
        <v>92.2</v>
      </c>
      <c r="F141" s="1">
        <v>3450493.19</v>
      </c>
      <c r="G141" s="1">
        <v>36821.870000000003</v>
      </c>
      <c r="H141" s="1">
        <v>0</v>
      </c>
      <c r="I141" s="1">
        <v>0</v>
      </c>
      <c r="J141" s="1">
        <v>0</v>
      </c>
      <c r="K141" s="1">
        <v>3487315.06</v>
      </c>
      <c r="L141" s="1">
        <v>-387789.82084278052</v>
      </c>
      <c r="M141" s="1">
        <v>3099525.2391572194</v>
      </c>
      <c r="N141" s="1">
        <v>622243.30000000005</v>
      </c>
      <c r="O141" s="1">
        <v>23046048</v>
      </c>
      <c r="P141" s="8">
        <v>27</v>
      </c>
      <c r="Q141" s="1">
        <v>63290.03</v>
      </c>
      <c r="R141" s="1">
        <v>2413991.9091572198</v>
      </c>
      <c r="S141">
        <v>0</v>
      </c>
      <c r="T141">
        <v>0</v>
      </c>
      <c r="W141" s="74">
        <f t="shared" si="10"/>
        <v>0.81559999999999999</v>
      </c>
      <c r="X141" s="74">
        <f t="shared" si="11"/>
        <v>1.4950000000000001</v>
      </c>
      <c r="Y141">
        <f t="shared" si="12"/>
        <v>0</v>
      </c>
    </row>
    <row r="142" spans="1:25" x14ac:dyDescent="0.2">
      <c r="A142" s="22">
        <v>160.9</v>
      </c>
      <c r="B142" s="22">
        <v>0</v>
      </c>
      <c r="C142" s="22">
        <v>0</v>
      </c>
      <c r="D142" s="22">
        <v>0</v>
      </c>
      <c r="E142" s="22">
        <v>35.299999999999997</v>
      </c>
      <c r="F142" s="1">
        <v>2338556.5699999998</v>
      </c>
      <c r="G142" s="1">
        <v>28101.71</v>
      </c>
      <c r="H142" s="1">
        <v>0</v>
      </c>
      <c r="I142" s="1">
        <v>0</v>
      </c>
      <c r="J142" s="1">
        <v>0</v>
      </c>
      <c r="K142" s="1">
        <v>2366658.2799999998</v>
      </c>
      <c r="L142" s="1">
        <v>-263172.66280990484</v>
      </c>
      <c r="M142" s="1">
        <v>2103485.6171900951</v>
      </c>
      <c r="N142" s="1">
        <v>1075665.83</v>
      </c>
      <c r="O142" s="1">
        <v>61755990</v>
      </c>
      <c r="P142" s="8">
        <v>17.417999999999999</v>
      </c>
      <c r="Q142" s="1">
        <v>113962.01</v>
      </c>
      <c r="R142" s="1">
        <v>913857.77719009505</v>
      </c>
      <c r="S142">
        <v>481496.36</v>
      </c>
      <c r="T142">
        <v>0</v>
      </c>
      <c r="W142" s="74">
        <f t="shared" si="10"/>
        <v>0.80630000000000002</v>
      </c>
      <c r="X142" s="74">
        <f t="shared" si="11"/>
        <v>1.9786999999999999</v>
      </c>
      <c r="Y142">
        <f t="shared" si="12"/>
        <v>0</v>
      </c>
    </row>
    <row r="143" spans="1:25" x14ac:dyDescent="0.2">
      <c r="A143" s="22">
        <v>162</v>
      </c>
      <c r="B143" s="22">
        <v>0</v>
      </c>
      <c r="C143" s="22">
        <v>0</v>
      </c>
      <c r="D143" s="22">
        <v>0</v>
      </c>
      <c r="E143" s="22">
        <v>41.5</v>
      </c>
      <c r="F143" s="1">
        <v>2350999.5499999998</v>
      </c>
      <c r="G143" s="1">
        <v>26592.37</v>
      </c>
      <c r="H143" s="1">
        <v>0</v>
      </c>
      <c r="I143" s="1">
        <v>0</v>
      </c>
      <c r="J143" s="1">
        <v>0</v>
      </c>
      <c r="K143" s="1">
        <v>2377591.92</v>
      </c>
      <c r="L143" s="1">
        <v>-264388.48478865071</v>
      </c>
      <c r="M143" s="1">
        <v>2113203.4352113493</v>
      </c>
      <c r="N143" s="1">
        <v>852486.85</v>
      </c>
      <c r="O143" s="1">
        <v>248538440</v>
      </c>
      <c r="P143" s="8">
        <v>3.43</v>
      </c>
      <c r="Q143" s="1">
        <v>75041.399999999994</v>
      </c>
      <c r="R143" s="1">
        <v>1185675.1852113493</v>
      </c>
      <c r="S143">
        <v>5221.7700000000004</v>
      </c>
      <c r="T143">
        <v>0</v>
      </c>
      <c r="W143" s="74">
        <f t="shared" si="10"/>
        <v>0.80640000000000001</v>
      </c>
      <c r="X143" s="74">
        <f t="shared" si="11"/>
        <v>1.9744999999999999</v>
      </c>
      <c r="Y143">
        <f t="shared" si="12"/>
        <v>0</v>
      </c>
    </row>
    <row r="144" spans="1:25" x14ac:dyDescent="0.2">
      <c r="A144" s="22">
        <v>443.2</v>
      </c>
      <c r="B144" s="22">
        <v>0</v>
      </c>
      <c r="C144" s="22">
        <v>0</v>
      </c>
      <c r="D144" s="22">
        <v>0</v>
      </c>
      <c r="E144" s="22">
        <v>164.7</v>
      </c>
      <c r="F144" s="1">
        <v>4285256.26</v>
      </c>
      <c r="G144" s="1">
        <v>6748.86</v>
      </c>
      <c r="H144" s="1">
        <v>0</v>
      </c>
      <c r="I144" s="1">
        <v>0</v>
      </c>
      <c r="J144" s="1">
        <v>0</v>
      </c>
      <c r="K144" s="1">
        <v>4292005.12</v>
      </c>
      <c r="L144" s="1">
        <v>-477271.44462281442</v>
      </c>
      <c r="M144" s="1">
        <v>3814733.6753771855</v>
      </c>
      <c r="N144" s="1">
        <v>1338864.99</v>
      </c>
      <c r="O144" s="1">
        <v>116931440</v>
      </c>
      <c r="P144" s="8">
        <v>11.45</v>
      </c>
      <c r="Q144" s="1">
        <v>199423.67</v>
      </c>
      <c r="R144" s="1">
        <v>2276445.0153771853</v>
      </c>
      <c r="S144">
        <v>350000</v>
      </c>
      <c r="T144">
        <v>0</v>
      </c>
      <c r="W144" s="74">
        <f t="shared" si="10"/>
        <v>0.82430000000000003</v>
      </c>
      <c r="X144" s="74">
        <f t="shared" si="11"/>
        <v>1.2649999999999999</v>
      </c>
      <c r="Y144">
        <f t="shared" si="12"/>
        <v>0</v>
      </c>
    </row>
    <row r="145" spans="1:25" x14ac:dyDescent="0.2">
      <c r="A145" s="22">
        <v>21099</v>
      </c>
      <c r="B145" s="22">
        <v>828.9</v>
      </c>
      <c r="C145" s="22">
        <v>0</v>
      </c>
      <c r="D145" s="22">
        <v>15.5</v>
      </c>
      <c r="E145" s="22">
        <v>8337.9</v>
      </c>
      <c r="F145" s="1">
        <v>179396904.60800001</v>
      </c>
      <c r="G145" s="1">
        <v>0</v>
      </c>
      <c r="H145" s="1">
        <v>0</v>
      </c>
      <c r="I145" s="1">
        <v>122357</v>
      </c>
      <c r="J145" s="1">
        <v>-6027470.6849999996</v>
      </c>
      <c r="K145" s="1">
        <v>179396904.60800001</v>
      </c>
      <c r="L145" s="1">
        <v>-19948955.658077452</v>
      </c>
      <c r="M145" s="1">
        <v>153420478.26492256</v>
      </c>
      <c r="N145" s="1">
        <v>40554346.43</v>
      </c>
      <c r="O145" s="1">
        <v>1674830529</v>
      </c>
      <c r="P145" s="8">
        <v>24.213999999999999</v>
      </c>
      <c r="Q145" s="1">
        <v>5558992.8600000003</v>
      </c>
      <c r="R145" s="1">
        <v>113334609.65992256</v>
      </c>
      <c r="S145">
        <v>8406753.1199999992</v>
      </c>
      <c r="T145">
        <v>384660.4781785261</v>
      </c>
      <c r="W145" s="74">
        <f t="shared" si="10"/>
        <v>0.89770000000000005</v>
      </c>
      <c r="X145" s="74">
        <f t="shared" si="11"/>
        <v>1.0297000000000001</v>
      </c>
      <c r="Y145">
        <f t="shared" si="12"/>
        <v>7013458.8399999999</v>
      </c>
    </row>
    <row r="146" spans="1:25" x14ac:dyDescent="0.2">
      <c r="A146" s="22">
        <v>80.599999999999994</v>
      </c>
      <c r="B146" s="22">
        <v>0</v>
      </c>
      <c r="C146" s="22">
        <v>0</v>
      </c>
      <c r="D146" s="22">
        <v>0</v>
      </c>
      <c r="E146" s="22">
        <v>21</v>
      </c>
      <c r="F146" s="1">
        <v>1393097.98</v>
      </c>
      <c r="G146" s="1">
        <v>0</v>
      </c>
      <c r="H146" s="1">
        <v>0</v>
      </c>
      <c r="I146" s="1">
        <v>0</v>
      </c>
      <c r="J146" s="1">
        <v>0</v>
      </c>
      <c r="K146" s="1">
        <v>1393097.98</v>
      </c>
      <c r="L146" s="1">
        <v>-154912.64964188222</v>
      </c>
      <c r="M146" s="1">
        <v>1238185.3303581178</v>
      </c>
      <c r="N146" s="1">
        <v>834924.29</v>
      </c>
      <c r="O146" s="1">
        <v>40821605</v>
      </c>
      <c r="P146" s="8">
        <v>20.452999999999999</v>
      </c>
      <c r="Q146" s="1">
        <v>79231.199999999997</v>
      </c>
      <c r="R146" s="1">
        <v>324029.84035811777</v>
      </c>
      <c r="S146">
        <v>70000</v>
      </c>
      <c r="T146">
        <v>0</v>
      </c>
      <c r="W146" s="74">
        <f t="shared" si="10"/>
        <v>0.80120000000000002</v>
      </c>
      <c r="X146" s="74">
        <f t="shared" si="11"/>
        <v>2.2806999999999999</v>
      </c>
      <c r="Y146">
        <f t="shared" si="12"/>
        <v>0</v>
      </c>
    </row>
    <row r="147" spans="1:25" x14ac:dyDescent="0.2">
      <c r="A147" s="22">
        <v>2069.5</v>
      </c>
      <c r="B147" s="22">
        <v>0</v>
      </c>
      <c r="C147" s="22">
        <v>0</v>
      </c>
      <c r="D147" s="22">
        <v>0</v>
      </c>
      <c r="E147" s="22">
        <v>662.5</v>
      </c>
      <c r="F147" s="1">
        <v>16931448.690000001</v>
      </c>
      <c r="G147" s="1">
        <v>0</v>
      </c>
      <c r="H147" s="1">
        <v>0</v>
      </c>
      <c r="I147" s="1">
        <v>0</v>
      </c>
      <c r="J147" s="1">
        <v>0</v>
      </c>
      <c r="K147" s="1">
        <v>16931448.690000001</v>
      </c>
      <c r="L147" s="1">
        <v>-1882778.9692462808</v>
      </c>
      <c r="M147" s="1">
        <v>15048669.72075372</v>
      </c>
      <c r="N147" s="1">
        <v>7933034.7999999998</v>
      </c>
      <c r="O147" s="1">
        <v>386675512</v>
      </c>
      <c r="P147" s="8">
        <v>20.515999999999998</v>
      </c>
      <c r="Q147" s="1">
        <v>737007.84</v>
      </c>
      <c r="R147" s="1">
        <v>6378627.0807537204</v>
      </c>
      <c r="S147">
        <v>2177847.37</v>
      </c>
      <c r="T147">
        <v>45811.36469714831</v>
      </c>
      <c r="W147" s="74">
        <f t="shared" si="10"/>
        <v>0.8619</v>
      </c>
      <c r="X147" s="74">
        <f t="shared" si="11"/>
        <v>1.0652999999999999</v>
      </c>
      <c r="Y147">
        <f t="shared" si="12"/>
        <v>0</v>
      </c>
    </row>
    <row r="148" spans="1:25" x14ac:dyDescent="0.2">
      <c r="A148" s="22">
        <v>2705.5</v>
      </c>
      <c r="B148" s="22">
        <v>0</v>
      </c>
      <c r="C148" s="22">
        <v>2</v>
      </c>
      <c r="D148" s="22">
        <v>2</v>
      </c>
      <c r="E148" s="22">
        <v>1484</v>
      </c>
      <c r="F148" s="1">
        <v>22550233.789999999</v>
      </c>
      <c r="G148" s="1">
        <v>0</v>
      </c>
      <c r="H148" s="1">
        <v>15788</v>
      </c>
      <c r="I148" s="1">
        <v>15788</v>
      </c>
      <c r="J148" s="1">
        <v>0</v>
      </c>
      <c r="K148" s="1">
        <v>22550233.789999999</v>
      </c>
      <c r="L148" s="1">
        <v>-2507588.4945671973</v>
      </c>
      <c r="M148" s="1">
        <v>20042645.295432802</v>
      </c>
      <c r="N148" s="1">
        <v>8861540.3200000003</v>
      </c>
      <c r="O148" s="1">
        <v>470232970</v>
      </c>
      <c r="P148" s="8">
        <v>18.844999999999999</v>
      </c>
      <c r="Q148" s="1">
        <v>929775.91</v>
      </c>
      <c r="R148" s="1">
        <v>10251329.065432802</v>
      </c>
      <c r="S148">
        <v>0</v>
      </c>
      <c r="T148">
        <v>0</v>
      </c>
      <c r="W148" s="74">
        <f t="shared" si="10"/>
        <v>0.86509999999999998</v>
      </c>
      <c r="X148" s="74">
        <f t="shared" si="11"/>
        <v>1.0477000000000001</v>
      </c>
      <c r="Y148">
        <f t="shared" si="12"/>
        <v>862077.41</v>
      </c>
    </row>
    <row r="149" spans="1:25" x14ac:dyDescent="0.2">
      <c r="A149" s="22">
        <v>696.1</v>
      </c>
      <c r="B149" s="22">
        <v>0</v>
      </c>
      <c r="C149" s="22">
        <v>3.5</v>
      </c>
      <c r="D149" s="22">
        <v>0</v>
      </c>
      <c r="E149" s="22">
        <v>229.8</v>
      </c>
      <c r="F149" s="1">
        <v>6345693.7300000004</v>
      </c>
      <c r="G149" s="1">
        <v>19083.310000000001</v>
      </c>
      <c r="H149" s="1">
        <v>27629</v>
      </c>
      <c r="I149" s="1">
        <v>0</v>
      </c>
      <c r="J149" s="1">
        <v>0</v>
      </c>
      <c r="K149" s="1">
        <v>6364777.04</v>
      </c>
      <c r="L149" s="1">
        <v>-707763.9116569648</v>
      </c>
      <c r="M149" s="1">
        <v>5657013.1283430355</v>
      </c>
      <c r="N149" s="1">
        <v>1203677.33</v>
      </c>
      <c r="O149" s="1">
        <v>57639100</v>
      </c>
      <c r="P149" s="8">
        <v>20.882999999999999</v>
      </c>
      <c r="Q149" s="1">
        <v>95048.19</v>
      </c>
      <c r="R149" s="1">
        <v>4358287.608343035</v>
      </c>
      <c r="S149">
        <v>390000</v>
      </c>
      <c r="T149">
        <v>0</v>
      </c>
      <c r="W149" s="74">
        <f t="shared" si="10"/>
        <v>0.83250000000000002</v>
      </c>
      <c r="X149" s="74">
        <f t="shared" si="11"/>
        <v>1.1897</v>
      </c>
      <c r="Y149">
        <f t="shared" si="12"/>
        <v>0</v>
      </c>
    </row>
    <row r="150" spans="1:25" x14ac:dyDescent="0.2">
      <c r="A150" s="22">
        <v>462.4</v>
      </c>
      <c r="B150" s="22">
        <v>0</v>
      </c>
      <c r="C150" s="22">
        <v>0</v>
      </c>
      <c r="D150" s="22">
        <v>0</v>
      </c>
      <c r="E150" s="22">
        <v>211.2</v>
      </c>
      <c r="F150" s="1">
        <v>4432493.87</v>
      </c>
      <c r="G150" s="1">
        <v>0</v>
      </c>
      <c r="H150" s="1">
        <v>0</v>
      </c>
      <c r="I150" s="1">
        <v>0</v>
      </c>
      <c r="J150" s="1">
        <v>0</v>
      </c>
      <c r="K150" s="1">
        <v>4432493.87</v>
      </c>
      <c r="L150" s="1">
        <v>-492893.80917995493</v>
      </c>
      <c r="M150" s="1">
        <v>3939600.0608200449</v>
      </c>
      <c r="N150" s="1">
        <v>711537.26</v>
      </c>
      <c r="O150" s="1">
        <v>45442410</v>
      </c>
      <c r="P150" s="8">
        <v>15.657999999999998</v>
      </c>
      <c r="Q150" s="1">
        <v>68452.160000000003</v>
      </c>
      <c r="R150" s="1">
        <v>3159610.640820045</v>
      </c>
      <c r="S150">
        <v>333800</v>
      </c>
      <c r="T150">
        <v>0</v>
      </c>
      <c r="W150" s="74">
        <f t="shared" si="10"/>
        <v>0.82520000000000004</v>
      </c>
      <c r="X150" s="74">
        <f t="shared" si="11"/>
        <v>1.2378</v>
      </c>
      <c r="Y150">
        <f t="shared" si="12"/>
        <v>171486.34</v>
      </c>
    </row>
    <row r="151" spans="1:25" x14ac:dyDescent="0.2">
      <c r="A151" s="22">
        <v>5870.3</v>
      </c>
      <c r="B151" s="22">
        <v>0</v>
      </c>
      <c r="C151" s="22">
        <v>0</v>
      </c>
      <c r="D151" s="22">
        <v>0</v>
      </c>
      <c r="E151" s="22">
        <v>2553</v>
      </c>
      <c r="F151" s="1">
        <v>49911501.579999998</v>
      </c>
      <c r="G151" s="1">
        <v>35492.120000000003</v>
      </c>
      <c r="H151" s="1">
        <v>0</v>
      </c>
      <c r="I151" s="1">
        <v>0</v>
      </c>
      <c r="J151" s="1">
        <v>0</v>
      </c>
      <c r="K151" s="1">
        <v>49946993.699999996</v>
      </c>
      <c r="L151" s="1">
        <v>-5554111.2303625606</v>
      </c>
      <c r="M151" s="1">
        <v>44392882.469637439</v>
      </c>
      <c r="N151" s="1">
        <v>10858341.880000001</v>
      </c>
      <c r="O151" s="1">
        <v>494302448</v>
      </c>
      <c r="P151" s="8">
        <v>21.966999999999999</v>
      </c>
      <c r="Q151" s="1">
        <v>1273854.27</v>
      </c>
      <c r="R151" s="1">
        <v>32260686.319637436</v>
      </c>
      <c r="S151">
        <v>0</v>
      </c>
      <c r="T151">
        <v>47642.39639519545</v>
      </c>
      <c r="W151" s="74">
        <f t="shared" si="10"/>
        <v>0.88090000000000002</v>
      </c>
      <c r="X151" s="74">
        <f t="shared" si="11"/>
        <v>1.0297000000000001</v>
      </c>
      <c r="Y151">
        <f t="shared" si="12"/>
        <v>2006600.13</v>
      </c>
    </row>
    <row r="152" spans="1:25" x14ac:dyDescent="0.2">
      <c r="A152" s="22">
        <v>280.10000000000002</v>
      </c>
      <c r="B152" s="22">
        <v>0</v>
      </c>
      <c r="C152" s="22">
        <v>0</v>
      </c>
      <c r="D152" s="22">
        <v>0</v>
      </c>
      <c r="E152" s="22">
        <v>143.80000000000001</v>
      </c>
      <c r="F152" s="1">
        <v>3890584.8299999996</v>
      </c>
      <c r="G152" s="1">
        <v>0</v>
      </c>
      <c r="H152" s="1">
        <v>0</v>
      </c>
      <c r="I152" s="1">
        <v>0</v>
      </c>
      <c r="J152" s="1">
        <v>0</v>
      </c>
      <c r="K152" s="1">
        <v>3890584.8299999996</v>
      </c>
      <c r="L152" s="1">
        <v>-432633.46392319928</v>
      </c>
      <c r="M152" s="1">
        <v>3457951.3660768005</v>
      </c>
      <c r="N152" s="1">
        <v>731774.28</v>
      </c>
      <c r="O152" s="1">
        <v>36774425</v>
      </c>
      <c r="P152" s="8">
        <v>19.899000000000001</v>
      </c>
      <c r="Q152" s="1">
        <v>115173.66</v>
      </c>
      <c r="R152" s="1">
        <v>2611003.4260768006</v>
      </c>
      <c r="S152">
        <v>248000</v>
      </c>
      <c r="T152">
        <v>20987.209290719602</v>
      </c>
      <c r="W152" s="74">
        <f t="shared" si="10"/>
        <v>0.81389999999999996</v>
      </c>
      <c r="X152" s="74">
        <f t="shared" si="11"/>
        <v>1.7164999999999999</v>
      </c>
      <c r="Y152">
        <f t="shared" si="12"/>
        <v>0</v>
      </c>
    </row>
    <row r="153" spans="1:25" x14ac:dyDescent="0.2">
      <c r="A153" s="22">
        <v>1471.5</v>
      </c>
      <c r="B153" s="22">
        <v>0</v>
      </c>
      <c r="C153" s="22">
        <v>0</v>
      </c>
      <c r="D153" s="22">
        <v>0</v>
      </c>
      <c r="E153" s="22">
        <v>698.5</v>
      </c>
      <c r="F153" s="1">
        <v>13023431.869999999</v>
      </c>
      <c r="G153" s="1">
        <v>5397.59</v>
      </c>
      <c r="H153" s="1">
        <v>0</v>
      </c>
      <c r="I153" s="1">
        <v>0</v>
      </c>
      <c r="J153" s="1">
        <v>0</v>
      </c>
      <c r="K153" s="1">
        <v>13028829.459999999</v>
      </c>
      <c r="L153" s="1">
        <v>-1448807.2787104417</v>
      </c>
      <c r="M153" s="1">
        <v>11580022.181289557</v>
      </c>
      <c r="N153" s="1">
        <v>6598612.0800000001</v>
      </c>
      <c r="O153" s="1">
        <v>244393040</v>
      </c>
      <c r="P153" s="8">
        <v>27</v>
      </c>
      <c r="Q153" s="1">
        <v>568326.72</v>
      </c>
      <c r="R153" s="1">
        <v>4413083.3812895576</v>
      </c>
      <c r="S153">
        <v>400000</v>
      </c>
      <c r="T153">
        <v>0</v>
      </c>
      <c r="W153" s="74">
        <f t="shared" si="10"/>
        <v>0.85650000000000004</v>
      </c>
      <c r="X153" s="74">
        <f t="shared" si="11"/>
        <v>1.0975999999999999</v>
      </c>
      <c r="Y153">
        <f t="shared" si="12"/>
        <v>496687.03</v>
      </c>
    </row>
    <row r="154" spans="1:25" x14ac:dyDescent="0.2">
      <c r="A154" s="22">
        <v>3112.1</v>
      </c>
      <c r="B154" s="22">
        <v>0</v>
      </c>
      <c r="C154" s="22">
        <v>0</v>
      </c>
      <c r="D154" s="22">
        <v>0</v>
      </c>
      <c r="E154" s="22">
        <v>1830.8</v>
      </c>
      <c r="F154" s="1">
        <v>26943598.629999999</v>
      </c>
      <c r="G154" s="1">
        <v>39960.400000000001</v>
      </c>
      <c r="H154" s="1">
        <v>0</v>
      </c>
      <c r="I154" s="1">
        <v>0</v>
      </c>
      <c r="J154" s="1">
        <v>0</v>
      </c>
      <c r="K154" s="1">
        <v>26983559.029999997</v>
      </c>
      <c r="L154" s="1">
        <v>-3000574.7521832148</v>
      </c>
      <c r="M154" s="1">
        <v>23982984.277816784</v>
      </c>
      <c r="N154" s="1">
        <v>6720666.3899999997</v>
      </c>
      <c r="O154" s="1">
        <v>248913570</v>
      </c>
      <c r="P154" s="8">
        <v>27</v>
      </c>
      <c r="Q154" s="1">
        <v>607928.65</v>
      </c>
      <c r="R154" s="1">
        <v>16654389.237816783</v>
      </c>
      <c r="S154">
        <v>550000</v>
      </c>
      <c r="T154">
        <v>48550.111162959329</v>
      </c>
      <c r="W154" s="74">
        <f t="shared" si="10"/>
        <v>0.86719999999999997</v>
      </c>
      <c r="X154" s="74">
        <f t="shared" si="11"/>
        <v>1.0421</v>
      </c>
      <c r="Y154">
        <f t="shared" si="12"/>
        <v>1018132.33</v>
      </c>
    </row>
    <row r="155" spans="1:25" x14ac:dyDescent="0.2">
      <c r="A155" s="22">
        <v>214</v>
      </c>
      <c r="B155" s="22">
        <v>0</v>
      </c>
      <c r="C155" s="22">
        <v>0</v>
      </c>
      <c r="D155" s="22">
        <v>0</v>
      </c>
      <c r="E155" s="22">
        <v>55</v>
      </c>
      <c r="F155" s="1">
        <v>2928740.66</v>
      </c>
      <c r="G155" s="1">
        <v>0</v>
      </c>
      <c r="H155" s="1">
        <v>0</v>
      </c>
      <c r="I155" s="1">
        <v>0</v>
      </c>
      <c r="J155" s="1">
        <v>0</v>
      </c>
      <c r="K155" s="1">
        <v>2928740.66</v>
      </c>
      <c r="L155" s="1">
        <v>-325676.28570857225</v>
      </c>
      <c r="M155" s="1">
        <v>2603064.3742914279</v>
      </c>
      <c r="N155" s="1">
        <v>430088.4</v>
      </c>
      <c r="O155" s="1">
        <v>15929200</v>
      </c>
      <c r="P155" s="8">
        <v>27</v>
      </c>
      <c r="Q155" s="1">
        <v>43811.71</v>
      </c>
      <c r="R155" s="1">
        <v>2129164.264291428</v>
      </c>
      <c r="S155">
        <v>9617.9</v>
      </c>
      <c r="T155">
        <v>0</v>
      </c>
      <c r="W155" s="74">
        <f t="shared" si="10"/>
        <v>0.80969999999999998</v>
      </c>
      <c r="X155" s="74">
        <f t="shared" si="11"/>
        <v>1.7788999999999999</v>
      </c>
      <c r="Y155">
        <f t="shared" si="12"/>
        <v>0</v>
      </c>
    </row>
    <row r="156" spans="1:25" x14ac:dyDescent="0.2">
      <c r="A156" s="22">
        <v>574.20000000000005</v>
      </c>
      <c r="B156" s="22">
        <v>0</v>
      </c>
      <c r="C156" s="22">
        <v>0</v>
      </c>
      <c r="D156" s="22">
        <v>0</v>
      </c>
      <c r="E156" s="22">
        <v>157</v>
      </c>
      <c r="F156" s="1">
        <v>5376529.75</v>
      </c>
      <c r="G156" s="1">
        <v>0</v>
      </c>
      <c r="H156" s="1">
        <v>0</v>
      </c>
      <c r="I156" s="1">
        <v>0</v>
      </c>
      <c r="J156" s="1">
        <v>0</v>
      </c>
      <c r="K156" s="1">
        <v>5376529.75</v>
      </c>
      <c r="L156" s="1">
        <v>-597870.70357456594</v>
      </c>
      <c r="M156" s="1">
        <v>4778659.0464254338</v>
      </c>
      <c r="N156" s="1">
        <v>3996775.99</v>
      </c>
      <c r="O156" s="1">
        <v>162834630</v>
      </c>
      <c r="P156" s="8">
        <v>24.545000000000002</v>
      </c>
      <c r="Q156" s="1">
        <v>286298.28999999998</v>
      </c>
      <c r="R156" s="1">
        <v>495584.76642543363</v>
      </c>
      <c r="S156">
        <v>0</v>
      </c>
      <c r="T156">
        <v>0</v>
      </c>
      <c r="W156" s="74">
        <f t="shared" si="10"/>
        <v>0.82869999999999999</v>
      </c>
      <c r="X156" s="74">
        <f t="shared" si="11"/>
        <v>1.2148000000000001</v>
      </c>
      <c r="Y156">
        <f t="shared" si="12"/>
        <v>0</v>
      </c>
    </row>
    <row r="157" spans="1:25" x14ac:dyDescent="0.2">
      <c r="A157" s="22">
        <v>1429.3</v>
      </c>
      <c r="B157" s="22">
        <v>0</v>
      </c>
      <c r="C157" s="22">
        <v>0</v>
      </c>
      <c r="D157" s="22">
        <v>0</v>
      </c>
      <c r="E157" s="22">
        <v>959.4</v>
      </c>
      <c r="F157" s="1">
        <v>12869076.369999999</v>
      </c>
      <c r="G157" s="1">
        <v>0</v>
      </c>
      <c r="H157" s="1">
        <v>0</v>
      </c>
      <c r="I157" s="1">
        <v>0</v>
      </c>
      <c r="J157" s="1">
        <v>0</v>
      </c>
      <c r="K157" s="1">
        <v>12869076.369999999</v>
      </c>
      <c r="L157" s="1">
        <v>-1431042.7174120483</v>
      </c>
      <c r="M157" s="1">
        <v>11438033.65258795</v>
      </c>
      <c r="N157" s="1">
        <v>1676797.02</v>
      </c>
      <c r="O157" s="1">
        <v>68673343</v>
      </c>
      <c r="P157" s="8">
        <v>24.417000000000002</v>
      </c>
      <c r="Q157" s="1">
        <v>315314.05</v>
      </c>
      <c r="R157" s="1">
        <v>9445922.5825879499</v>
      </c>
      <c r="S157">
        <v>0</v>
      </c>
      <c r="T157">
        <v>0</v>
      </c>
      <c r="W157" s="74">
        <f t="shared" si="10"/>
        <v>0.85519999999999996</v>
      </c>
      <c r="X157" s="74">
        <f t="shared" si="11"/>
        <v>1.0998000000000001</v>
      </c>
      <c r="Y157">
        <f t="shared" si="12"/>
        <v>475683.69</v>
      </c>
    </row>
    <row r="158" spans="1:25" x14ac:dyDescent="0.2">
      <c r="A158" s="22">
        <v>799.6</v>
      </c>
      <c r="B158" s="22">
        <v>0</v>
      </c>
      <c r="C158" s="22">
        <v>0</v>
      </c>
      <c r="D158" s="22">
        <v>0</v>
      </c>
      <c r="E158" s="22">
        <v>543</v>
      </c>
      <c r="F158" s="1">
        <v>7578984.0899999999</v>
      </c>
      <c r="G158" s="1">
        <v>10388.049999999999</v>
      </c>
      <c r="H158" s="1">
        <v>0</v>
      </c>
      <c r="I158" s="1">
        <v>0</v>
      </c>
      <c r="J158" s="1">
        <v>0</v>
      </c>
      <c r="K158" s="1">
        <v>7589372.1399999997</v>
      </c>
      <c r="L158" s="1">
        <v>-843939.02238353819</v>
      </c>
      <c r="M158" s="1">
        <v>6745433.1176164616</v>
      </c>
      <c r="N158" s="1">
        <v>938917.12</v>
      </c>
      <c r="O158" s="1">
        <v>36218065</v>
      </c>
      <c r="P158" s="8">
        <v>25.923999999999999</v>
      </c>
      <c r="Q158" s="1">
        <v>181425.07</v>
      </c>
      <c r="R158" s="1">
        <v>5625090.9276164612</v>
      </c>
      <c r="S158">
        <v>0</v>
      </c>
      <c r="T158">
        <v>91952.502478763679</v>
      </c>
      <c r="W158" s="74">
        <f t="shared" si="10"/>
        <v>0.8357</v>
      </c>
      <c r="X158" s="74">
        <f t="shared" si="11"/>
        <v>1.1682999999999999</v>
      </c>
      <c r="Y158">
        <f t="shared" si="12"/>
        <v>277471.08</v>
      </c>
    </row>
    <row r="159" spans="1:25" x14ac:dyDescent="0.2">
      <c r="A159" s="22">
        <v>133.19999999999999</v>
      </c>
      <c r="B159" s="22">
        <v>0</v>
      </c>
      <c r="C159" s="22">
        <v>0</v>
      </c>
      <c r="D159" s="22">
        <v>0</v>
      </c>
      <c r="E159" s="22">
        <v>80.8</v>
      </c>
      <c r="F159" s="1">
        <v>2133563.7799999998</v>
      </c>
      <c r="G159" s="1">
        <v>20175.34</v>
      </c>
      <c r="H159" s="1">
        <v>0</v>
      </c>
      <c r="I159" s="1">
        <v>0</v>
      </c>
      <c r="J159" s="1">
        <v>0</v>
      </c>
      <c r="K159" s="1">
        <v>2153739.1199999996</v>
      </c>
      <c r="L159" s="1">
        <v>-239496.02864012169</v>
      </c>
      <c r="M159" s="1">
        <v>1914243.091359878</v>
      </c>
      <c r="N159" s="1">
        <v>219262.23</v>
      </c>
      <c r="O159" s="1">
        <v>10090765</v>
      </c>
      <c r="P159" s="8">
        <v>21.728999999999999</v>
      </c>
      <c r="Q159" s="1">
        <v>39373.31</v>
      </c>
      <c r="R159" s="1">
        <v>1655607.5513598779</v>
      </c>
      <c r="S159">
        <v>0</v>
      </c>
      <c r="T159">
        <v>0</v>
      </c>
      <c r="W159" s="74">
        <f t="shared" si="10"/>
        <v>0.80449999999999999</v>
      </c>
      <c r="X159" s="74">
        <f t="shared" si="11"/>
        <v>2.0829</v>
      </c>
      <c r="Y159">
        <f t="shared" si="12"/>
        <v>0</v>
      </c>
    </row>
    <row r="160" spans="1:25" x14ac:dyDescent="0.2">
      <c r="A160" s="22">
        <v>394</v>
      </c>
      <c r="B160" s="22">
        <v>0</v>
      </c>
      <c r="C160" s="22">
        <v>0</v>
      </c>
      <c r="D160" s="22">
        <v>0</v>
      </c>
      <c r="E160" s="22">
        <v>185.8</v>
      </c>
      <c r="F160" s="1">
        <v>4001533.21</v>
      </c>
      <c r="G160" s="1">
        <v>41830.67</v>
      </c>
      <c r="H160" s="1">
        <v>0</v>
      </c>
      <c r="I160" s="1">
        <v>0</v>
      </c>
      <c r="J160" s="1">
        <v>0</v>
      </c>
      <c r="K160" s="1">
        <v>4043363.88</v>
      </c>
      <c r="L160" s="1">
        <v>-449622.51120131655</v>
      </c>
      <c r="M160" s="1">
        <v>3593741.3687986834</v>
      </c>
      <c r="N160" s="1">
        <v>655615.07999999996</v>
      </c>
      <c r="O160" s="1">
        <v>24282040</v>
      </c>
      <c r="P160" s="8">
        <v>27</v>
      </c>
      <c r="Q160" s="1">
        <v>102916.77</v>
      </c>
      <c r="R160" s="1">
        <v>2835209.5187986833</v>
      </c>
      <c r="S160">
        <v>0</v>
      </c>
      <c r="T160">
        <v>0</v>
      </c>
      <c r="W160" s="74">
        <f t="shared" si="10"/>
        <v>0.82120000000000004</v>
      </c>
      <c r="X160" s="74">
        <f t="shared" si="11"/>
        <v>1.3475999999999999</v>
      </c>
      <c r="Y160">
        <f t="shared" si="12"/>
        <v>0</v>
      </c>
    </row>
    <row r="161" spans="1:25" x14ac:dyDescent="0.2">
      <c r="A161" s="22">
        <v>198.8</v>
      </c>
      <c r="B161" s="22">
        <v>0</v>
      </c>
      <c r="C161" s="22">
        <v>0</v>
      </c>
      <c r="D161" s="22">
        <v>0</v>
      </c>
      <c r="E161" s="22">
        <v>72</v>
      </c>
      <c r="F161" s="1">
        <v>2735574.89</v>
      </c>
      <c r="G161" s="1">
        <v>1723.73</v>
      </c>
      <c r="H161" s="1">
        <v>0</v>
      </c>
      <c r="I161" s="1">
        <v>0</v>
      </c>
      <c r="J161" s="1">
        <v>0</v>
      </c>
      <c r="K161" s="1">
        <v>2737298.62</v>
      </c>
      <c r="L161" s="1">
        <v>-304387.90966107615</v>
      </c>
      <c r="M161" s="1">
        <v>2432910.7103389241</v>
      </c>
      <c r="N161" s="1">
        <v>193550.31</v>
      </c>
      <c r="O161" s="1">
        <v>7168530</v>
      </c>
      <c r="P161" s="8">
        <v>27</v>
      </c>
      <c r="Q161" s="1">
        <v>33001.14</v>
      </c>
      <c r="R161" s="1">
        <v>2206359.2603389239</v>
      </c>
      <c r="S161">
        <v>0</v>
      </c>
      <c r="T161">
        <v>0</v>
      </c>
      <c r="W161" s="74">
        <f t="shared" si="10"/>
        <v>0.80869999999999997</v>
      </c>
      <c r="X161" s="74">
        <f t="shared" si="11"/>
        <v>1.8361000000000001</v>
      </c>
      <c r="Y161">
        <f t="shared" si="12"/>
        <v>0</v>
      </c>
    </row>
    <row r="162" spans="1:25" x14ac:dyDescent="0.2">
      <c r="A162" s="22">
        <v>361.5</v>
      </c>
      <c r="B162" s="22">
        <v>0</v>
      </c>
      <c r="C162" s="22">
        <v>0</v>
      </c>
      <c r="D162" s="22">
        <v>0</v>
      </c>
      <c r="E162" s="22">
        <v>117.5</v>
      </c>
      <c r="F162" s="1">
        <v>3816060.94</v>
      </c>
      <c r="G162" s="1">
        <v>4367.59</v>
      </c>
      <c r="H162" s="1">
        <v>0</v>
      </c>
      <c r="I162" s="1">
        <v>0</v>
      </c>
      <c r="J162" s="1">
        <v>0</v>
      </c>
      <c r="K162" s="1">
        <v>3820428.53</v>
      </c>
      <c r="L162" s="1">
        <v>-424832.07559438213</v>
      </c>
      <c r="M162" s="1">
        <v>3395596.4544056179</v>
      </c>
      <c r="N162" s="1">
        <v>395242.84</v>
      </c>
      <c r="O162" s="1">
        <v>17968034</v>
      </c>
      <c r="P162" s="8">
        <v>21.997</v>
      </c>
      <c r="Q162" s="1">
        <v>77599.679999999993</v>
      </c>
      <c r="R162" s="1">
        <v>2922753.9344056179</v>
      </c>
      <c r="S162">
        <v>15862</v>
      </c>
      <c r="T162">
        <v>0</v>
      </c>
      <c r="W162" s="74">
        <f t="shared" si="10"/>
        <v>0.81910000000000005</v>
      </c>
      <c r="X162" s="74">
        <f t="shared" si="11"/>
        <v>1.4021999999999999</v>
      </c>
      <c r="Y162">
        <f t="shared" si="12"/>
        <v>0</v>
      </c>
    </row>
    <row r="163" spans="1:25" x14ac:dyDescent="0.2">
      <c r="A163" s="22">
        <v>171</v>
      </c>
      <c r="B163" s="22">
        <v>0</v>
      </c>
      <c r="C163" s="22">
        <v>0</v>
      </c>
      <c r="D163" s="22">
        <v>0</v>
      </c>
      <c r="E163" s="22">
        <v>42.7</v>
      </c>
      <c r="F163" s="1">
        <v>2775364.83</v>
      </c>
      <c r="G163" s="1">
        <v>14619.8</v>
      </c>
      <c r="H163" s="1">
        <v>0</v>
      </c>
      <c r="I163" s="1">
        <v>0</v>
      </c>
      <c r="J163" s="1">
        <v>0</v>
      </c>
      <c r="K163" s="1">
        <v>2789984.63</v>
      </c>
      <c r="L163" s="1">
        <v>-310246.59980730602</v>
      </c>
      <c r="M163" s="1">
        <v>2479738.0301926937</v>
      </c>
      <c r="N163" s="1">
        <v>1085796.02</v>
      </c>
      <c r="O163" s="1">
        <v>57355450</v>
      </c>
      <c r="P163" s="8">
        <v>18.931000000000001</v>
      </c>
      <c r="Q163" s="1">
        <v>92944.12</v>
      </c>
      <c r="R163" s="1">
        <v>1300997.8901926936</v>
      </c>
      <c r="S163">
        <v>155000</v>
      </c>
      <c r="T163">
        <v>0</v>
      </c>
      <c r="W163" s="74">
        <f t="shared" si="10"/>
        <v>0.80689999999999995</v>
      </c>
      <c r="X163" s="74">
        <f t="shared" si="11"/>
        <v>1.9407000000000001</v>
      </c>
      <c r="Y163">
        <f t="shared" si="12"/>
        <v>0</v>
      </c>
    </row>
    <row r="164" spans="1:25" x14ac:dyDescent="0.2">
      <c r="A164" s="22">
        <v>325</v>
      </c>
      <c r="B164" s="22">
        <v>0</v>
      </c>
      <c r="C164" s="22">
        <v>0</v>
      </c>
      <c r="D164" s="22">
        <v>0</v>
      </c>
      <c r="E164" s="22">
        <v>75.099999999999994</v>
      </c>
      <c r="F164" s="1">
        <v>3941984.8000000003</v>
      </c>
      <c r="G164" s="1">
        <v>0</v>
      </c>
      <c r="H164" s="1">
        <v>0</v>
      </c>
      <c r="I164" s="1">
        <v>0</v>
      </c>
      <c r="J164" s="1">
        <v>0</v>
      </c>
      <c r="K164" s="1">
        <v>3941984.8000000003</v>
      </c>
      <c r="L164" s="1">
        <v>-438349.14627901849</v>
      </c>
      <c r="M164" s="1">
        <v>3503635.6537209819</v>
      </c>
      <c r="N164" s="1">
        <v>1220309.6000000001</v>
      </c>
      <c r="O164" s="1">
        <v>94392760</v>
      </c>
      <c r="P164" s="8">
        <v>12.928000000000001</v>
      </c>
      <c r="Q164" s="1">
        <v>118100.46</v>
      </c>
      <c r="R164" s="1">
        <v>2165225.5937209819</v>
      </c>
      <c r="S164">
        <v>448662.43642108986</v>
      </c>
      <c r="T164">
        <v>0</v>
      </c>
      <c r="W164" s="74">
        <f t="shared" si="10"/>
        <v>0.81679999999999997</v>
      </c>
      <c r="X164" s="74">
        <f t="shared" si="11"/>
        <v>1.4634</v>
      </c>
      <c r="Y164">
        <f t="shared" si="12"/>
        <v>0</v>
      </c>
    </row>
    <row r="165" spans="1:25" x14ac:dyDescent="0.2">
      <c r="A165" s="22">
        <v>923.7</v>
      </c>
      <c r="B165" s="22">
        <v>0</v>
      </c>
      <c r="C165" s="22">
        <v>0</v>
      </c>
      <c r="D165" s="22">
        <v>0</v>
      </c>
      <c r="E165" s="22">
        <v>196.3</v>
      </c>
      <c r="F165" s="1">
        <v>8454965.2599999998</v>
      </c>
      <c r="G165" s="1">
        <v>29480.95</v>
      </c>
      <c r="H165" s="1">
        <v>0</v>
      </c>
      <c r="I165" s="1">
        <v>0</v>
      </c>
      <c r="J165" s="1">
        <v>0</v>
      </c>
      <c r="K165" s="1">
        <v>8484446.209999999</v>
      </c>
      <c r="L165" s="1">
        <v>-943471.35808432172</v>
      </c>
      <c r="M165" s="1">
        <v>7540974.8519156771</v>
      </c>
      <c r="N165" s="1">
        <v>2409338.65</v>
      </c>
      <c r="O165" s="1">
        <v>136413693</v>
      </c>
      <c r="P165" s="8">
        <v>17.661999999999999</v>
      </c>
      <c r="Q165" s="1">
        <v>269792.62</v>
      </c>
      <c r="R165" s="1">
        <v>4861843.5819156775</v>
      </c>
      <c r="S165">
        <v>550204</v>
      </c>
      <c r="T165">
        <v>34288.290979804959</v>
      </c>
      <c r="W165" s="74">
        <f t="shared" si="10"/>
        <v>0.83950000000000002</v>
      </c>
      <c r="X165" s="74">
        <f t="shared" si="11"/>
        <v>1.1428</v>
      </c>
      <c r="Y165">
        <f t="shared" si="12"/>
        <v>0</v>
      </c>
    </row>
    <row r="166" spans="1:25" x14ac:dyDescent="0.2">
      <c r="A166" s="22">
        <v>664.2</v>
      </c>
      <c r="B166" s="22">
        <v>0</v>
      </c>
      <c r="C166" s="22">
        <v>0</v>
      </c>
      <c r="D166" s="22">
        <v>0</v>
      </c>
      <c r="E166" s="22">
        <v>231.7</v>
      </c>
      <c r="F166" s="1">
        <v>6378682.5499999998</v>
      </c>
      <c r="G166" s="1">
        <v>0</v>
      </c>
      <c r="H166" s="1">
        <v>0</v>
      </c>
      <c r="I166" s="1">
        <v>0</v>
      </c>
      <c r="J166" s="1">
        <v>0</v>
      </c>
      <c r="K166" s="1">
        <v>6378682.5499999998</v>
      </c>
      <c r="L166" s="1">
        <v>-709310.20590880315</v>
      </c>
      <c r="M166" s="1">
        <v>5669372.3440911965</v>
      </c>
      <c r="N166" s="1">
        <v>3628954.3</v>
      </c>
      <c r="O166" s="1">
        <v>298115033</v>
      </c>
      <c r="P166" s="8">
        <v>12.173</v>
      </c>
      <c r="Q166" s="1">
        <v>540881.99</v>
      </c>
      <c r="R166" s="1">
        <v>1499536.0540911967</v>
      </c>
      <c r="S166">
        <v>757952.78</v>
      </c>
      <c r="T166">
        <v>0</v>
      </c>
      <c r="W166" s="74">
        <f t="shared" ref="W166:W197" si="13">INDEX($D$26:$FZ$26,,ROW()-37)</f>
        <v>0.83150000000000002</v>
      </c>
      <c r="X166" s="74">
        <f t="shared" ref="X166:X197" si="14">INDEX($D$27:$FZ$27,,ROW()-37)</f>
        <v>1.1961999999999999</v>
      </c>
      <c r="Y166">
        <f t="shared" ref="Y166:Y197" si="15">INDEX($D$28:$FZ$28,,ROW()-37)</f>
        <v>249202.49</v>
      </c>
    </row>
    <row r="167" spans="1:25" x14ac:dyDescent="0.2">
      <c r="A167" s="22">
        <v>587.4</v>
      </c>
      <c r="B167" s="22">
        <v>0</v>
      </c>
      <c r="C167" s="22">
        <v>0</v>
      </c>
      <c r="D167" s="22">
        <v>0</v>
      </c>
      <c r="E167" s="22">
        <v>217.2</v>
      </c>
      <c r="F167" s="1">
        <v>5309382.9400000004</v>
      </c>
      <c r="G167" s="1">
        <v>23603.58</v>
      </c>
      <c r="H167" s="1">
        <v>0</v>
      </c>
      <c r="I167" s="1">
        <v>0</v>
      </c>
      <c r="J167" s="1">
        <v>0</v>
      </c>
      <c r="K167" s="1">
        <v>5332986.5200000005</v>
      </c>
      <c r="L167" s="1">
        <v>-593028.69157676958</v>
      </c>
      <c r="M167" s="1">
        <v>4739957.8284232309</v>
      </c>
      <c r="N167" s="1">
        <v>2047454.28</v>
      </c>
      <c r="O167" s="1">
        <v>75831640</v>
      </c>
      <c r="P167" s="8">
        <v>27</v>
      </c>
      <c r="Q167" s="1">
        <v>218742.19</v>
      </c>
      <c r="R167" s="1">
        <v>2473761.3584232307</v>
      </c>
      <c r="S167">
        <v>334217</v>
      </c>
      <c r="T167">
        <v>50837.137077062231</v>
      </c>
      <c r="W167" s="74">
        <f t="shared" si="13"/>
        <v>0.82909999999999995</v>
      </c>
      <c r="X167" s="74">
        <f t="shared" si="14"/>
        <v>1.2121</v>
      </c>
      <c r="Y167">
        <f t="shared" si="15"/>
        <v>209422.92</v>
      </c>
    </row>
    <row r="168" spans="1:25" x14ac:dyDescent="0.2">
      <c r="A168" s="22">
        <v>311</v>
      </c>
      <c r="B168" s="22">
        <v>0</v>
      </c>
      <c r="C168" s="22">
        <v>0</v>
      </c>
      <c r="D168" s="22">
        <v>0</v>
      </c>
      <c r="E168" s="22">
        <v>69.400000000000006</v>
      </c>
      <c r="F168" s="1">
        <v>3293319.5599999996</v>
      </c>
      <c r="G168" s="1">
        <v>0</v>
      </c>
      <c r="H168" s="1">
        <v>0</v>
      </c>
      <c r="I168" s="1">
        <v>0</v>
      </c>
      <c r="J168" s="1">
        <v>0</v>
      </c>
      <c r="K168" s="1">
        <v>3293319.5599999996</v>
      </c>
      <c r="L168" s="1">
        <v>-366217.49976052484</v>
      </c>
      <c r="M168" s="1">
        <v>2927102.0602394748</v>
      </c>
      <c r="N168" s="1">
        <v>842125.6</v>
      </c>
      <c r="O168" s="1">
        <v>31633883</v>
      </c>
      <c r="P168" s="8">
        <v>26.620999999999999</v>
      </c>
      <c r="Q168" s="1">
        <v>85810.72</v>
      </c>
      <c r="R168" s="1">
        <v>1999165.7402394747</v>
      </c>
      <c r="S168">
        <v>0</v>
      </c>
      <c r="T168">
        <v>0</v>
      </c>
      <c r="W168" s="74">
        <f t="shared" si="13"/>
        <v>0.81589999999999996</v>
      </c>
      <c r="X168" s="74">
        <f t="shared" si="14"/>
        <v>1.4869000000000001</v>
      </c>
      <c r="Y168">
        <f t="shared" si="15"/>
        <v>0</v>
      </c>
    </row>
    <row r="169" spans="1:25" x14ac:dyDescent="0.2">
      <c r="A169" s="22">
        <v>1658.4</v>
      </c>
      <c r="B169" s="22">
        <v>0</v>
      </c>
      <c r="C169" s="22">
        <v>0</v>
      </c>
      <c r="D169" s="22">
        <v>0</v>
      </c>
      <c r="E169" s="22">
        <v>57.5</v>
      </c>
      <c r="F169" s="1">
        <v>18481576.960000001</v>
      </c>
      <c r="G169" s="1">
        <v>0</v>
      </c>
      <c r="H169" s="1">
        <v>0</v>
      </c>
      <c r="I169" s="1">
        <v>0</v>
      </c>
      <c r="J169" s="1">
        <v>0</v>
      </c>
      <c r="K169" s="1">
        <v>18481576.960000001</v>
      </c>
      <c r="L169" s="1">
        <v>-2055153.4045250448</v>
      </c>
      <c r="M169" s="1">
        <v>16426423.555474956</v>
      </c>
      <c r="N169" s="1">
        <v>12815009.34</v>
      </c>
      <c r="O169" s="1">
        <v>2904580540</v>
      </c>
      <c r="P169" s="8">
        <v>4.4119999999999999</v>
      </c>
      <c r="Q169" s="1">
        <v>452030.46</v>
      </c>
      <c r="R169" s="1">
        <v>3159383.7554749558</v>
      </c>
      <c r="S169">
        <v>4615941.63</v>
      </c>
      <c r="T169">
        <v>0</v>
      </c>
      <c r="W169" s="74">
        <f t="shared" si="13"/>
        <v>0.8599</v>
      </c>
      <c r="X169" s="74">
        <f t="shared" si="14"/>
        <v>1.0874999999999999</v>
      </c>
      <c r="Y169">
        <f t="shared" si="15"/>
        <v>0</v>
      </c>
    </row>
    <row r="170" spans="1:25" x14ac:dyDescent="0.2">
      <c r="A170" s="22">
        <v>193.4</v>
      </c>
      <c r="B170" s="22">
        <v>0</v>
      </c>
      <c r="C170" s="22">
        <v>0</v>
      </c>
      <c r="D170" s="22">
        <v>4</v>
      </c>
      <c r="E170" s="22">
        <v>102.3</v>
      </c>
      <c r="F170" s="1">
        <v>2627048.44</v>
      </c>
      <c r="G170" s="1">
        <v>0</v>
      </c>
      <c r="H170" s="1">
        <v>0</v>
      </c>
      <c r="I170" s="1">
        <v>31576</v>
      </c>
      <c r="J170" s="1">
        <v>0</v>
      </c>
      <c r="K170" s="1">
        <v>2627048.44</v>
      </c>
      <c r="L170" s="1">
        <v>-292128.07743642927</v>
      </c>
      <c r="M170" s="1">
        <v>2334920.3625635705</v>
      </c>
      <c r="N170" s="1">
        <v>419137.23</v>
      </c>
      <c r="O170" s="1">
        <v>15523601</v>
      </c>
      <c r="P170" s="8">
        <v>27</v>
      </c>
      <c r="Q170" s="1">
        <v>56232</v>
      </c>
      <c r="R170" s="1">
        <v>1859551.1325635705</v>
      </c>
      <c r="S170">
        <v>0</v>
      </c>
      <c r="T170">
        <v>41048.238018180658</v>
      </c>
      <c r="W170" s="74">
        <f t="shared" si="13"/>
        <v>0.80840000000000001</v>
      </c>
      <c r="X170" s="74">
        <f t="shared" si="14"/>
        <v>1.8564000000000001</v>
      </c>
      <c r="Y170">
        <f t="shared" si="15"/>
        <v>0</v>
      </c>
    </row>
    <row r="171" spans="1:25" x14ac:dyDescent="0.2">
      <c r="A171" s="22">
        <v>1483.3999999999999</v>
      </c>
      <c r="B171" s="22">
        <v>0</v>
      </c>
      <c r="C171" s="22">
        <v>0</v>
      </c>
      <c r="D171" s="22">
        <v>0</v>
      </c>
      <c r="E171" s="22">
        <v>813.1</v>
      </c>
      <c r="F171" s="1">
        <v>12804420.27</v>
      </c>
      <c r="G171" s="1">
        <v>0</v>
      </c>
      <c r="H171" s="1">
        <v>0</v>
      </c>
      <c r="I171" s="1">
        <v>0</v>
      </c>
      <c r="J171" s="1">
        <v>0</v>
      </c>
      <c r="K171" s="1">
        <v>12804420.27</v>
      </c>
      <c r="L171" s="1">
        <v>-1423852.9519323003</v>
      </c>
      <c r="M171" s="1">
        <v>11380567.3180677</v>
      </c>
      <c r="N171" s="1">
        <v>1606933</v>
      </c>
      <c r="O171" s="1">
        <v>82007298</v>
      </c>
      <c r="P171" s="8">
        <v>19.594999999999999</v>
      </c>
      <c r="Q171" s="1">
        <v>228844.47</v>
      </c>
      <c r="R171" s="1">
        <v>9544789.848067699</v>
      </c>
      <c r="S171">
        <v>0</v>
      </c>
      <c r="T171">
        <v>48333.270934223074</v>
      </c>
      <c r="W171" s="74">
        <f t="shared" si="13"/>
        <v>0.8569</v>
      </c>
      <c r="X171" s="74">
        <f t="shared" si="14"/>
        <v>1.0969</v>
      </c>
      <c r="Y171">
        <f t="shared" si="15"/>
        <v>480042.88</v>
      </c>
    </row>
    <row r="172" spans="1:25" x14ac:dyDescent="0.2">
      <c r="A172" s="22">
        <v>287.8</v>
      </c>
      <c r="B172" s="22">
        <v>0</v>
      </c>
      <c r="C172" s="22">
        <v>0</v>
      </c>
      <c r="D172" s="22">
        <v>0</v>
      </c>
      <c r="E172" s="22">
        <v>157</v>
      </c>
      <c r="F172" s="1">
        <v>3159232.7</v>
      </c>
      <c r="G172" s="1">
        <v>8515.83</v>
      </c>
      <c r="H172" s="1">
        <v>0</v>
      </c>
      <c r="I172" s="1">
        <v>0</v>
      </c>
      <c r="J172" s="1">
        <v>0</v>
      </c>
      <c r="K172" s="1">
        <v>3167748.5300000003</v>
      </c>
      <c r="L172" s="1">
        <v>-352253.98731931078</v>
      </c>
      <c r="M172" s="1">
        <v>2815494.5426806896</v>
      </c>
      <c r="N172" s="1">
        <v>622262.91</v>
      </c>
      <c r="O172" s="1">
        <v>23449763</v>
      </c>
      <c r="P172" s="8">
        <v>26.536000000000001</v>
      </c>
      <c r="Q172" s="1">
        <v>85014.42</v>
      </c>
      <c r="R172" s="1">
        <v>2108217.2126806895</v>
      </c>
      <c r="S172">
        <v>0</v>
      </c>
      <c r="T172">
        <v>0</v>
      </c>
      <c r="W172" s="74">
        <f t="shared" si="13"/>
        <v>0.81440000000000001</v>
      </c>
      <c r="X172" s="74">
        <f t="shared" si="14"/>
        <v>1.5259</v>
      </c>
      <c r="Y172">
        <f t="shared" si="15"/>
        <v>0</v>
      </c>
    </row>
    <row r="173" spans="1:25" x14ac:dyDescent="0.2">
      <c r="A173" s="22">
        <v>237.6</v>
      </c>
      <c r="B173" s="22">
        <v>0</v>
      </c>
      <c r="C173" s="22">
        <v>0</v>
      </c>
      <c r="D173" s="22">
        <v>0</v>
      </c>
      <c r="E173" s="22">
        <v>80.400000000000006</v>
      </c>
      <c r="F173" s="1">
        <v>2819571.2</v>
      </c>
      <c r="G173" s="1">
        <v>75684.44</v>
      </c>
      <c r="H173" s="1">
        <v>0</v>
      </c>
      <c r="I173" s="1">
        <v>0</v>
      </c>
      <c r="J173" s="1">
        <v>0</v>
      </c>
      <c r="K173" s="1">
        <v>2895255.64</v>
      </c>
      <c r="L173" s="1">
        <v>-321952.74777658028</v>
      </c>
      <c r="M173" s="1">
        <v>2573302.8922234196</v>
      </c>
      <c r="N173" s="1">
        <v>332980.15000000002</v>
      </c>
      <c r="O173" s="1">
        <v>13291029</v>
      </c>
      <c r="P173" s="8">
        <v>25.053000000000001</v>
      </c>
      <c r="Q173" s="1">
        <v>41234.080000000002</v>
      </c>
      <c r="R173" s="1">
        <v>2199088.6622234196</v>
      </c>
      <c r="S173">
        <v>0</v>
      </c>
      <c r="T173">
        <v>0</v>
      </c>
      <c r="W173" s="74">
        <f t="shared" si="13"/>
        <v>0.81120000000000003</v>
      </c>
      <c r="X173" s="74">
        <f t="shared" si="14"/>
        <v>1.6900999999999999</v>
      </c>
      <c r="Y173">
        <f t="shared" si="15"/>
        <v>0</v>
      </c>
    </row>
    <row r="174" spans="1:25" x14ac:dyDescent="0.2">
      <c r="A174" s="22">
        <v>16746</v>
      </c>
      <c r="B174" s="22">
        <v>0</v>
      </c>
      <c r="C174" s="22">
        <v>0</v>
      </c>
      <c r="D174" s="22">
        <v>3</v>
      </c>
      <c r="E174" s="22">
        <v>12089.3</v>
      </c>
      <c r="F174" s="1">
        <v>147007251.84</v>
      </c>
      <c r="G174" s="1">
        <v>1329905.1299999999</v>
      </c>
      <c r="H174" s="1">
        <v>0</v>
      </c>
      <c r="I174" s="1">
        <v>23682</v>
      </c>
      <c r="J174" s="1">
        <v>0</v>
      </c>
      <c r="K174" s="1">
        <v>148337156.97</v>
      </c>
      <c r="L174" s="1">
        <v>-16495108.281304447</v>
      </c>
      <c r="M174" s="1">
        <v>131842048.68869555</v>
      </c>
      <c r="N174" s="1">
        <v>27321248.890000001</v>
      </c>
      <c r="O174" s="1">
        <v>1011898107</v>
      </c>
      <c r="P174" s="8">
        <v>27</v>
      </c>
      <c r="Q174" s="1">
        <v>2420186.67</v>
      </c>
      <c r="R174" s="1">
        <v>102100613.12869555</v>
      </c>
      <c r="S174">
        <v>0</v>
      </c>
      <c r="T174">
        <v>545602.17210836033</v>
      </c>
      <c r="W174" s="74">
        <f t="shared" si="13"/>
        <v>0.8931</v>
      </c>
      <c r="X174" s="74">
        <f t="shared" si="14"/>
        <v>1.0297000000000001</v>
      </c>
      <c r="Y174">
        <f t="shared" si="15"/>
        <v>5180696.41</v>
      </c>
    </row>
    <row r="175" spans="1:25" x14ac:dyDescent="0.2">
      <c r="A175" s="22">
        <v>9430.7999999999993</v>
      </c>
      <c r="B175" s="22">
        <v>0</v>
      </c>
      <c r="C175" s="22">
        <v>0</v>
      </c>
      <c r="D175" s="22">
        <v>17</v>
      </c>
      <c r="E175" s="22">
        <v>3773.1</v>
      </c>
      <c r="F175" s="1">
        <v>77152449.596000001</v>
      </c>
      <c r="G175" s="1">
        <v>0</v>
      </c>
      <c r="H175" s="1">
        <v>0</v>
      </c>
      <c r="I175" s="1">
        <v>134198</v>
      </c>
      <c r="J175" s="1">
        <v>0</v>
      </c>
      <c r="K175" s="1">
        <v>77152449.596000001</v>
      </c>
      <c r="L175" s="1">
        <v>-8579360.9386169128</v>
      </c>
      <c r="M175" s="1">
        <v>68573088.657383084</v>
      </c>
      <c r="N175" s="1">
        <v>18714238.73</v>
      </c>
      <c r="O175" s="1">
        <v>693119953</v>
      </c>
      <c r="P175" s="8">
        <v>27</v>
      </c>
      <c r="Q175" s="1">
        <v>631163.15</v>
      </c>
      <c r="R175" s="1">
        <v>49227686.777383082</v>
      </c>
      <c r="S175">
        <v>0</v>
      </c>
      <c r="T175">
        <v>0</v>
      </c>
      <c r="W175" s="74">
        <f t="shared" si="13"/>
        <v>0.88649999999999995</v>
      </c>
      <c r="X175" s="74">
        <f t="shared" si="14"/>
        <v>1.0297000000000001</v>
      </c>
      <c r="Y175">
        <f t="shared" si="15"/>
        <v>3083026.56</v>
      </c>
    </row>
    <row r="176" spans="1:25" x14ac:dyDescent="0.2">
      <c r="A176" s="22">
        <v>691.2</v>
      </c>
      <c r="B176" s="22">
        <v>0</v>
      </c>
      <c r="C176" s="22">
        <v>0</v>
      </c>
      <c r="D176" s="22">
        <v>0</v>
      </c>
      <c r="E176" s="22">
        <v>216.3</v>
      </c>
      <c r="F176" s="1">
        <v>6171476.5699999994</v>
      </c>
      <c r="G176" s="1">
        <v>0</v>
      </c>
      <c r="H176" s="1">
        <v>0</v>
      </c>
      <c r="I176" s="1">
        <v>0</v>
      </c>
      <c r="J176" s="1">
        <v>0</v>
      </c>
      <c r="K176" s="1">
        <v>6171476.5699999994</v>
      </c>
      <c r="L176" s="1">
        <v>-686268.87798767386</v>
      </c>
      <c r="M176" s="1">
        <v>5485207.6920123259</v>
      </c>
      <c r="N176" s="1">
        <v>3376059.7</v>
      </c>
      <c r="O176" s="1">
        <v>585410040</v>
      </c>
      <c r="P176" s="8">
        <v>5.7670000000000003</v>
      </c>
      <c r="Q176" s="1">
        <v>117162.87</v>
      </c>
      <c r="R176" s="1">
        <v>1991985.1220123256</v>
      </c>
      <c r="S176">
        <v>404670</v>
      </c>
      <c r="T176">
        <v>0</v>
      </c>
      <c r="W176" s="74">
        <f t="shared" si="13"/>
        <v>0.83230000000000004</v>
      </c>
      <c r="X176" s="74">
        <f t="shared" si="14"/>
        <v>1.1907000000000001</v>
      </c>
      <c r="Y176">
        <f t="shared" si="15"/>
        <v>0</v>
      </c>
    </row>
    <row r="177" spans="1:25" x14ac:dyDescent="0.2">
      <c r="A177" s="22">
        <v>487.90000000000003</v>
      </c>
      <c r="B177" s="22">
        <v>0</v>
      </c>
      <c r="C177" s="22">
        <v>0</v>
      </c>
      <c r="D177" s="22">
        <v>0</v>
      </c>
      <c r="E177" s="22">
        <v>144.19999999999999</v>
      </c>
      <c r="F177" s="1">
        <v>4414954.68</v>
      </c>
      <c r="G177" s="1">
        <v>14646.58</v>
      </c>
      <c r="H177" s="1">
        <v>0</v>
      </c>
      <c r="I177" s="1">
        <v>0</v>
      </c>
      <c r="J177" s="1">
        <v>0</v>
      </c>
      <c r="K177" s="1">
        <v>4429601.26</v>
      </c>
      <c r="L177" s="1">
        <v>-492572.15062763926</v>
      </c>
      <c r="M177" s="1">
        <v>3937029.1093723606</v>
      </c>
      <c r="N177" s="1">
        <v>502761.83</v>
      </c>
      <c r="O177" s="1">
        <v>237600110</v>
      </c>
      <c r="P177" s="8">
        <v>2.1160000000000001</v>
      </c>
      <c r="Q177" s="1">
        <v>42179.21</v>
      </c>
      <c r="R177" s="1">
        <v>3392088.0693723606</v>
      </c>
      <c r="S177">
        <v>671262.95</v>
      </c>
      <c r="T177">
        <v>0</v>
      </c>
      <c r="W177" s="74">
        <f t="shared" si="13"/>
        <v>0.82599999999999996</v>
      </c>
      <c r="X177" s="74">
        <f t="shared" si="14"/>
        <v>1.2324999999999999</v>
      </c>
      <c r="Y177">
        <f t="shared" si="15"/>
        <v>0</v>
      </c>
    </row>
    <row r="178" spans="1:25" x14ac:dyDescent="0.2">
      <c r="A178" s="22">
        <v>438.90000000000003</v>
      </c>
      <c r="B178" s="22">
        <v>0</v>
      </c>
      <c r="C178" s="22">
        <v>0</v>
      </c>
      <c r="D178" s="22">
        <v>0.5</v>
      </c>
      <c r="E178" s="22">
        <v>218.8</v>
      </c>
      <c r="F178" s="1">
        <v>4198090.21</v>
      </c>
      <c r="G178" s="1">
        <v>61417.53</v>
      </c>
      <c r="H178" s="1">
        <v>0</v>
      </c>
      <c r="I178" s="1">
        <v>3947</v>
      </c>
      <c r="J178" s="1">
        <v>0</v>
      </c>
      <c r="K178" s="1">
        <v>4259507.74</v>
      </c>
      <c r="L178" s="1">
        <v>-473657.73236818961</v>
      </c>
      <c r="M178" s="1">
        <v>3785850.0076318104</v>
      </c>
      <c r="N178" s="1">
        <v>1434629.06</v>
      </c>
      <c r="O178" s="1">
        <v>87970877</v>
      </c>
      <c r="P178" s="8">
        <v>16.308</v>
      </c>
      <c r="Q178" s="1">
        <v>185314.87</v>
      </c>
      <c r="R178" s="1">
        <v>2165906.0776318102</v>
      </c>
      <c r="S178">
        <v>832600</v>
      </c>
      <c r="T178">
        <v>0</v>
      </c>
      <c r="W178" s="74">
        <f t="shared" si="13"/>
        <v>0.82410000000000005</v>
      </c>
      <c r="X178" s="74">
        <f t="shared" si="14"/>
        <v>1.2722</v>
      </c>
      <c r="Y178">
        <f t="shared" si="15"/>
        <v>0</v>
      </c>
    </row>
    <row r="179" spans="1:25" x14ac:dyDescent="0.2">
      <c r="A179" s="22">
        <v>1114</v>
      </c>
      <c r="B179" s="22">
        <v>0</v>
      </c>
      <c r="C179" s="22">
        <v>121.5</v>
      </c>
      <c r="D179" s="22">
        <v>1</v>
      </c>
      <c r="E179" s="22">
        <v>613.29999999999995</v>
      </c>
      <c r="F179" s="1">
        <v>9685107.9100000001</v>
      </c>
      <c r="G179" s="1">
        <v>0</v>
      </c>
      <c r="H179" s="1">
        <v>959121</v>
      </c>
      <c r="I179" s="1">
        <v>7894</v>
      </c>
      <c r="J179" s="1">
        <v>0</v>
      </c>
      <c r="K179" s="1">
        <v>9685107.9100000001</v>
      </c>
      <c r="L179" s="1">
        <v>-1076985.0720806099</v>
      </c>
      <c r="M179" s="1">
        <v>8608122.8379193898</v>
      </c>
      <c r="N179" s="1">
        <v>1527399.56</v>
      </c>
      <c r="O179" s="1">
        <v>56570354</v>
      </c>
      <c r="P179" s="8">
        <v>27</v>
      </c>
      <c r="Q179" s="1">
        <v>185023.2</v>
      </c>
      <c r="R179" s="1">
        <v>6895700.0779193891</v>
      </c>
      <c r="S179">
        <v>195000</v>
      </c>
      <c r="T179">
        <v>97362.969261924867</v>
      </c>
      <c r="W179" s="74">
        <f t="shared" si="13"/>
        <v>0.84540000000000004</v>
      </c>
      <c r="X179" s="74">
        <f t="shared" si="14"/>
        <v>1.1168</v>
      </c>
      <c r="Y179">
        <f t="shared" si="15"/>
        <v>365142.92</v>
      </c>
    </row>
    <row r="180" spans="1:25" x14ac:dyDescent="0.2">
      <c r="A180" s="22">
        <v>406.79999999999995</v>
      </c>
      <c r="B180" s="22">
        <v>0</v>
      </c>
      <c r="C180" s="22">
        <v>0</v>
      </c>
      <c r="D180" s="22">
        <v>0</v>
      </c>
      <c r="E180" s="22">
        <v>114.1</v>
      </c>
      <c r="F180" s="1">
        <v>3896380.83</v>
      </c>
      <c r="G180" s="1">
        <v>92932.479999999996</v>
      </c>
      <c r="H180" s="1">
        <v>0</v>
      </c>
      <c r="I180" s="1">
        <v>0</v>
      </c>
      <c r="J180" s="1">
        <v>0</v>
      </c>
      <c r="K180" s="1">
        <v>3989313.31</v>
      </c>
      <c r="L180" s="1">
        <v>-443612.08183198102</v>
      </c>
      <c r="M180" s="1">
        <v>3545701.2281680191</v>
      </c>
      <c r="N180" s="1">
        <v>1107676.3799999999</v>
      </c>
      <c r="O180" s="1">
        <v>41025051</v>
      </c>
      <c r="P180" s="8">
        <v>27</v>
      </c>
      <c r="Q180" s="1">
        <v>117918.6</v>
      </c>
      <c r="R180" s="1">
        <v>2320106.2481680191</v>
      </c>
      <c r="S180">
        <v>75000</v>
      </c>
      <c r="T180">
        <v>0</v>
      </c>
      <c r="W180" s="74">
        <f t="shared" si="13"/>
        <v>0.82199999999999995</v>
      </c>
      <c r="X180" s="74">
        <f t="shared" si="14"/>
        <v>1.3261000000000001</v>
      </c>
      <c r="Y180">
        <f t="shared" si="15"/>
        <v>0</v>
      </c>
    </row>
    <row r="181" spans="1:25" x14ac:dyDescent="0.2">
      <c r="A181" s="22">
        <v>401.8</v>
      </c>
      <c r="B181" s="22">
        <v>0</v>
      </c>
      <c r="C181" s="22">
        <v>0</v>
      </c>
      <c r="D181" s="22">
        <v>0</v>
      </c>
      <c r="E181" s="22">
        <v>100.3</v>
      </c>
      <c r="F181" s="1">
        <v>4351949.1899999995</v>
      </c>
      <c r="G181" s="1">
        <v>0</v>
      </c>
      <c r="H181" s="1">
        <v>0</v>
      </c>
      <c r="I181" s="1">
        <v>0</v>
      </c>
      <c r="J181" s="1">
        <v>0</v>
      </c>
      <c r="K181" s="1">
        <v>4351949.1899999995</v>
      </c>
      <c r="L181" s="1">
        <v>-483937.2318447716</v>
      </c>
      <c r="M181" s="1">
        <v>3868011.9581552278</v>
      </c>
      <c r="N181" s="1">
        <v>2365375.25</v>
      </c>
      <c r="O181" s="1">
        <v>114902130</v>
      </c>
      <c r="P181" s="8">
        <v>20.585999999999999</v>
      </c>
      <c r="Q181" s="1">
        <v>169389.68</v>
      </c>
      <c r="R181" s="1">
        <v>1333247.0281552279</v>
      </c>
      <c r="S181">
        <v>905473</v>
      </c>
      <c r="T181">
        <v>40432.180747267186</v>
      </c>
      <c r="W181" s="74">
        <f t="shared" si="13"/>
        <v>0.82169999999999999</v>
      </c>
      <c r="X181" s="74">
        <f t="shared" si="14"/>
        <v>1.3345</v>
      </c>
      <c r="Y181">
        <f t="shared" si="15"/>
        <v>0</v>
      </c>
    </row>
    <row r="182" spans="1:25" x14ac:dyDescent="0.2">
      <c r="A182" s="22">
        <v>2576.5</v>
      </c>
      <c r="B182" s="22">
        <v>136.19999999999999</v>
      </c>
      <c r="C182" s="22">
        <v>0</v>
      </c>
      <c r="D182" s="22">
        <v>0</v>
      </c>
      <c r="E182" s="22">
        <v>351.3</v>
      </c>
      <c r="F182" s="1">
        <v>23305554</v>
      </c>
      <c r="G182" s="1">
        <v>0</v>
      </c>
      <c r="H182" s="1">
        <v>0</v>
      </c>
      <c r="I182" s="1">
        <v>0</v>
      </c>
      <c r="J182" s="1">
        <v>-1040013.666</v>
      </c>
      <c r="K182" s="1">
        <v>23305554</v>
      </c>
      <c r="L182" s="1">
        <v>-2591580.1855602195</v>
      </c>
      <c r="M182" s="1">
        <v>19673960.14843978</v>
      </c>
      <c r="N182" s="1">
        <v>8277016.2800000003</v>
      </c>
      <c r="O182" s="1">
        <v>828945046</v>
      </c>
      <c r="P182" s="8">
        <v>9.9850000000000012</v>
      </c>
      <c r="Q182" s="1">
        <v>774241.59</v>
      </c>
      <c r="R182" s="1">
        <v>11662715.94443978</v>
      </c>
      <c r="S182">
        <v>2587161.06</v>
      </c>
      <c r="T182">
        <v>0</v>
      </c>
      <c r="W182" s="74">
        <f t="shared" si="13"/>
        <v>0.86519999999999997</v>
      </c>
      <c r="X182" s="74">
        <f t="shared" si="14"/>
        <v>1.0476000000000001</v>
      </c>
      <c r="Y182">
        <f t="shared" si="15"/>
        <v>0</v>
      </c>
    </row>
    <row r="183" spans="1:25" x14ac:dyDescent="0.2">
      <c r="A183" s="22">
        <v>341.90000000000003</v>
      </c>
      <c r="B183" s="22">
        <v>0</v>
      </c>
      <c r="C183" s="22">
        <v>0</v>
      </c>
      <c r="D183" s="22">
        <v>0</v>
      </c>
      <c r="E183" s="22">
        <v>134.80000000000001</v>
      </c>
      <c r="F183" s="1">
        <v>3932488.07</v>
      </c>
      <c r="G183" s="1">
        <v>111024.63</v>
      </c>
      <c r="H183" s="1">
        <v>0</v>
      </c>
      <c r="I183" s="1">
        <v>0</v>
      </c>
      <c r="J183" s="1">
        <v>0</v>
      </c>
      <c r="K183" s="1">
        <v>4043512.6999999997</v>
      </c>
      <c r="L183" s="1">
        <v>-449639.06000179623</v>
      </c>
      <c r="M183" s="1">
        <v>3593873.6399982036</v>
      </c>
      <c r="N183" s="1">
        <v>1826967.2</v>
      </c>
      <c r="O183" s="1">
        <v>85841620</v>
      </c>
      <c r="P183" s="8">
        <v>21.283000000000001</v>
      </c>
      <c r="Q183" s="1">
        <v>149519.19</v>
      </c>
      <c r="R183" s="1">
        <v>1617387.2499982037</v>
      </c>
      <c r="S183">
        <v>909314</v>
      </c>
      <c r="T183">
        <v>30483.280362663903</v>
      </c>
      <c r="W183" s="74">
        <f t="shared" si="13"/>
        <v>0.81789999999999996</v>
      </c>
      <c r="X183" s="74">
        <f t="shared" si="14"/>
        <v>1.4351</v>
      </c>
      <c r="Y183">
        <f t="shared" si="15"/>
        <v>0</v>
      </c>
    </row>
    <row r="184" spans="1:25" x14ac:dyDescent="0.2">
      <c r="A184" s="22">
        <v>123.4</v>
      </c>
      <c r="B184" s="22">
        <v>0</v>
      </c>
      <c r="C184" s="22">
        <v>0</v>
      </c>
      <c r="D184" s="22">
        <v>0</v>
      </c>
      <c r="E184" s="22">
        <v>81.7</v>
      </c>
      <c r="F184" s="1">
        <v>1964324.57</v>
      </c>
      <c r="G184" s="1">
        <v>4367.55</v>
      </c>
      <c r="H184" s="1">
        <v>0</v>
      </c>
      <c r="I184" s="1">
        <v>0</v>
      </c>
      <c r="J184" s="1">
        <v>0</v>
      </c>
      <c r="K184" s="1">
        <v>1968692.12</v>
      </c>
      <c r="L184" s="1">
        <v>-218918.78174878578</v>
      </c>
      <c r="M184" s="1">
        <v>1749773.3382512142</v>
      </c>
      <c r="N184" s="1">
        <v>458782.44</v>
      </c>
      <c r="O184" s="1">
        <v>19474592</v>
      </c>
      <c r="P184" s="8">
        <v>23.558</v>
      </c>
      <c r="Q184" s="1">
        <v>59016.68</v>
      </c>
      <c r="R184" s="1">
        <v>1231974.2182512144</v>
      </c>
      <c r="S184">
        <v>0</v>
      </c>
      <c r="T184">
        <v>0</v>
      </c>
      <c r="W184" s="74">
        <f t="shared" si="13"/>
        <v>0.80389999999999995</v>
      </c>
      <c r="X184" s="74">
        <f t="shared" si="14"/>
        <v>2.1208</v>
      </c>
      <c r="Y184">
        <f t="shared" si="15"/>
        <v>0</v>
      </c>
    </row>
    <row r="185" spans="1:25" x14ac:dyDescent="0.2">
      <c r="A185" s="22">
        <v>219.9</v>
      </c>
      <c r="B185" s="22">
        <v>0</v>
      </c>
      <c r="C185" s="22">
        <v>0</v>
      </c>
      <c r="D185" s="22">
        <v>0</v>
      </c>
      <c r="E185" s="22">
        <v>150</v>
      </c>
      <c r="F185" s="1">
        <v>3303031.04</v>
      </c>
      <c r="G185" s="1">
        <v>0</v>
      </c>
      <c r="H185" s="1">
        <v>0</v>
      </c>
      <c r="I185" s="1">
        <v>0</v>
      </c>
      <c r="J185" s="1">
        <v>0</v>
      </c>
      <c r="K185" s="1">
        <v>3303031.04</v>
      </c>
      <c r="L185" s="1">
        <v>-367297.41741193383</v>
      </c>
      <c r="M185" s="1">
        <v>2935733.6225880664</v>
      </c>
      <c r="N185" s="1">
        <v>532304.6</v>
      </c>
      <c r="O185" s="1">
        <v>19714985.280000001</v>
      </c>
      <c r="P185" s="8">
        <v>27</v>
      </c>
      <c r="Q185" s="1">
        <v>87510.5</v>
      </c>
      <c r="R185" s="1">
        <v>2315918.5225880663</v>
      </c>
      <c r="S185">
        <v>151821</v>
      </c>
      <c r="T185">
        <v>0</v>
      </c>
      <c r="W185" s="74">
        <f t="shared" si="13"/>
        <v>0.81010000000000004</v>
      </c>
      <c r="X185" s="74">
        <f t="shared" si="14"/>
        <v>1.9576</v>
      </c>
      <c r="Y185">
        <f t="shared" si="15"/>
        <v>0</v>
      </c>
    </row>
    <row r="186" spans="1:25" x14ac:dyDescent="0.2">
      <c r="A186" s="22">
        <v>648.59999999999991</v>
      </c>
      <c r="B186" s="22">
        <v>0</v>
      </c>
      <c r="C186" s="22">
        <v>4</v>
      </c>
      <c r="D186" s="22">
        <v>1</v>
      </c>
      <c r="E186" s="22">
        <v>538.6</v>
      </c>
      <c r="F186" s="1">
        <v>6397767.6299999999</v>
      </c>
      <c r="G186" s="1">
        <v>44563.49</v>
      </c>
      <c r="H186" s="1">
        <v>31576</v>
      </c>
      <c r="I186" s="1">
        <v>7894</v>
      </c>
      <c r="J186" s="1">
        <v>0</v>
      </c>
      <c r="K186" s="1">
        <v>6442331.1200000001</v>
      </c>
      <c r="L186" s="1">
        <v>-716387.9339409814</v>
      </c>
      <c r="M186" s="1">
        <v>5725943.1860590186</v>
      </c>
      <c r="N186" s="1">
        <v>873975.04</v>
      </c>
      <c r="O186" s="1">
        <v>32369446</v>
      </c>
      <c r="P186" s="8">
        <v>27</v>
      </c>
      <c r="Q186" s="1">
        <v>125566.99</v>
      </c>
      <c r="R186" s="1">
        <v>4726401.1560590183</v>
      </c>
      <c r="S186">
        <v>0</v>
      </c>
      <c r="T186">
        <v>55617.394499185662</v>
      </c>
      <c r="W186" s="74">
        <f t="shared" si="13"/>
        <v>0.83099999999999996</v>
      </c>
      <c r="X186" s="74">
        <f t="shared" si="14"/>
        <v>1.1998</v>
      </c>
      <c r="Y186">
        <f t="shared" si="15"/>
        <v>202855.01</v>
      </c>
    </row>
    <row r="187" spans="1:25" x14ac:dyDescent="0.2">
      <c r="A187" s="22">
        <v>67.400000000000006</v>
      </c>
      <c r="B187" s="22">
        <v>0</v>
      </c>
      <c r="C187" s="22">
        <v>0</v>
      </c>
      <c r="D187" s="22">
        <v>1</v>
      </c>
      <c r="E187" s="22">
        <v>29.1</v>
      </c>
      <c r="F187" s="1">
        <v>1225078.8899999999</v>
      </c>
      <c r="G187" s="1">
        <v>69.56</v>
      </c>
      <c r="H187" s="1">
        <v>0</v>
      </c>
      <c r="I187" s="1">
        <v>7894</v>
      </c>
      <c r="J187" s="1">
        <v>0</v>
      </c>
      <c r="K187" s="1">
        <v>1225148.45</v>
      </c>
      <c r="L187" s="1">
        <v>-136236.64330784907</v>
      </c>
      <c r="M187" s="1">
        <v>1088911.8066921509</v>
      </c>
      <c r="N187" s="1">
        <v>494438.13</v>
      </c>
      <c r="O187" s="1">
        <v>45092397</v>
      </c>
      <c r="P187" s="8">
        <v>10.965</v>
      </c>
      <c r="Q187" s="1">
        <v>34543.33</v>
      </c>
      <c r="R187" s="1">
        <v>559930.34669215092</v>
      </c>
      <c r="S187">
        <v>19817.919999999998</v>
      </c>
      <c r="T187">
        <v>0</v>
      </c>
      <c r="W187" s="74">
        <f t="shared" si="13"/>
        <v>0.80030000000000001</v>
      </c>
      <c r="X187" s="74">
        <f t="shared" si="14"/>
        <v>2.3304</v>
      </c>
      <c r="Y187">
        <f t="shared" si="15"/>
        <v>0</v>
      </c>
    </row>
    <row r="188" spans="1:25" x14ac:dyDescent="0.2">
      <c r="A188" s="22">
        <v>900.2</v>
      </c>
      <c r="B188" s="22">
        <v>0</v>
      </c>
      <c r="C188" s="22">
        <v>0</v>
      </c>
      <c r="D188" s="22">
        <v>0</v>
      </c>
      <c r="E188" s="22">
        <v>148.5</v>
      </c>
      <c r="F188" s="1">
        <v>10332738.220000001</v>
      </c>
      <c r="G188" s="1">
        <v>0</v>
      </c>
      <c r="H188" s="1">
        <v>0</v>
      </c>
      <c r="I188" s="1">
        <v>0</v>
      </c>
      <c r="J188" s="1">
        <v>0</v>
      </c>
      <c r="K188" s="1">
        <v>10332738.220000001</v>
      </c>
      <c r="L188" s="1">
        <v>-1149001.6342684997</v>
      </c>
      <c r="M188" s="1">
        <v>9183736.5857315008</v>
      </c>
      <c r="N188" s="1">
        <v>4747537.32</v>
      </c>
      <c r="O188" s="1">
        <v>784327990</v>
      </c>
      <c r="P188" s="8">
        <v>6.0529999999999999</v>
      </c>
      <c r="Q188" s="1">
        <v>192516.95</v>
      </c>
      <c r="R188" s="1">
        <v>4243682.3157315003</v>
      </c>
      <c r="S188">
        <v>1800808.5899999999</v>
      </c>
      <c r="T188">
        <v>0</v>
      </c>
      <c r="W188" s="74">
        <f t="shared" si="13"/>
        <v>0.83879999999999999</v>
      </c>
      <c r="X188" s="74">
        <f t="shared" si="14"/>
        <v>1.1476</v>
      </c>
      <c r="Y188">
        <f t="shared" si="15"/>
        <v>0</v>
      </c>
    </row>
    <row r="189" spans="1:25" x14ac:dyDescent="0.2">
      <c r="A189" s="22">
        <v>244.6</v>
      </c>
      <c r="B189" s="22">
        <v>0</v>
      </c>
      <c r="C189" s="22">
        <v>0</v>
      </c>
      <c r="D189" s="22">
        <v>0</v>
      </c>
      <c r="E189" s="22">
        <v>74.5</v>
      </c>
      <c r="F189" s="1">
        <v>3232202.78</v>
      </c>
      <c r="G189" s="1">
        <v>47024.23</v>
      </c>
      <c r="H189" s="1">
        <v>0</v>
      </c>
      <c r="I189" s="1">
        <v>0</v>
      </c>
      <c r="J189" s="1">
        <v>0</v>
      </c>
      <c r="K189" s="1">
        <v>3279227.01</v>
      </c>
      <c r="L189" s="1">
        <v>-364650.40663997445</v>
      </c>
      <c r="M189" s="1">
        <v>2914576.6033600252</v>
      </c>
      <c r="N189" s="1">
        <v>170560.71</v>
      </c>
      <c r="O189" s="1">
        <v>43621666</v>
      </c>
      <c r="P189" s="8">
        <v>3.91</v>
      </c>
      <c r="Q189" s="1">
        <v>9943.16</v>
      </c>
      <c r="R189" s="1">
        <v>2734072.7333600251</v>
      </c>
      <c r="S189">
        <v>371650.3</v>
      </c>
      <c r="T189">
        <v>0</v>
      </c>
      <c r="W189" s="74">
        <f t="shared" si="13"/>
        <v>0.81169999999999998</v>
      </c>
      <c r="X189" s="74">
        <f t="shared" si="14"/>
        <v>1.6637999999999999</v>
      </c>
      <c r="Y189">
        <f t="shared" si="15"/>
        <v>0</v>
      </c>
    </row>
    <row r="190" spans="1:25" x14ac:dyDescent="0.2">
      <c r="A190" s="22">
        <v>498.4</v>
      </c>
      <c r="B190" s="22">
        <v>0</v>
      </c>
      <c r="C190" s="22">
        <v>250</v>
      </c>
      <c r="D190" s="22">
        <v>0</v>
      </c>
      <c r="E190" s="22">
        <v>295.3</v>
      </c>
      <c r="F190" s="1">
        <v>4282403.4400000004</v>
      </c>
      <c r="G190" s="1">
        <v>63052.77</v>
      </c>
      <c r="H190" s="1">
        <v>1973500</v>
      </c>
      <c r="I190" s="1">
        <v>0</v>
      </c>
      <c r="J190" s="1">
        <v>0</v>
      </c>
      <c r="K190" s="1">
        <v>4345456.21</v>
      </c>
      <c r="L190" s="1">
        <v>-483215.21174976602</v>
      </c>
      <c r="M190" s="1">
        <v>3862240.9982502339</v>
      </c>
      <c r="N190" s="1">
        <v>905460.63</v>
      </c>
      <c r="O190" s="1">
        <v>33535579</v>
      </c>
      <c r="P190" s="8">
        <v>27</v>
      </c>
      <c r="Q190" s="1">
        <v>96188.23</v>
      </c>
      <c r="R190" s="1">
        <v>2860592.1382502341</v>
      </c>
      <c r="S190">
        <v>0</v>
      </c>
      <c r="T190">
        <v>0</v>
      </c>
      <c r="W190" s="74">
        <f t="shared" si="13"/>
        <v>0.82640000000000002</v>
      </c>
      <c r="X190" s="74">
        <f t="shared" si="14"/>
        <v>1.2303999999999999</v>
      </c>
      <c r="Y190">
        <f t="shared" si="15"/>
        <v>183564.65</v>
      </c>
    </row>
    <row r="191" spans="1:25" x14ac:dyDescent="0.2">
      <c r="A191" s="22">
        <v>127.7</v>
      </c>
      <c r="B191" s="22">
        <v>0</v>
      </c>
      <c r="C191" s="22">
        <v>0</v>
      </c>
      <c r="D191" s="22">
        <v>0</v>
      </c>
      <c r="E191" s="22">
        <v>45.5</v>
      </c>
      <c r="F191" s="1">
        <v>1984011.72</v>
      </c>
      <c r="G191" s="1">
        <v>0</v>
      </c>
      <c r="H191" s="1">
        <v>0</v>
      </c>
      <c r="I191" s="1">
        <v>0</v>
      </c>
      <c r="J191" s="1">
        <v>0</v>
      </c>
      <c r="K191" s="1">
        <v>1984011.72</v>
      </c>
      <c r="L191" s="1">
        <v>-220622.32296521464</v>
      </c>
      <c r="M191" s="1">
        <v>1763389.3970347852</v>
      </c>
      <c r="N191" s="1">
        <v>615045.15</v>
      </c>
      <c r="O191" s="1">
        <v>26808698</v>
      </c>
      <c r="P191" s="8">
        <v>22.942</v>
      </c>
      <c r="Q191" s="1">
        <v>73008.179999999993</v>
      </c>
      <c r="R191" s="1">
        <v>1075336.0670347854</v>
      </c>
      <c r="S191">
        <v>74228.81</v>
      </c>
      <c r="T191">
        <v>0</v>
      </c>
      <c r="W191" s="74">
        <f t="shared" si="13"/>
        <v>0.80420000000000003</v>
      </c>
      <c r="X191" s="74">
        <f t="shared" si="14"/>
        <v>2.1034999999999999</v>
      </c>
      <c r="Y191">
        <f t="shared" si="15"/>
        <v>0</v>
      </c>
    </row>
    <row r="192" spans="1:25" x14ac:dyDescent="0.2">
      <c r="A192" s="22">
        <v>3394.8</v>
      </c>
      <c r="B192" s="22">
        <v>0</v>
      </c>
      <c r="C192" s="22">
        <v>0</v>
      </c>
      <c r="D192" s="22">
        <v>1</v>
      </c>
      <c r="E192" s="22">
        <v>774</v>
      </c>
      <c r="F192" s="1">
        <v>30229008.579999998</v>
      </c>
      <c r="G192" s="1">
        <v>0</v>
      </c>
      <c r="H192" s="1">
        <v>0</v>
      </c>
      <c r="I192" s="1">
        <v>7894</v>
      </c>
      <c r="J192" s="1">
        <v>0</v>
      </c>
      <c r="K192" s="1">
        <v>30229008.579999998</v>
      </c>
      <c r="L192" s="1">
        <v>-3361469.1015308136</v>
      </c>
      <c r="M192" s="1">
        <v>26867539.478469186</v>
      </c>
      <c r="N192" s="1">
        <v>19830394.23</v>
      </c>
      <c r="O192" s="1">
        <v>1859215660</v>
      </c>
      <c r="P192" s="8">
        <v>10.666</v>
      </c>
      <c r="Q192" s="1">
        <v>1222422.31</v>
      </c>
      <c r="R192" s="1">
        <v>5814722.9384691846</v>
      </c>
      <c r="S192">
        <v>6162349.0099999998</v>
      </c>
      <c r="T192">
        <v>33240.151351941371</v>
      </c>
      <c r="W192" s="74">
        <f t="shared" si="13"/>
        <v>0.86860000000000004</v>
      </c>
      <c r="X192" s="74">
        <f t="shared" si="14"/>
        <v>1.0382</v>
      </c>
      <c r="Y192">
        <f t="shared" si="15"/>
        <v>0</v>
      </c>
    </row>
    <row r="193" spans="1:25" x14ac:dyDescent="0.2">
      <c r="A193" s="22">
        <v>346.6</v>
      </c>
      <c r="B193" s="22">
        <v>0</v>
      </c>
      <c r="C193" s="22">
        <v>0</v>
      </c>
      <c r="D193" s="22">
        <v>0</v>
      </c>
      <c r="E193" s="22">
        <v>188</v>
      </c>
      <c r="F193" s="1">
        <v>3852502.4899999998</v>
      </c>
      <c r="G193" s="1">
        <v>0</v>
      </c>
      <c r="H193" s="1">
        <v>0</v>
      </c>
      <c r="I193" s="1">
        <v>0</v>
      </c>
      <c r="J193" s="1">
        <v>0</v>
      </c>
      <c r="K193" s="1">
        <v>3852502.4899999998</v>
      </c>
      <c r="L193" s="1">
        <v>-233121.00999999989</v>
      </c>
      <c r="M193" s="1">
        <v>3619381.48</v>
      </c>
      <c r="N193" s="1">
        <v>3251018.59</v>
      </c>
      <c r="O193" s="1">
        <v>282574410</v>
      </c>
      <c r="P193" s="8">
        <v>11.504999999999999</v>
      </c>
      <c r="Q193" s="1">
        <v>368362.89</v>
      </c>
      <c r="R193" s="1">
        <v>0</v>
      </c>
      <c r="S193">
        <v>584000</v>
      </c>
      <c r="T193">
        <v>0</v>
      </c>
      <c r="W193" s="74">
        <f t="shared" si="13"/>
        <v>0.81820000000000004</v>
      </c>
      <c r="X193" s="74">
        <f t="shared" si="14"/>
        <v>1.4272</v>
      </c>
      <c r="Y193">
        <f t="shared" si="15"/>
        <v>0</v>
      </c>
    </row>
    <row r="194" spans="1:25" x14ac:dyDescent="0.2">
      <c r="A194" s="22">
        <v>2347.7999999999997</v>
      </c>
      <c r="B194" s="22">
        <v>0</v>
      </c>
      <c r="C194" s="22">
        <v>0</v>
      </c>
      <c r="D194" s="22">
        <v>1</v>
      </c>
      <c r="E194" s="22">
        <v>552.9</v>
      </c>
      <c r="F194" s="1">
        <v>19406246.960000001</v>
      </c>
      <c r="G194" s="1">
        <v>0</v>
      </c>
      <c r="H194" s="1">
        <v>0</v>
      </c>
      <c r="I194" s="1">
        <v>7894</v>
      </c>
      <c r="J194" s="1">
        <v>0</v>
      </c>
      <c r="K194" s="1">
        <v>19406246.960000001</v>
      </c>
      <c r="L194" s="1">
        <v>-2157976.8109191586</v>
      </c>
      <c r="M194" s="1">
        <v>17248270.149080843</v>
      </c>
      <c r="N194" s="1">
        <v>5766237.4100000001</v>
      </c>
      <c r="O194" s="1">
        <v>255708976</v>
      </c>
      <c r="P194" s="8">
        <v>22.55</v>
      </c>
      <c r="Q194" s="1">
        <v>722920.52</v>
      </c>
      <c r="R194" s="1">
        <v>10759112.219080843</v>
      </c>
      <c r="S194">
        <v>1100000</v>
      </c>
      <c r="T194">
        <v>0</v>
      </c>
      <c r="W194" s="74">
        <f t="shared" si="13"/>
        <v>0.86329999999999996</v>
      </c>
      <c r="X194" s="74">
        <f t="shared" si="14"/>
        <v>1.0526</v>
      </c>
      <c r="Y194">
        <f t="shared" si="15"/>
        <v>0</v>
      </c>
    </row>
    <row r="195" spans="1:25" x14ac:dyDescent="0.2">
      <c r="A195" s="22">
        <v>354.9</v>
      </c>
      <c r="B195" s="22">
        <v>0</v>
      </c>
      <c r="C195" s="22">
        <v>0</v>
      </c>
      <c r="D195" s="22">
        <v>0</v>
      </c>
      <c r="E195" s="22">
        <v>166.1</v>
      </c>
      <c r="F195" s="1">
        <v>3830877.86</v>
      </c>
      <c r="G195" s="1">
        <v>45806.55</v>
      </c>
      <c r="H195" s="1">
        <v>0</v>
      </c>
      <c r="I195" s="1">
        <v>0</v>
      </c>
      <c r="J195" s="1">
        <v>0</v>
      </c>
      <c r="K195" s="1">
        <v>3876684.4099999997</v>
      </c>
      <c r="L195" s="1">
        <v>-431087.73567992455</v>
      </c>
      <c r="M195" s="1">
        <v>3445596.6743200752</v>
      </c>
      <c r="N195" s="1">
        <v>933208.7</v>
      </c>
      <c r="O195" s="1">
        <v>38186787</v>
      </c>
      <c r="P195" s="8">
        <v>24.437999999999999</v>
      </c>
      <c r="Q195" s="1">
        <v>123007.82</v>
      </c>
      <c r="R195" s="1">
        <v>2389380.1543200756</v>
      </c>
      <c r="S195">
        <v>0</v>
      </c>
      <c r="T195">
        <v>0</v>
      </c>
      <c r="W195" s="74">
        <f t="shared" si="13"/>
        <v>0.81869999999999998</v>
      </c>
      <c r="X195" s="74">
        <f t="shared" si="14"/>
        <v>1.4133</v>
      </c>
      <c r="Y195">
        <f t="shared" si="15"/>
        <v>0</v>
      </c>
    </row>
    <row r="196" spans="1:25" x14ac:dyDescent="0.2">
      <c r="A196" s="22">
        <v>100.7</v>
      </c>
      <c r="B196" s="22">
        <v>0</v>
      </c>
      <c r="C196" s="22">
        <v>0</v>
      </c>
      <c r="D196" s="22">
        <v>0</v>
      </c>
      <c r="E196" s="22">
        <v>44.3</v>
      </c>
      <c r="F196" s="1">
        <v>1633919.35</v>
      </c>
      <c r="G196" s="1">
        <v>35199.71</v>
      </c>
      <c r="H196" s="1">
        <v>0</v>
      </c>
      <c r="I196" s="1">
        <v>0</v>
      </c>
      <c r="J196" s="1">
        <v>0</v>
      </c>
      <c r="K196" s="1">
        <v>1669119.06</v>
      </c>
      <c r="L196" s="1">
        <v>-185606.22430330981</v>
      </c>
      <c r="M196" s="1">
        <v>1483512.8356966903</v>
      </c>
      <c r="N196" s="1">
        <v>482455.71</v>
      </c>
      <c r="O196" s="1">
        <v>34021276</v>
      </c>
      <c r="P196" s="8">
        <v>14.180999999999999</v>
      </c>
      <c r="Q196" s="1">
        <v>53499.24</v>
      </c>
      <c r="R196" s="1">
        <v>947557.8856966903</v>
      </c>
      <c r="S196">
        <v>7823.44</v>
      </c>
      <c r="T196">
        <v>0</v>
      </c>
      <c r="W196" s="74">
        <f t="shared" si="13"/>
        <v>0.80249999999999999</v>
      </c>
      <c r="X196" s="74">
        <f t="shared" si="14"/>
        <v>2.2050999999999998</v>
      </c>
      <c r="Y196">
        <f t="shared" si="15"/>
        <v>0</v>
      </c>
    </row>
    <row r="197" spans="1:25" x14ac:dyDescent="0.2">
      <c r="A197" s="22">
        <v>231.20000000000002</v>
      </c>
      <c r="B197" s="22">
        <v>0</v>
      </c>
      <c r="C197" s="22">
        <v>0</v>
      </c>
      <c r="D197" s="22">
        <v>0</v>
      </c>
      <c r="E197" s="22">
        <v>96.5</v>
      </c>
      <c r="F197" s="1">
        <v>3009531.24</v>
      </c>
      <c r="G197" s="1">
        <v>6399.28</v>
      </c>
      <c r="H197" s="1">
        <v>0</v>
      </c>
      <c r="I197" s="1">
        <v>0</v>
      </c>
      <c r="J197" s="1">
        <v>0</v>
      </c>
      <c r="K197" s="1">
        <v>3015930.52</v>
      </c>
      <c r="L197" s="1">
        <v>-335371.80779561511</v>
      </c>
      <c r="M197" s="1">
        <v>2680558.7122043851</v>
      </c>
      <c r="N197" s="1">
        <v>474108.77</v>
      </c>
      <c r="O197" s="1">
        <v>17559584</v>
      </c>
      <c r="P197" s="8">
        <v>27</v>
      </c>
      <c r="Q197" s="1">
        <v>57347.85</v>
      </c>
      <c r="R197" s="1">
        <v>2149102.092204385</v>
      </c>
      <c r="S197">
        <v>0</v>
      </c>
      <c r="T197">
        <v>0</v>
      </c>
      <c r="W197" s="74">
        <f t="shared" si="13"/>
        <v>0.81079999999999997</v>
      </c>
      <c r="X197" s="74">
        <f t="shared" si="14"/>
        <v>1.7122999999999999</v>
      </c>
      <c r="Y197">
        <f t="shared" si="15"/>
        <v>0</v>
      </c>
    </row>
    <row r="198" spans="1:25" x14ac:dyDescent="0.2">
      <c r="A198" s="22">
        <v>117.1</v>
      </c>
      <c r="B198" s="22">
        <v>0</v>
      </c>
      <c r="C198" s="22">
        <v>0</v>
      </c>
      <c r="D198" s="22">
        <v>0</v>
      </c>
      <c r="E198" s="22">
        <v>29</v>
      </c>
      <c r="F198" s="1">
        <v>1886270.1199999999</v>
      </c>
      <c r="G198" s="1">
        <v>0</v>
      </c>
      <c r="H198" s="1">
        <v>0</v>
      </c>
      <c r="I198" s="1">
        <v>0</v>
      </c>
      <c r="J198" s="1">
        <v>0</v>
      </c>
      <c r="K198" s="1">
        <v>1886270.1199999999</v>
      </c>
      <c r="L198" s="1">
        <v>-209753.44622171595</v>
      </c>
      <c r="M198" s="1">
        <v>1676516.6737782839</v>
      </c>
      <c r="N198" s="1">
        <v>304157.7</v>
      </c>
      <c r="O198" s="1">
        <v>11265100</v>
      </c>
      <c r="P198" s="8">
        <v>27</v>
      </c>
      <c r="Q198" s="1">
        <v>25796.01</v>
      </c>
      <c r="R198" s="1">
        <v>1346562.9637782839</v>
      </c>
      <c r="S198">
        <v>0</v>
      </c>
      <c r="T198">
        <v>0</v>
      </c>
      <c r="W198" s="74">
        <f t="shared" ref="W198:W216" si="16">INDEX($D$26:$FZ$26,,ROW()-37)</f>
        <v>0.80349999999999999</v>
      </c>
      <c r="X198" s="74">
        <f t="shared" ref="X198:X216" si="17">INDEX($D$27:$FZ$27,,ROW()-37)</f>
        <v>2.1434000000000002</v>
      </c>
      <c r="Y198">
        <f t="shared" ref="Y198:Y216" si="18">INDEX($D$28:$FZ$28,,ROW()-37)</f>
        <v>0</v>
      </c>
    </row>
    <row r="199" spans="1:25" x14ac:dyDescent="0.2">
      <c r="A199" s="22">
        <v>94.3</v>
      </c>
      <c r="B199" s="22">
        <v>0</v>
      </c>
      <c r="C199" s="22">
        <v>0</v>
      </c>
      <c r="D199" s="22">
        <v>0</v>
      </c>
      <c r="E199" s="22">
        <v>53.6</v>
      </c>
      <c r="F199" s="1">
        <v>1570285.62</v>
      </c>
      <c r="G199" s="1">
        <v>23460.61</v>
      </c>
      <c r="H199" s="1">
        <v>0</v>
      </c>
      <c r="I199" s="1">
        <v>0</v>
      </c>
      <c r="J199" s="1">
        <v>0</v>
      </c>
      <c r="K199" s="1">
        <v>1593746.2300000002</v>
      </c>
      <c r="L199" s="1">
        <v>-177224.75726083579</v>
      </c>
      <c r="M199" s="1">
        <v>1416521.4727391645</v>
      </c>
      <c r="N199" s="1">
        <v>774424.73</v>
      </c>
      <c r="O199" s="1">
        <v>39167749</v>
      </c>
      <c r="P199" s="8">
        <v>19.771999999999998</v>
      </c>
      <c r="Q199" s="1">
        <v>76443.600000000006</v>
      </c>
      <c r="R199" s="1">
        <v>565653.14273916453</v>
      </c>
      <c r="S199">
        <v>231952.78</v>
      </c>
      <c r="T199">
        <v>31545.016890267718</v>
      </c>
      <c r="W199" s="74">
        <f t="shared" si="16"/>
        <v>0.80200000000000005</v>
      </c>
      <c r="X199" s="74">
        <f t="shared" si="17"/>
        <v>2.2292000000000001</v>
      </c>
      <c r="Y199">
        <f t="shared" si="18"/>
        <v>0</v>
      </c>
    </row>
    <row r="200" spans="1:25" x14ac:dyDescent="0.2">
      <c r="A200" s="22">
        <v>1863.7</v>
      </c>
      <c r="B200" s="22">
        <v>0</v>
      </c>
      <c r="C200" s="22">
        <v>0</v>
      </c>
      <c r="D200" s="22">
        <v>1</v>
      </c>
      <c r="E200" s="22">
        <v>741</v>
      </c>
      <c r="F200" s="1">
        <v>15825542.9</v>
      </c>
      <c r="G200" s="1">
        <v>0</v>
      </c>
      <c r="H200" s="1">
        <v>0</v>
      </c>
      <c r="I200" s="1">
        <v>7894</v>
      </c>
      <c r="J200" s="1">
        <v>0</v>
      </c>
      <c r="K200" s="1">
        <v>15825542.9</v>
      </c>
      <c r="L200" s="1">
        <v>-1759802.1229348683</v>
      </c>
      <c r="M200" s="1">
        <v>14065740.777065132</v>
      </c>
      <c r="N200" s="1">
        <v>6590871.96</v>
      </c>
      <c r="O200" s="1">
        <v>1063043864</v>
      </c>
      <c r="P200" s="8">
        <v>6.2</v>
      </c>
      <c r="Q200" s="1">
        <v>384377.48</v>
      </c>
      <c r="R200" s="1">
        <v>7090491.3370651323</v>
      </c>
      <c r="S200">
        <v>3904000</v>
      </c>
      <c r="T200">
        <v>0</v>
      </c>
      <c r="W200" s="74">
        <f t="shared" si="16"/>
        <v>0.8609</v>
      </c>
      <c r="X200" s="74">
        <f t="shared" si="17"/>
        <v>1.0764</v>
      </c>
      <c r="Y200">
        <f t="shared" si="18"/>
        <v>610000.81000000006</v>
      </c>
    </row>
    <row r="201" spans="1:25" x14ac:dyDescent="0.2">
      <c r="A201" s="22">
        <v>1902.2</v>
      </c>
      <c r="B201" s="22">
        <v>0</v>
      </c>
      <c r="C201" s="22">
        <v>0</v>
      </c>
      <c r="D201" s="22">
        <v>0</v>
      </c>
      <c r="E201" s="22">
        <v>503.9</v>
      </c>
      <c r="F201" s="1">
        <v>15740858.85</v>
      </c>
      <c r="G201" s="1">
        <v>24331.1</v>
      </c>
      <c r="H201" s="1">
        <v>0</v>
      </c>
      <c r="I201" s="1">
        <v>0</v>
      </c>
      <c r="J201" s="1">
        <v>0</v>
      </c>
      <c r="K201" s="1">
        <v>15765189.949999999</v>
      </c>
      <c r="L201" s="1">
        <v>-1753090.8682116333</v>
      </c>
      <c r="M201" s="1">
        <v>14012099.081788367</v>
      </c>
      <c r="N201" s="1">
        <v>7571251.0599999996</v>
      </c>
      <c r="O201" s="1">
        <v>389507720</v>
      </c>
      <c r="P201" s="8">
        <v>19.437999999999999</v>
      </c>
      <c r="Q201" s="1">
        <v>688617.57</v>
      </c>
      <c r="R201" s="1">
        <v>5752230.4517883668</v>
      </c>
      <c r="S201">
        <v>1200000</v>
      </c>
      <c r="T201">
        <v>0</v>
      </c>
      <c r="W201" s="74">
        <f t="shared" si="16"/>
        <v>0.86109999999999998</v>
      </c>
      <c r="X201" s="74">
        <f t="shared" si="17"/>
        <v>1.0744</v>
      </c>
      <c r="Y201">
        <f t="shared" si="18"/>
        <v>0</v>
      </c>
    </row>
    <row r="202" spans="1:25" x14ac:dyDescent="0.2">
      <c r="A202" s="22">
        <v>2283.1999999999998</v>
      </c>
      <c r="B202" s="22">
        <v>0</v>
      </c>
      <c r="C202" s="22">
        <v>0</v>
      </c>
      <c r="D202" s="22">
        <v>0</v>
      </c>
      <c r="E202" s="22">
        <v>668</v>
      </c>
      <c r="F202" s="1">
        <v>18878143.18</v>
      </c>
      <c r="G202" s="1">
        <v>0</v>
      </c>
      <c r="H202" s="1">
        <v>0</v>
      </c>
      <c r="I202" s="1">
        <v>0</v>
      </c>
      <c r="J202" s="1">
        <v>0</v>
      </c>
      <c r="K202" s="1">
        <v>18878143.18</v>
      </c>
      <c r="L202" s="1">
        <v>-2099251.61210314</v>
      </c>
      <c r="M202" s="1">
        <v>16778891.567896858</v>
      </c>
      <c r="N202" s="1">
        <v>11177375.17</v>
      </c>
      <c r="O202" s="1">
        <v>1030647780</v>
      </c>
      <c r="P202" s="8">
        <v>10.845000000000001</v>
      </c>
      <c r="Q202" s="1">
        <v>738291.09</v>
      </c>
      <c r="R202" s="1">
        <v>4863225.3078968581</v>
      </c>
      <c r="S202">
        <v>1246526.3700000001</v>
      </c>
      <c r="T202">
        <v>92595.494812324992</v>
      </c>
      <c r="W202" s="74">
        <f t="shared" si="16"/>
        <v>0.86299999999999999</v>
      </c>
      <c r="X202" s="74">
        <f t="shared" si="17"/>
        <v>1.0538000000000001</v>
      </c>
      <c r="Y202">
        <f t="shared" si="18"/>
        <v>0</v>
      </c>
    </row>
    <row r="203" spans="1:25" x14ac:dyDescent="0.2">
      <c r="A203" s="22">
        <v>5965.1</v>
      </c>
      <c r="B203" s="22">
        <v>0</v>
      </c>
      <c r="C203" s="22">
        <v>0</v>
      </c>
      <c r="D203" s="22">
        <v>0</v>
      </c>
      <c r="E203" s="22">
        <v>634</v>
      </c>
      <c r="F203" s="1">
        <v>48796379.829999998</v>
      </c>
      <c r="G203" s="1">
        <v>6608.61</v>
      </c>
      <c r="H203" s="1">
        <v>0</v>
      </c>
      <c r="I203" s="1">
        <v>0</v>
      </c>
      <c r="J203" s="1">
        <v>0</v>
      </c>
      <c r="K203" s="1">
        <v>48802988.439999998</v>
      </c>
      <c r="L203" s="1">
        <v>-5426897.718768171</v>
      </c>
      <c r="M203" s="1">
        <v>43376090.721231826</v>
      </c>
      <c r="N203" s="1">
        <v>18891001.440000001</v>
      </c>
      <c r="O203" s="1">
        <v>699666720</v>
      </c>
      <c r="P203" s="8">
        <v>27</v>
      </c>
      <c r="Q203" s="1">
        <v>1117863.9099999999</v>
      </c>
      <c r="R203" s="1">
        <v>23367225.371231824</v>
      </c>
      <c r="S203">
        <v>2595350</v>
      </c>
      <c r="T203">
        <v>0</v>
      </c>
      <c r="W203" s="74">
        <f t="shared" si="16"/>
        <v>0.88139999999999996</v>
      </c>
      <c r="X203" s="74">
        <f t="shared" si="17"/>
        <v>1.0297000000000001</v>
      </c>
      <c r="Y203">
        <f t="shared" si="18"/>
        <v>0</v>
      </c>
    </row>
    <row r="204" spans="1:25" x14ac:dyDescent="0.2">
      <c r="A204" s="22">
        <v>3703.4</v>
      </c>
      <c r="B204" s="22">
        <v>0</v>
      </c>
      <c r="C204" s="22">
        <v>0</v>
      </c>
      <c r="D204" s="22">
        <v>0</v>
      </c>
      <c r="E204" s="22">
        <v>752.5</v>
      </c>
      <c r="F204" s="1">
        <v>30299070.828000002</v>
      </c>
      <c r="G204" s="1">
        <v>0</v>
      </c>
      <c r="H204" s="1">
        <v>0</v>
      </c>
      <c r="I204" s="1">
        <v>0</v>
      </c>
      <c r="J204" s="1">
        <v>0</v>
      </c>
      <c r="K204" s="1">
        <v>30299070.828000002</v>
      </c>
      <c r="L204" s="1">
        <v>-3369260.031266816</v>
      </c>
      <c r="M204" s="1">
        <v>26929810.796733186</v>
      </c>
      <c r="N204" s="1">
        <v>7458801.0599999996</v>
      </c>
      <c r="O204" s="1">
        <v>405061424</v>
      </c>
      <c r="P204" s="8">
        <v>18.414000000000001</v>
      </c>
      <c r="Q204" s="1">
        <v>408291.96</v>
      </c>
      <c r="R204" s="1">
        <v>19062717.776733186</v>
      </c>
      <c r="S204">
        <v>500000</v>
      </c>
      <c r="T204">
        <v>0</v>
      </c>
      <c r="W204" s="74">
        <f t="shared" si="16"/>
        <v>0.87009999999999998</v>
      </c>
      <c r="X204" s="74">
        <f t="shared" si="17"/>
        <v>1.0358000000000001</v>
      </c>
      <c r="Y204">
        <f t="shared" si="18"/>
        <v>0</v>
      </c>
    </row>
    <row r="205" spans="1:25" x14ac:dyDescent="0.2">
      <c r="A205" s="22">
        <v>21661.1</v>
      </c>
      <c r="B205" s="22">
        <v>0</v>
      </c>
      <c r="C205" s="22">
        <v>0</v>
      </c>
      <c r="D205" s="22">
        <v>5</v>
      </c>
      <c r="E205" s="22">
        <v>12218.8</v>
      </c>
      <c r="F205" s="1">
        <v>183612381.71000001</v>
      </c>
      <c r="G205" s="1">
        <v>0</v>
      </c>
      <c r="H205" s="1">
        <v>0</v>
      </c>
      <c r="I205" s="1">
        <v>39470</v>
      </c>
      <c r="J205" s="1">
        <v>0</v>
      </c>
      <c r="K205" s="1">
        <v>183612381.71000001</v>
      </c>
      <c r="L205" s="1">
        <v>-20417717.178624272</v>
      </c>
      <c r="M205" s="1">
        <v>163194664.53137574</v>
      </c>
      <c r="N205" s="1">
        <v>39180178.170000002</v>
      </c>
      <c r="O205" s="1">
        <v>1451117710</v>
      </c>
      <c r="P205" s="8">
        <v>27</v>
      </c>
      <c r="Q205" s="1">
        <v>2433036.91</v>
      </c>
      <c r="R205" s="1">
        <v>121581449.45137574</v>
      </c>
      <c r="S205">
        <v>0</v>
      </c>
      <c r="T205">
        <v>284785.09029024397</v>
      </c>
      <c r="W205" s="74">
        <f t="shared" si="16"/>
        <v>0.89749999999999996</v>
      </c>
      <c r="X205" s="74">
        <f t="shared" si="17"/>
        <v>1.0297000000000001</v>
      </c>
      <c r="Y205">
        <f t="shared" si="18"/>
        <v>7236386.3099999996</v>
      </c>
    </row>
    <row r="206" spans="1:25" x14ac:dyDescent="0.2">
      <c r="A206" s="22">
        <v>1121.8</v>
      </c>
      <c r="B206" s="22">
        <v>0</v>
      </c>
      <c r="C206" s="22">
        <v>0</v>
      </c>
      <c r="D206" s="22">
        <v>0</v>
      </c>
      <c r="E206" s="22">
        <v>315.8</v>
      </c>
      <c r="F206" s="1">
        <v>9715247.3099999987</v>
      </c>
      <c r="G206" s="1">
        <v>0</v>
      </c>
      <c r="H206" s="1">
        <v>0</v>
      </c>
      <c r="I206" s="1">
        <v>0</v>
      </c>
      <c r="J206" s="1">
        <v>0</v>
      </c>
      <c r="K206" s="1">
        <v>9715247.3099999987</v>
      </c>
      <c r="L206" s="1">
        <v>-1080336.5766981218</v>
      </c>
      <c r="M206" s="1">
        <v>8634910.7333018761</v>
      </c>
      <c r="N206" s="1">
        <v>6507637.3099999996</v>
      </c>
      <c r="O206" s="1">
        <v>1157119010</v>
      </c>
      <c r="P206" s="8">
        <v>5.6239999999999997</v>
      </c>
      <c r="Q206" s="1">
        <v>425799.17</v>
      </c>
      <c r="R206" s="1">
        <v>1701474.2533018766</v>
      </c>
      <c r="S206">
        <v>1974045</v>
      </c>
      <c r="T206">
        <v>0</v>
      </c>
      <c r="W206" s="74">
        <f t="shared" si="16"/>
        <v>0.84570000000000001</v>
      </c>
      <c r="X206" s="74">
        <f t="shared" si="17"/>
        <v>1.1164000000000001</v>
      </c>
      <c r="Y206">
        <f t="shared" si="18"/>
        <v>0</v>
      </c>
    </row>
    <row r="207" spans="1:25" x14ac:dyDescent="0.2">
      <c r="A207" s="22">
        <v>2259.9</v>
      </c>
      <c r="B207" s="22">
        <v>0</v>
      </c>
      <c r="C207" s="22">
        <v>0</v>
      </c>
      <c r="D207" s="22">
        <v>0</v>
      </c>
      <c r="E207" s="22">
        <v>1290.8</v>
      </c>
      <c r="F207" s="1">
        <v>19722633.890000001</v>
      </c>
      <c r="G207" s="1">
        <v>189779.34</v>
      </c>
      <c r="H207" s="1">
        <v>0</v>
      </c>
      <c r="I207" s="1">
        <v>0</v>
      </c>
      <c r="J207" s="1">
        <v>0</v>
      </c>
      <c r="K207" s="1">
        <v>19912413.23</v>
      </c>
      <c r="L207" s="1">
        <v>-2214262.5561939082</v>
      </c>
      <c r="M207" s="1">
        <v>17698150.673806094</v>
      </c>
      <c r="N207" s="1">
        <v>10022316</v>
      </c>
      <c r="O207" s="1">
        <v>825357490</v>
      </c>
      <c r="P207" s="8">
        <v>12.143000000000001</v>
      </c>
      <c r="Q207" s="1">
        <v>898783.89</v>
      </c>
      <c r="R207" s="1">
        <v>6777050.783806094</v>
      </c>
      <c r="S207">
        <v>2675000</v>
      </c>
      <c r="T207">
        <v>59518.538484413599</v>
      </c>
      <c r="W207" s="74">
        <f t="shared" si="16"/>
        <v>0.8629</v>
      </c>
      <c r="X207" s="74">
        <f t="shared" si="17"/>
        <v>1.0550999999999999</v>
      </c>
      <c r="Y207">
        <f t="shared" si="18"/>
        <v>757168.17</v>
      </c>
    </row>
    <row r="208" spans="1:25" x14ac:dyDescent="0.2">
      <c r="A208" s="22">
        <v>902.8</v>
      </c>
      <c r="B208" s="22">
        <v>0</v>
      </c>
      <c r="C208" s="22">
        <v>0</v>
      </c>
      <c r="D208" s="22">
        <v>0</v>
      </c>
      <c r="E208" s="22">
        <v>298.60000000000002</v>
      </c>
      <c r="F208" s="1">
        <v>8023943.29</v>
      </c>
      <c r="G208" s="1">
        <v>0</v>
      </c>
      <c r="H208" s="1">
        <v>0</v>
      </c>
      <c r="I208" s="1">
        <v>0</v>
      </c>
      <c r="J208" s="1">
        <v>0</v>
      </c>
      <c r="K208" s="1">
        <v>8023943.29</v>
      </c>
      <c r="L208" s="1">
        <v>-892263.38238614181</v>
      </c>
      <c r="M208" s="1">
        <v>7131679.9076138586</v>
      </c>
      <c r="N208" s="1">
        <v>3158050.84</v>
      </c>
      <c r="O208" s="1">
        <v>187088320</v>
      </c>
      <c r="P208" s="8">
        <v>16.88</v>
      </c>
      <c r="Q208" s="1">
        <v>215339.79</v>
      </c>
      <c r="R208" s="1">
        <v>3758289.2776138587</v>
      </c>
      <c r="S208">
        <v>900000</v>
      </c>
      <c r="T208">
        <v>0</v>
      </c>
      <c r="W208" s="74">
        <f t="shared" si="16"/>
        <v>0.83889999999999998</v>
      </c>
      <c r="X208" s="74">
        <f t="shared" si="17"/>
        <v>1.1471</v>
      </c>
      <c r="Y208">
        <f t="shared" si="18"/>
        <v>0</v>
      </c>
    </row>
    <row r="209" spans="1:25" x14ac:dyDescent="0.2">
      <c r="A209" s="22">
        <v>166</v>
      </c>
      <c r="B209" s="22">
        <v>0</v>
      </c>
      <c r="C209" s="22">
        <v>0</v>
      </c>
      <c r="D209" s="22">
        <v>0</v>
      </c>
      <c r="E209" s="22">
        <v>56.4</v>
      </c>
      <c r="F209" s="1">
        <v>2450113.9500000002</v>
      </c>
      <c r="G209" s="1">
        <v>25222.85</v>
      </c>
      <c r="H209" s="1">
        <v>0</v>
      </c>
      <c r="I209" s="1">
        <v>0</v>
      </c>
      <c r="J209" s="1">
        <v>0</v>
      </c>
      <c r="K209" s="1">
        <v>2475336.8000000003</v>
      </c>
      <c r="L209" s="1">
        <v>-275257.72626851266</v>
      </c>
      <c r="M209" s="1">
        <v>2200079.0737314876</v>
      </c>
      <c r="N209" s="1">
        <v>1232867.1599999999</v>
      </c>
      <c r="O209" s="1">
        <v>106603300</v>
      </c>
      <c r="P209" s="8">
        <v>11.565</v>
      </c>
      <c r="Q209" s="1">
        <v>114736.68</v>
      </c>
      <c r="R209" s="1">
        <v>852475.23373148777</v>
      </c>
      <c r="S209">
        <v>195000</v>
      </c>
      <c r="T209">
        <v>0</v>
      </c>
      <c r="W209" s="74">
        <f t="shared" si="16"/>
        <v>0.80659999999999998</v>
      </c>
      <c r="X209" s="74">
        <f t="shared" si="17"/>
        <v>1.9595</v>
      </c>
      <c r="Y209">
        <f t="shared" si="18"/>
        <v>0</v>
      </c>
    </row>
    <row r="210" spans="1:25" x14ac:dyDescent="0.2">
      <c r="A210" s="22">
        <v>197.60000000000002</v>
      </c>
      <c r="B210" s="22">
        <v>0</v>
      </c>
      <c r="C210" s="22">
        <v>0</v>
      </c>
      <c r="D210" s="22">
        <v>0</v>
      </c>
      <c r="E210" s="22">
        <v>30.7</v>
      </c>
      <c r="F210" s="1">
        <v>2685526.75</v>
      </c>
      <c r="G210" s="1">
        <v>22124.39</v>
      </c>
      <c r="H210" s="1">
        <v>0</v>
      </c>
      <c r="I210" s="1">
        <v>0</v>
      </c>
      <c r="J210" s="1">
        <v>0</v>
      </c>
      <c r="K210" s="1">
        <v>2707651.14</v>
      </c>
      <c r="L210" s="1">
        <v>-301091.10660203744</v>
      </c>
      <c r="M210" s="1">
        <v>2406560.0333979628</v>
      </c>
      <c r="N210" s="1">
        <v>1286742.74</v>
      </c>
      <c r="O210" s="1">
        <v>250095770</v>
      </c>
      <c r="P210" s="8">
        <v>5.1450000000000005</v>
      </c>
      <c r="Q210" s="1">
        <v>157648.07</v>
      </c>
      <c r="R210" s="1">
        <v>962169.22339796275</v>
      </c>
      <c r="S210">
        <v>75000</v>
      </c>
      <c r="T210">
        <v>0</v>
      </c>
      <c r="W210" s="74">
        <f t="shared" si="16"/>
        <v>0.80859999999999999</v>
      </c>
      <c r="X210" s="74">
        <f t="shared" si="17"/>
        <v>1.8406</v>
      </c>
      <c r="Y210">
        <f t="shared" si="18"/>
        <v>0</v>
      </c>
    </row>
    <row r="211" spans="1:25" x14ac:dyDescent="0.2">
      <c r="A211" s="22">
        <v>80.599999999999994</v>
      </c>
      <c r="B211" s="22">
        <v>0</v>
      </c>
      <c r="C211" s="22">
        <v>0</v>
      </c>
      <c r="D211" s="22">
        <v>0</v>
      </c>
      <c r="E211" s="22">
        <v>30.4</v>
      </c>
      <c r="F211" s="1">
        <v>1401925.73</v>
      </c>
      <c r="G211" s="1">
        <v>0</v>
      </c>
      <c r="H211" s="1">
        <v>0</v>
      </c>
      <c r="I211" s="1">
        <v>0</v>
      </c>
      <c r="J211" s="1">
        <v>0</v>
      </c>
      <c r="K211" s="1">
        <v>1401925.73</v>
      </c>
      <c r="L211" s="1">
        <v>-155894.29641943058</v>
      </c>
      <c r="M211" s="1">
        <v>1246031.4335805695</v>
      </c>
      <c r="N211" s="1">
        <v>1049795.8400000001</v>
      </c>
      <c r="O211" s="1">
        <v>244536650</v>
      </c>
      <c r="P211" s="8">
        <v>4.2930000000000001</v>
      </c>
      <c r="Q211" s="1">
        <v>74732.91</v>
      </c>
      <c r="R211" s="1">
        <v>121502.68358056937</v>
      </c>
      <c r="S211">
        <v>130000</v>
      </c>
      <c r="T211">
        <v>0</v>
      </c>
      <c r="W211" s="74">
        <f t="shared" si="16"/>
        <v>0.80120000000000002</v>
      </c>
      <c r="X211" s="74">
        <f t="shared" si="17"/>
        <v>2.2806999999999999</v>
      </c>
      <c r="Y211">
        <f t="shared" si="18"/>
        <v>0</v>
      </c>
    </row>
    <row r="212" spans="1:25" x14ac:dyDescent="0.2">
      <c r="A212" s="22">
        <v>770.5</v>
      </c>
      <c r="B212" s="22">
        <v>0</v>
      </c>
      <c r="C212" s="22">
        <v>0</v>
      </c>
      <c r="D212" s="22">
        <v>0</v>
      </c>
      <c r="E212" s="22">
        <v>406.4</v>
      </c>
      <c r="F212" s="1">
        <v>7389588.8899999997</v>
      </c>
      <c r="G212" s="1">
        <v>0</v>
      </c>
      <c r="H212" s="1">
        <v>0</v>
      </c>
      <c r="I212" s="1">
        <v>0</v>
      </c>
      <c r="J212" s="1">
        <v>0</v>
      </c>
      <c r="K212" s="1">
        <v>7389588.8899999997</v>
      </c>
      <c r="L212" s="1">
        <v>-821723.10286037112</v>
      </c>
      <c r="M212" s="1">
        <v>6567865.7871396281</v>
      </c>
      <c r="N212" s="1">
        <v>1985201.61</v>
      </c>
      <c r="O212" s="1">
        <v>108214860</v>
      </c>
      <c r="P212" s="8">
        <v>18.344999999999999</v>
      </c>
      <c r="Q212" s="1">
        <v>228017.99</v>
      </c>
      <c r="R212" s="1">
        <v>4354646.1871396275</v>
      </c>
      <c r="S212">
        <v>1194000</v>
      </c>
      <c r="T212">
        <v>53702.212146631617</v>
      </c>
      <c r="W212" s="74">
        <f t="shared" si="16"/>
        <v>0.83479999999999999</v>
      </c>
      <c r="X212" s="74">
        <f t="shared" si="17"/>
        <v>1.1742999999999999</v>
      </c>
      <c r="Y212">
        <f t="shared" si="18"/>
        <v>284792.81</v>
      </c>
    </row>
    <row r="213" spans="1:25" x14ac:dyDescent="0.2">
      <c r="A213" s="22">
        <v>669.7</v>
      </c>
      <c r="B213" s="22">
        <v>0</v>
      </c>
      <c r="C213" s="22">
        <v>0</v>
      </c>
      <c r="D213" s="22">
        <v>0</v>
      </c>
      <c r="E213" s="22">
        <v>284.39999999999998</v>
      </c>
      <c r="F213" s="1">
        <v>6181662.4699999997</v>
      </c>
      <c r="G213" s="1">
        <v>0</v>
      </c>
      <c r="H213" s="1">
        <v>0</v>
      </c>
      <c r="I213" s="1">
        <v>0</v>
      </c>
      <c r="J213" s="1">
        <v>0</v>
      </c>
      <c r="K213" s="1">
        <v>6181662.4699999997</v>
      </c>
      <c r="L213" s="1">
        <v>-687401.55119561811</v>
      </c>
      <c r="M213" s="1">
        <v>5494260.918804382</v>
      </c>
      <c r="N213" s="1">
        <v>1401922.5</v>
      </c>
      <c r="O213" s="1">
        <v>93262540</v>
      </c>
      <c r="P213" s="8">
        <v>15.032</v>
      </c>
      <c r="Q213" s="1">
        <v>136632.35</v>
      </c>
      <c r="R213" s="1">
        <v>3955706.0688043819</v>
      </c>
      <c r="S213">
        <v>400000</v>
      </c>
      <c r="T213">
        <v>0</v>
      </c>
      <c r="W213" s="74">
        <f t="shared" si="16"/>
        <v>0.83169999999999999</v>
      </c>
      <c r="X213" s="74">
        <f t="shared" si="17"/>
        <v>1.1951000000000001</v>
      </c>
      <c r="Y213">
        <f t="shared" si="18"/>
        <v>243753.05</v>
      </c>
    </row>
    <row r="214" spans="1:25" x14ac:dyDescent="0.2">
      <c r="A214" s="22">
        <v>203.8</v>
      </c>
      <c r="B214" s="22">
        <v>0</v>
      </c>
      <c r="C214" s="22">
        <v>0</v>
      </c>
      <c r="D214" s="22">
        <v>0</v>
      </c>
      <c r="E214" s="22">
        <v>80.5</v>
      </c>
      <c r="F214" s="1">
        <v>2835238.3400000003</v>
      </c>
      <c r="G214" s="1">
        <v>0</v>
      </c>
      <c r="H214" s="1">
        <v>0</v>
      </c>
      <c r="I214" s="1">
        <v>0</v>
      </c>
      <c r="J214" s="1">
        <v>0</v>
      </c>
      <c r="K214" s="1">
        <v>2835238.3400000003</v>
      </c>
      <c r="L214" s="1">
        <v>-315278.81737051386</v>
      </c>
      <c r="M214" s="1">
        <v>2519959.5226294864</v>
      </c>
      <c r="N214" s="1">
        <v>375560.51</v>
      </c>
      <c r="O214" s="1">
        <v>17469556</v>
      </c>
      <c r="P214" s="8">
        <v>21.498000000000001</v>
      </c>
      <c r="Q214" s="1">
        <v>40869.07</v>
      </c>
      <c r="R214" s="1">
        <v>2103529.9426294868</v>
      </c>
      <c r="S214">
        <v>0</v>
      </c>
      <c r="T214">
        <v>0</v>
      </c>
      <c r="W214" s="74">
        <f t="shared" si="16"/>
        <v>0.80900000000000005</v>
      </c>
      <c r="X214" s="74">
        <f t="shared" si="17"/>
        <v>1.8172999999999999</v>
      </c>
      <c r="Y214">
        <f t="shared" si="18"/>
        <v>0</v>
      </c>
    </row>
    <row r="215" spans="1:25" x14ac:dyDescent="0.2">
      <c r="A215" s="22">
        <v>64.699999999999989</v>
      </c>
      <c r="B215" s="22">
        <v>0</v>
      </c>
      <c r="C215" s="22">
        <v>0</v>
      </c>
      <c r="D215" s="22">
        <v>0</v>
      </c>
      <c r="E215" s="22">
        <v>11</v>
      </c>
      <c r="F215" s="1">
        <v>1160581.8500000001</v>
      </c>
      <c r="G215" s="1">
        <v>7153.09</v>
      </c>
      <c r="H215" s="1">
        <v>0</v>
      </c>
      <c r="I215" s="1">
        <v>0</v>
      </c>
      <c r="J215" s="1">
        <v>0</v>
      </c>
      <c r="K215" s="1">
        <v>1167734.9400000002</v>
      </c>
      <c r="L215" s="1">
        <v>-129852.25463811553</v>
      </c>
      <c r="M215" s="1">
        <v>1037882.6853618847</v>
      </c>
      <c r="N215" s="1">
        <v>371026.25</v>
      </c>
      <c r="O215" s="1">
        <v>18857751</v>
      </c>
      <c r="P215" s="8">
        <v>19.675000000000001</v>
      </c>
      <c r="Q215" s="1">
        <v>41595</v>
      </c>
      <c r="R215" s="1">
        <v>625261.43536188465</v>
      </c>
      <c r="S215">
        <v>27380</v>
      </c>
      <c r="T215">
        <v>0</v>
      </c>
      <c r="W215" s="74">
        <f t="shared" si="16"/>
        <v>0.80020000000000002</v>
      </c>
      <c r="X215" s="74">
        <f t="shared" si="17"/>
        <v>2.3405</v>
      </c>
      <c r="Y215">
        <f t="shared" si="18"/>
        <v>0</v>
      </c>
    </row>
    <row r="216" spans="1:25" x14ac:dyDescent="0.2">
      <c r="A216" s="22">
        <v>0</v>
      </c>
      <c r="B216" s="22">
        <v>0</v>
      </c>
      <c r="C216" s="22">
        <v>0</v>
      </c>
      <c r="D216" s="22">
        <v>0</v>
      </c>
      <c r="E216" s="22">
        <v>0</v>
      </c>
      <c r="F216" s="1">
        <v>0</v>
      </c>
      <c r="G216" s="1">
        <v>0</v>
      </c>
      <c r="H216" s="1">
        <v>0</v>
      </c>
      <c r="I216" s="1">
        <v>0</v>
      </c>
      <c r="J216" s="1">
        <v>-126963107.64695509</v>
      </c>
      <c r="K216" s="1">
        <v>0</v>
      </c>
      <c r="L216" s="1">
        <v>0</v>
      </c>
      <c r="M216" s="1">
        <v>126963107.64695509</v>
      </c>
      <c r="N216" s="1">
        <v>0</v>
      </c>
      <c r="O216" s="1">
        <v>0</v>
      </c>
      <c r="P216" s="8">
        <v>0</v>
      </c>
      <c r="Q216" s="1">
        <v>0</v>
      </c>
      <c r="R216" s="1">
        <v>0</v>
      </c>
      <c r="S216">
        <v>0</v>
      </c>
      <c r="T216">
        <v>0</v>
      </c>
      <c r="U216" s="42"/>
      <c r="V216" s="42"/>
      <c r="W216" s="42">
        <f t="shared" si="16"/>
        <v>0</v>
      </c>
      <c r="X216" s="42">
        <f t="shared" si="17"/>
        <v>0</v>
      </c>
      <c r="Y216" s="42">
        <f t="shared" si="18"/>
        <v>0</v>
      </c>
    </row>
    <row r="217" spans="1:25" x14ac:dyDescent="0.2">
      <c r="A217" s="22">
        <f t="shared" ref="A217:F217" si="19">SUM(A38:A215)</f>
        <v>848294.39999999956</v>
      </c>
      <c r="B217" s="22">
        <f t="shared" si="19"/>
        <v>16722.5</v>
      </c>
      <c r="C217" s="22">
        <f t="shared" si="19"/>
        <v>17486</v>
      </c>
      <c r="D217" s="22">
        <f t="shared" si="19"/>
        <v>405.5</v>
      </c>
      <c r="E217" s="22">
        <f t="shared" si="19"/>
        <v>302653.19999999972</v>
      </c>
      <c r="F217" s="24">
        <f t="shared" si="19"/>
        <v>7442761690.7539978</v>
      </c>
      <c r="G217" s="24">
        <f t="shared" ref="G217:O217" si="20">SUM(G38:G216)</f>
        <v>7552401.8399999999</v>
      </c>
      <c r="H217" s="24">
        <f t="shared" si="20"/>
        <v>138034484</v>
      </c>
      <c r="I217" s="24">
        <f t="shared" si="20"/>
        <v>3248381</v>
      </c>
      <c r="J217" s="24">
        <f t="shared" si="20"/>
        <v>-253926215.29391018</v>
      </c>
      <c r="K217" s="24">
        <f t="shared" si="20"/>
        <v>7450314092.593997</v>
      </c>
      <c r="L217" s="24">
        <f t="shared" si="20"/>
        <v>-828280474.41978228</v>
      </c>
      <c r="M217" s="24">
        <f t="shared" si="20"/>
        <v>6622033618.1742153</v>
      </c>
      <c r="N217" s="24">
        <f t="shared" si="20"/>
        <v>2328498021.8700004</v>
      </c>
      <c r="O217" s="24">
        <f t="shared" si="20"/>
        <v>109018230716.79999</v>
      </c>
      <c r="P217" s="22"/>
      <c r="Q217" s="24">
        <f>SUM(Q38:Q216)</f>
        <v>178346482.28999999</v>
      </c>
      <c r="R217" s="24">
        <f>SUM(R38:R216)</f>
        <v>4115189114.0142202</v>
      </c>
      <c r="S217" s="24">
        <f>SUM(S38:S216)</f>
        <v>808343635.97642076</v>
      </c>
      <c r="T217" s="24">
        <f>SUM(T38:T216)</f>
        <v>8171832.8759405017</v>
      </c>
    </row>
    <row r="221" spans="1:25" x14ac:dyDescent="0.2">
      <c r="A221" s="9" t="s">
        <v>278</v>
      </c>
      <c r="B221" s="9"/>
      <c r="C221" s="9" t="s">
        <v>276</v>
      </c>
      <c r="D221" s="9" t="s">
        <v>323</v>
      </c>
      <c r="E221" s="9" t="s">
        <v>434</v>
      </c>
    </row>
    <row r="222" spans="1:25" x14ac:dyDescent="0.2">
      <c r="A222" s="1" t="s">
        <v>279</v>
      </c>
      <c r="B222" s="1"/>
      <c r="C222" s="1" t="s">
        <v>271</v>
      </c>
      <c r="D222" s="1" t="s">
        <v>328</v>
      </c>
      <c r="E222" s="1" t="s">
        <v>469</v>
      </c>
    </row>
    <row r="223" spans="1:25" x14ac:dyDescent="0.2">
      <c r="A223" s="23">
        <v>0.87719999999999998</v>
      </c>
      <c r="B223" s="23"/>
      <c r="C223" s="23">
        <v>1.0267999999999999</v>
      </c>
      <c r="D223" s="6">
        <v>856469.07</v>
      </c>
      <c r="E223" s="6">
        <v>0</v>
      </c>
    </row>
    <row r="224" spans="1:25" x14ac:dyDescent="0.2">
      <c r="A224" s="23">
        <v>0.9042</v>
      </c>
      <c r="B224" s="23"/>
      <c r="C224" s="23">
        <v>1.0267999999999999</v>
      </c>
      <c r="D224" s="6">
        <v>3054247.2</v>
      </c>
      <c r="E224" s="6">
        <v>0</v>
      </c>
    </row>
    <row r="225" spans="1:5" x14ac:dyDescent="0.2">
      <c r="A225" s="23">
        <v>0.88300000000000001</v>
      </c>
      <c r="B225" s="23"/>
      <c r="C225" s="23">
        <v>1.0267999999999999</v>
      </c>
      <c r="D225" s="6">
        <v>2976997.63</v>
      </c>
      <c r="E225" s="6">
        <v>0</v>
      </c>
    </row>
    <row r="226" spans="1:5" x14ac:dyDescent="0.2">
      <c r="A226" s="23">
        <v>0.88090000000000002</v>
      </c>
      <c r="B226" s="23"/>
      <c r="C226" s="23">
        <v>1.0267999999999999</v>
      </c>
      <c r="D226" s="6">
        <v>848758.11</v>
      </c>
      <c r="E226" s="6">
        <v>0</v>
      </c>
    </row>
    <row r="227" spans="1:5" x14ac:dyDescent="0.2">
      <c r="A227" s="23">
        <v>0.84089999999999998</v>
      </c>
      <c r="B227" s="23"/>
      <c r="C227" s="23">
        <v>1.1380999999999999</v>
      </c>
      <c r="D227" s="6">
        <v>45781.37</v>
      </c>
      <c r="E227" s="6">
        <v>0</v>
      </c>
    </row>
    <row r="228" spans="1:5" x14ac:dyDescent="0.2">
      <c r="A228" s="23">
        <v>0.83460000000000001</v>
      </c>
      <c r="B228" s="23"/>
      <c r="C228" s="23">
        <v>1.1802999999999999</v>
      </c>
      <c r="D228" s="6">
        <v>35566.339999999997</v>
      </c>
      <c r="E228" s="6">
        <v>0</v>
      </c>
    </row>
    <row r="229" spans="1:5" x14ac:dyDescent="0.2">
      <c r="A229" s="23">
        <v>0.88770000000000004</v>
      </c>
      <c r="B229" s="23"/>
      <c r="C229" s="23">
        <v>1.0267999999999999</v>
      </c>
      <c r="D229" s="6">
        <v>2446733.62</v>
      </c>
      <c r="E229" s="6">
        <v>0</v>
      </c>
    </row>
    <row r="230" spans="1:5" x14ac:dyDescent="0.2">
      <c r="A230" s="23">
        <v>0.86339999999999995</v>
      </c>
      <c r="B230" s="23"/>
      <c r="C230" s="23">
        <v>1.0569</v>
      </c>
      <c r="D230" s="6">
        <v>984110.49</v>
      </c>
      <c r="E230" s="6">
        <v>0</v>
      </c>
    </row>
    <row r="231" spans="1:5" x14ac:dyDescent="0.2">
      <c r="A231" s="23">
        <v>0.81669999999999998</v>
      </c>
      <c r="B231" s="23"/>
      <c r="C231" s="23">
        <v>1.4704999999999999</v>
      </c>
      <c r="D231" s="6">
        <v>102149.08</v>
      </c>
      <c r="E231" s="6">
        <v>0</v>
      </c>
    </row>
    <row r="232" spans="1:5" x14ac:dyDescent="0.2">
      <c r="A232" s="23">
        <v>0.87270000000000003</v>
      </c>
      <c r="B232" s="23"/>
      <c r="C232" s="23">
        <v>1.0315000000000001</v>
      </c>
      <c r="D232" s="6">
        <v>533282.41</v>
      </c>
      <c r="E232" s="6">
        <v>0</v>
      </c>
    </row>
    <row r="233" spans="1:5" x14ac:dyDescent="0.2">
      <c r="A233" s="23">
        <v>0.86160000000000003</v>
      </c>
      <c r="B233" s="23"/>
      <c r="C233" s="23">
        <v>1.0736000000000001</v>
      </c>
      <c r="D233" s="6">
        <v>859968.09</v>
      </c>
      <c r="E233" s="6">
        <v>0</v>
      </c>
    </row>
    <row r="234" spans="1:5" x14ac:dyDescent="0.2">
      <c r="A234" s="23">
        <v>0.90500000000000003</v>
      </c>
      <c r="B234" s="23"/>
      <c r="C234" s="23">
        <v>1.0342</v>
      </c>
      <c r="D234" s="6">
        <v>1649829.02</v>
      </c>
      <c r="E234" s="6">
        <v>0</v>
      </c>
    </row>
    <row r="235" spans="1:5" x14ac:dyDescent="0.2">
      <c r="A235" s="23">
        <v>0.89229999999999998</v>
      </c>
      <c r="B235" s="23"/>
      <c r="C235" s="23">
        <v>1.0267999999999999</v>
      </c>
      <c r="D235" s="6">
        <v>766650.36</v>
      </c>
      <c r="E235" s="6">
        <v>0</v>
      </c>
    </row>
    <row r="236" spans="1:5" x14ac:dyDescent="0.2">
      <c r="A236" s="23">
        <v>0.80689999999999995</v>
      </c>
      <c r="B236" s="23"/>
      <c r="C236" s="23">
        <v>1.9481999999999999</v>
      </c>
      <c r="D236" s="6">
        <v>6821.2</v>
      </c>
      <c r="E236" s="6">
        <v>0</v>
      </c>
    </row>
    <row r="237" spans="1:5" x14ac:dyDescent="0.2">
      <c r="A237" s="23">
        <v>0.90459999999999996</v>
      </c>
      <c r="B237" s="23"/>
      <c r="C237" s="23">
        <v>1.0267999999999999</v>
      </c>
      <c r="D237" s="6">
        <v>6573256.3799999999</v>
      </c>
      <c r="E237" s="6">
        <v>0</v>
      </c>
    </row>
    <row r="238" spans="1:5" x14ac:dyDescent="0.2">
      <c r="A238" s="23">
        <v>0.82630000000000003</v>
      </c>
      <c r="B238" s="23"/>
      <c r="C238" s="23">
        <v>1.2352000000000001</v>
      </c>
      <c r="D238" s="6">
        <v>93996.73</v>
      </c>
      <c r="E238" s="6">
        <v>0</v>
      </c>
    </row>
    <row r="239" spans="1:5" x14ac:dyDescent="0.2">
      <c r="A239" s="23">
        <v>0.85960000000000003</v>
      </c>
      <c r="B239" s="23"/>
      <c r="C239" s="23">
        <v>1.0952</v>
      </c>
      <c r="D239" s="6">
        <v>238279.71</v>
      </c>
      <c r="E239" s="6">
        <v>0</v>
      </c>
    </row>
    <row r="240" spans="1:5" x14ac:dyDescent="0.2">
      <c r="A240" s="23">
        <v>0.81010000000000004</v>
      </c>
      <c r="B240" s="23"/>
      <c r="C240" s="23">
        <v>1.7616000000000001</v>
      </c>
      <c r="D240" s="6">
        <v>50049.1</v>
      </c>
      <c r="E240" s="6">
        <v>0</v>
      </c>
    </row>
    <row r="241" spans="1:5" x14ac:dyDescent="0.2">
      <c r="A241" s="23">
        <v>0.80120000000000002</v>
      </c>
      <c r="B241" s="23"/>
      <c r="C241" s="23">
        <v>2.2845</v>
      </c>
      <c r="D241" s="6">
        <v>24329.34</v>
      </c>
      <c r="E241" s="6">
        <v>0</v>
      </c>
    </row>
    <row r="242" spans="1:5" x14ac:dyDescent="0.2">
      <c r="A242" s="23">
        <v>0.81789999999999996</v>
      </c>
      <c r="B242" s="23"/>
      <c r="C242" s="23">
        <v>1.4376</v>
      </c>
      <c r="D242" s="6">
        <v>86840.77</v>
      </c>
      <c r="E242" s="6">
        <v>0</v>
      </c>
    </row>
    <row r="243" spans="1:5" x14ac:dyDescent="0.2">
      <c r="A243" s="23">
        <v>0.80510000000000004</v>
      </c>
      <c r="B243" s="23"/>
      <c r="C243" s="23">
        <v>2.0560999999999998</v>
      </c>
      <c r="D243" s="6">
        <v>69426.97</v>
      </c>
      <c r="E243" s="6">
        <v>0</v>
      </c>
    </row>
    <row r="244" spans="1:5" x14ac:dyDescent="0.2">
      <c r="A244" s="23">
        <v>0.8014</v>
      </c>
      <c r="B244" s="23"/>
      <c r="C244" s="23">
        <v>2.2724000000000002</v>
      </c>
      <c r="D244" s="6">
        <v>41306.78</v>
      </c>
      <c r="E244" s="6">
        <v>0</v>
      </c>
    </row>
    <row r="245" spans="1:5" x14ac:dyDescent="0.2">
      <c r="A245" s="23">
        <v>0.83240000000000003</v>
      </c>
      <c r="B245" s="23"/>
      <c r="C245" s="23">
        <v>1.1947000000000001</v>
      </c>
      <c r="D245" s="6">
        <v>332442.03999999998</v>
      </c>
      <c r="E245" s="6">
        <v>0</v>
      </c>
    </row>
    <row r="246" spans="1:5" x14ac:dyDescent="0.2">
      <c r="A246" s="23">
        <v>0.81230000000000002</v>
      </c>
      <c r="B246" s="23"/>
      <c r="C246" s="23">
        <v>1.6292</v>
      </c>
      <c r="D246" s="6">
        <v>77031.59</v>
      </c>
      <c r="E246" s="6">
        <v>0</v>
      </c>
    </row>
    <row r="247" spans="1:5" x14ac:dyDescent="0.2">
      <c r="A247" s="23">
        <v>0.89490000000000003</v>
      </c>
      <c r="B247" s="23"/>
      <c r="C247" s="23">
        <v>1.0267999999999999</v>
      </c>
      <c r="D247" s="6">
        <v>2090607.54</v>
      </c>
      <c r="E247" s="6">
        <v>0</v>
      </c>
    </row>
    <row r="248" spans="1:5" x14ac:dyDescent="0.2">
      <c r="A248" s="23">
        <v>0.90210000000000001</v>
      </c>
      <c r="B248" s="23"/>
      <c r="C248" s="23">
        <v>1.0267999999999999</v>
      </c>
      <c r="D248" s="6">
        <v>1795161.69</v>
      </c>
      <c r="E248" s="6">
        <v>0</v>
      </c>
    </row>
    <row r="249" spans="1:5" x14ac:dyDescent="0.2">
      <c r="A249" s="23">
        <v>0.84330000000000005</v>
      </c>
      <c r="B249" s="23"/>
      <c r="C249" s="23">
        <v>1.125</v>
      </c>
      <c r="D249" s="6">
        <v>141593.56</v>
      </c>
      <c r="E249" s="6">
        <v>0</v>
      </c>
    </row>
    <row r="250" spans="1:5" x14ac:dyDescent="0.2">
      <c r="A250" s="23">
        <v>0.84860000000000002</v>
      </c>
      <c r="B250" s="23"/>
      <c r="C250" s="23">
        <v>1.1158999999999999</v>
      </c>
      <c r="D250" s="6">
        <v>162120.84</v>
      </c>
      <c r="E250" s="6">
        <v>0</v>
      </c>
    </row>
    <row r="251" spans="1:5" x14ac:dyDescent="0.2">
      <c r="A251" s="23">
        <v>0.80400000000000005</v>
      </c>
      <c r="B251" s="23"/>
      <c r="C251" s="23">
        <v>2.1162999999999998</v>
      </c>
      <c r="D251" s="6">
        <v>24315.57</v>
      </c>
      <c r="E251" s="6">
        <v>0</v>
      </c>
    </row>
    <row r="252" spans="1:5" x14ac:dyDescent="0.2">
      <c r="A252" s="23">
        <v>0.8155</v>
      </c>
      <c r="B252" s="23"/>
      <c r="C252" s="23">
        <v>1.5007999999999999</v>
      </c>
      <c r="D252" s="6">
        <v>57711.95</v>
      </c>
      <c r="E252" s="6">
        <v>0</v>
      </c>
    </row>
    <row r="253" spans="1:5" x14ac:dyDescent="0.2">
      <c r="A253" s="23">
        <v>0.85109999999999997</v>
      </c>
      <c r="B253" s="23"/>
      <c r="C253" s="23">
        <v>1.1114999999999999</v>
      </c>
      <c r="D253" s="6">
        <v>96434.84</v>
      </c>
      <c r="E253" s="6">
        <v>0</v>
      </c>
    </row>
    <row r="254" spans="1:5" x14ac:dyDescent="0.2">
      <c r="A254" s="23">
        <v>0.84689999999999999</v>
      </c>
      <c r="B254" s="23"/>
      <c r="C254" s="23">
        <v>1.1188</v>
      </c>
      <c r="D254" s="6">
        <v>344840.15</v>
      </c>
      <c r="E254" s="6">
        <v>0</v>
      </c>
    </row>
    <row r="255" spans="1:5" x14ac:dyDescent="0.2">
      <c r="A255" s="23">
        <v>0.81889999999999996</v>
      </c>
      <c r="B255" s="23"/>
      <c r="C255" s="23">
        <v>1.4129</v>
      </c>
      <c r="D255" s="6">
        <v>117697.18</v>
      </c>
      <c r="E255" s="6">
        <v>0</v>
      </c>
    </row>
    <row r="256" spans="1:5" x14ac:dyDescent="0.2">
      <c r="A256" s="23">
        <v>0.82130000000000003</v>
      </c>
      <c r="B256" s="23"/>
      <c r="C256" s="23">
        <v>1.3504</v>
      </c>
      <c r="D256" s="6">
        <v>160203.22</v>
      </c>
      <c r="E256" s="6">
        <v>0</v>
      </c>
    </row>
    <row r="257" spans="1:5" x14ac:dyDescent="0.2">
      <c r="A257" s="23">
        <v>0.81669999999999998</v>
      </c>
      <c r="B257" s="23"/>
      <c r="C257" s="23">
        <v>1.4708000000000001</v>
      </c>
      <c r="D257" s="6">
        <v>146877.91</v>
      </c>
      <c r="E257" s="6">
        <v>0</v>
      </c>
    </row>
    <row r="258" spans="1:5" x14ac:dyDescent="0.2">
      <c r="A258" s="23">
        <v>0.81469999999999998</v>
      </c>
      <c r="B258" s="23"/>
      <c r="C258" s="23">
        <v>1.5225</v>
      </c>
      <c r="D258" s="6">
        <v>133765.14000000001</v>
      </c>
      <c r="E258" s="6">
        <v>0</v>
      </c>
    </row>
    <row r="259" spans="1:5" x14ac:dyDescent="0.2">
      <c r="A259" s="23">
        <v>0.82969999999999999</v>
      </c>
      <c r="B259" s="23"/>
      <c r="C259" s="23">
        <v>1.2124999999999999</v>
      </c>
      <c r="D259" s="6">
        <v>266060.13</v>
      </c>
      <c r="E259" s="6">
        <v>0</v>
      </c>
    </row>
    <row r="260" spans="1:5" x14ac:dyDescent="0.2">
      <c r="A260" s="23">
        <v>0.82399999999999995</v>
      </c>
      <c r="B260" s="23"/>
      <c r="C260" s="23">
        <v>1.2783</v>
      </c>
      <c r="D260" s="6">
        <v>63407.47</v>
      </c>
      <c r="E260" s="6">
        <v>0</v>
      </c>
    </row>
    <row r="261" spans="1:5" x14ac:dyDescent="0.2">
      <c r="A261" s="23">
        <v>0.87490000000000001</v>
      </c>
      <c r="B261" s="23"/>
      <c r="C261" s="23">
        <v>1.0267999999999999</v>
      </c>
      <c r="D261" s="6">
        <v>929612.7</v>
      </c>
      <c r="E261" s="6">
        <v>0</v>
      </c>
    </row>
    <row r="262" spans="1:5" x14ac:dyDescent="0.2">
      <c r="A262" s="23">
        <v>0.90500000000000003</v>
      </c>
      <c r="B262" s="23"/>
      <c r="C262" s="23">
        <v>1.0342</v>
      </c>
      <c r="D262" s="6">
        <v>36085147.960000001</v>
      </c>
      <c r="E262" s="6">
        <v>0</v>
      </c>
    </row>
    <row r="263" spans="1:5" x14ac:dyDescent="0.2">
      <c r="A263" s="23">
        <v>0.81589999999999996</v>
      </c>
      <c r="B263" s="23"/>
      <c r="C263" s="23">
        <v>1.4918</v>
      </c>
      <c r="D263" s="6">
        <v>75305.02</v>
      </c>
      <c r="E263" s="6">
        <v>0</v>
      </c>
    </row>
    <row r="264" spans="1:5" x14ac:dyDescent="0.2">
      <c r="A264" s="23">
        <v>0.90500000000000003</v>
      </c>
      <c r="B264" s="23"/>
      <c r="C264" s="23">
        <v>1.0342</v>
      </c>
      <c r="D264" s="6">
        <v>253601.76</v>
      </c>
      <c r="E264" s="6">
        <v>0</v>
      </c>
    </row>
    <row r="265" spans="1:5" x14ac:dyDescent="0.2">
      <c r="A265" s="23">
        <v>0.87460000000000004</v>
      </c>
      <c r="B265" s="23"/>
      <c r="C265" s="23">
        <v>1.0267999999999999</v>
      </c>
      <c r="D265" s="6">
        <v>448229.44</v>
      </c>
      <c r="E265" s="6">
        <v>0</v>
      </c>
    </row>
    <row r="266" spans="1:5" x14ac:dyDescent="0.2">
      <c r="A266" s="23">
        <v>0.86580000000000001</v>
      </c>
      <c r="B266" s="23"/>
      <c r="C266" s="23">
        <v>1.0502</v>
      </c>
      <c r="D266" s="6">
        <v>37293.47</v>
      </c>
      <c r="E266" s="6">
        <v>0</v>
      </c>
    </row>
    <row r="267" spans="1:5" x14ac:dyDescent="0.2">
      <c r="A267" s="23">
        <v>0.82540000000000002</v>
      </c>
      <c r="B267" s="23"/>
      <c r="C267" s="23">
        <v>1.2414000000000001</v>
      </c>
      <c r="D267" s="6">
        <v>30076.03</v>
      </c>
      <c r="E267" s="6">
        <v>0</v>
      </c>
    </row>
    <row r="268" spans="1:5" x14ac:dyDescent="0.2">
      <c r="A268" s="23">
        <v>0.81920000000000004</v>
      </c>
      <c r="B268" s="23"/>
      <c r="C268" s="23">
        <v>1.4036999999999999</v>
      </c>
      <c r="D268" s="6">
        <v>73787.960000000006</v>
      </c>
      <c r="E268" s="6">
        <v>0</v>
      </c>
    </row>
    <row r="269" spans="1:5" x14ac:dyDescent="0.2">
      <c r="A269" s="23">
        <v>0.81340000000000001</v>
      </c>
      <c r="B269" s="23"/>
      <c r="C269" s="23">
        <v>1.5670999999999999</v>
      </c>
      <c r="D269" s="6">
        <v>21923.51</v>
      </c>
      <c r="E269" s="6">
        <v>0</v>
      </c>
    </row>
    <row r="270" spans="1:5" x14ac:dyDescent="0.2">
      <c r="A270" s="23">
        <v>0.8024</v>
      </c>
      <c r="B270" s="23"/>
      <c r="C270" s="23">
        <v>2.2130000000000001</v>
      </c>
      <c r="D270" s="6">
        <v>37889.370000000003</v>
      </c>
      <c r="E270" s="6">
        <v>0</v>
      </c>
    </row>
    <row r="271" spans="1:5" x14ac:dyDescent="0.2">
      <c r="A271" s="23">
        <v>0.83</v>
      </c>
      <c r="B271" s="23"/>
      <c r="C271" s="23">
        <v>1.2110000000000001</v>
      </c>
      <c r="D271" s="6">
        <v>92731.28</v>
      </c>
      <c r="E271" s="6">
        <v>0</v>
      </c>
    </row>
    <row r="272" spans="1:5" x14ac:dyDescent="0.2">
      <c r="A272" s="23">
        <v>0.88749999999999996</v>
      </c>
      <c r="B272" s="23"/>
      <c r="C272" s="23">
        <v>1.0267999999999999</v>
      </c>
      <c r="D272" s="6">
        <v>3375993.1</v>
      </c>
      <c r="E272" s="6">
        <v>0</v>
      </c>
    </row>
    <row r="273" spans="1:5" x14ac:dyDescent="0.2">
      <c r="A273" s="23">
        <v>0.88549999999999995</v>
      </c>
      <c r="B273" s="23"/>
      <c r="C273" s="23">
        <v>1.0267999999999999</v>
      </c>
      <c r="D273" s="6">
        <v>758829.04</v>
      </c>
      <c r="E273" s="6">
        <v>0</v>
      </c>
    </row>
    <row r="274" spans="1:5" x14ac:dyDescent="0.2">
      <c r="A274" s="23">
        <v>0.876</v>
      </c>
      <c r="B274" s="23"/>
      <c r="C274" s="23">
        <v>1.0267999999999999</v>
      </c>
      <c r="D274" s="6">
        <v>497681.32</v>
      </c>
      <c r="E274" s="6">
        <v>0</v>
      </c>
    </row>
    <row r="275" spans="1:5" x14ac:dyDescent="0.2">
      <c r="A275" s="23">
        <v>0.90500000000000003</v>
      </c>
      <c r="B275" s="23"/>
      <c r="C275" s="23">
        <v>1.0306</v>
      </c>
      <c r="D275" s="6">
        <v>4695056.91</v>
      </c>
      <c r="E275" s="6">
        <v>0</v>
      </c>
    </row>
    <row r="276" spans="1:5" x14ac:dyDescent="0.2">
      <c r="A276" s="23">
        <v>0.87160000000000004</v>
      </c>
      <c r="B276" s="23"/>
      <c r="C276" s="23">
        <v>1.0346</v>
      </c>
      <c r="D276" s="6">
        <v>103854.06</v>
      </c>
      <c r="E276" s="6">
        <v>0</v>
      </c>
    </row>
    <row r="277" spans="1:5" x14ac:dyDescent="0.2">
      <c r="A277" s="23">
        <v>0.85260000000000002</v>
      </c>
      <c r="B277" s="23"/>
      <c r="C277" s="23">
        <v>1.1089</v>
      </c>
      <c r="D277" s="6">
        <v>101455.74</v>
      </c>
      <c r="E277" s="6">
        <v>0</v>
      </c>
    </row>
    <row r="278" spans="1:5" x14ac:dyDescent="0.2">
      <c r="A278" s="23">
        <v>0.89390000000000003</v>
      </c>
      <c r="B278" s="23"/>
      <c r="C278" s="23">
        <v>1.0267999999999999</v>
      </c>
      <c r="D278" s="6">
        <v>277075.65000000002</v>
      </c>
      <c r="E278" s="6">
        <v>0</v>
      </c>
    </row>
    <row r="279" spans="1:5" x14ac:dyDescent="0.2">
      <c r="A279" s="23">
        <v>0.83989999999999998</v>
      </c>
      <c r="B279" s="23"/>
      <c r="C279" s="23">
        <v>1.1446000000000001</v>
      </c>
      <c r="D279" s="6">
        <v>164556.04999999999</v>
      </c>
      <c r="E279" s="6">
        <v>0</v>
      </c>
    </row>
    <row r="280" spans="1:5" x14ac:dyDescent="0.2">
      <c r="A280" s="23">
        <v>0.83309999999999995</v>
      </c>
      <c r="B280" s="23"/>
      <c r="C280" s="23">
        <v>1.1899</v>
      </c>
      <c r="D280" s="6">
        <v>64778.53</v>
      </c>
      <c r="E280" s="6">
        <v>0</v>
      </c>
    </row>
    <row r="281" spans="1:5" x14ac:dyDescent="0.2">
      <c r="A281" s="23">
        <v>0.81489999999999996</v>
      </c>
      <c r="B281" s="23"/>
      <c r="C281" s="23">
        <v>1.5165999999999999</v>
      </c>
      <c r="D281" s="6">
        <v>67968.19</v>
      </c>
      <c r="E281" s="6">
        <v>0</v>
      </c>
    </row>
    <row r="282" spans="1:5" x14ac:dyDescent="0.2">
      <c r="A282" s="23">
        <v>0.87509999999999999</v>
      </c>
      <c r="B282" s="23"/>
      <c r="C282" s="23">
        <v>1.0267999999999999</v>
      </c>
      <c r="D282" s="6">
        <v>76735.350000000006</v>
      </c>
      <c r="E282" s="6">
        <v>0</v>
      </c>
    </row>
    <row r="283" spans="1:5" x14ac:dyDescent="0.2">
      <c r="A283" s="23">
        <v>0.8831</v>
      </c>
      <c r="B283" s="23"/>
      <c r="C283" s="23">
        <v>1.0267999999999999</v>
      </c>
      <c r="D283" s="6">
        <v>269075.40999999997</v>
      </c>
      <c r="E283" s="6">
        <v>0</v>
      </c>
    </row>
    <row r="284" spans="1:5" x14ac:dyDescent="0.2">
      <c r="A284" s="23">
        <v>0.80179999999999996</v>
      </c>
      <c r="B284" s="23"/>
      <c r="C284" s="23">
        <v>2.2498999999999998</v>
      </c>
      <c r="D284" s="6">
        <v>32361.77</v>
      </c>
      <c r="E284" s="6">
        <v>0</v>
      </c>
    </row>
    <row r="285" spans="1:5" x14ac:dyDescent="0.2">
      <c r="A285" s="23">
        <v>0.82010000000000005</v>
      </c>
      <c r="B285" s="23"/>
      <c r="C285" s="23">
        <v>1.3807</v>
      </c>
      <c r="D285" s="6">
        <v>95317.54</v>
      </c>
      <c r="E285" s="6">
        <v>0</v>
      </c>
    </row>
    <row r="286" spans="1:5" x14ac:dyDescent="0.2">
      <c r="A286" s="23">
        <v>0.87260000000000004</v>
      </c>
      <c r="B286" s="23"/>
      <c r="C286" s="23">
        <v>1.0319</v>
      </c>
      <c r="D286" s="6">
        <v>637736.93000000005</v>
      </c>
      <c r="E286" s="6">
        <v>0</v>
      </c>
    </row>
    <row r="287" spans="1:5" x14ac:dyDescent="0.2">
      <c r="A287" s="23">
        <v>0.8609</v>
      </c>
      <c r="B287" s="23"/>
      <c r="C287" s="23">
        <v>1.0810999999999999</v>
      </c>
      <c r="D287" s="6">
        <v>282592.99</v>
      </c>
      <c r="E287" s="6">
        <v>0</v>
      </c>
    </row>
    <row r="288" spans="1:5" x14ac:dyDescent="0.2">
      <c r="A288" s="23">
        <v>0.81950000000000001</v>
      </c>
      <c r="B288" s="23"/>
      <c r="C288" s="23">
        <v>1.3974</v>
      </c>
      <c r="D288" s="6">
        <v>111102.35</v>
      </c>
      <c r="E288" s="6">
        <v>0</v>
      </c>
    </row>
    <row r="289" spans="1:5" x14ac:dyDescent="0.2">
      <c r="A289" s="23">
        <v>0.876</v>
      </c>
      <c r="B289" s="23"/>
      <c r="C289" s="23">
        <v>1.0267999999999999</v>
      </c>
      <c r="D289" s="6">
        <v>479726.48</v>
      </c>
      <c r="E289" s="6">
        <v>0</v>
      </c>
    </row>
    <row r="290" spans="1:5" x14ac:dyDescent="0.2">
      <c r="A290" s="23">
        <v>0.86899999999999999</v>
      </c>
      <c r="B290" s="23"/>
      <c r="C290" s="23">
        <v>1.0416000000000001</v>
      </c>
      <c r="D290" s="6">
        <v>384156.45</v>
      </c>
      <c r="E290" s="6">
        <v>0</v>
      </c>
    </row>
    <row r="291" spans="1:5" x14ac:dyDescent="0.2">
      <c r="A291" s="23">
        <v>0.83889999999999998</v>
      </c>
      <c r="B291" s="23"/>
      <c r="C291" s="23">
        <v>1.1516999999999999</v>
      </c>
      <c r="D291" s="6">
        <v>165463.38</v>
      </c>
      <c r="E291" s="6">
        <v>0</v>
      </c>
    </row>
    <row r="292" spans="1:5" x14ac:dyDescent="0.2">
      <c r="A292" s="23">
        <v>0.82320000000000004</v>
      </c>
      <c r="B292" s="23"/>
      <c r="C292" s="23">
        <v>1.3001</v>
      </c>
      <c r="D292" s="6">
        <v>15702</v>
      </c>
      <c r="E292" s="6">
        <v>0</v>
      </c>
    </row>
    <row r="293" spans="1:5" x14ac:dyDescent="0.2">
      <c r="A293" s="23">
        <v>0.82750000000000001</v>
      </c>
      <c r="B293" s="23"/>
      <c r="C293" s="23">
        <v>1.2271000000000001</v>
      </c>
      <c r="D293" s="6">
        <v>63030.52</v>
      </c>
      <c r="E293" s="6">
        <v>0</v>
      </c>
    </row>
    <row r="294" spans="1:5" x14ac:dyDescent="0.2">
      <c r="A294" s="23">
        <v>0.85140000000000005</v>
      </c>
      <c r="B294" s="23"/>
      <c r="C294" s="23">
        <v>1.1109</v>
      </c>
      <c r="D294" s="6">
        <v>43772.22</v>
      </c>
      <c r="E294" s="6">
        <v>0</v>
      </c>
    </row>
    <row r="295" spans="1:5" x14ac:dyDescent="0.2">
      <c r="A295" s="23">
        <v>0.85970000000000002</v>
      </c>
      <c r="B295" s="23"/>
      <c r="C295" s="23">
        <v>1.0940000000000001</v>
      </c>
      <c r="D295" s="6">
        <v>111694.04</v>
      </c>
      <c r="E295" s="6">
        <v>0</v>
      </c>
    </row>
    <row r="296" spans="1:5" x14ac:dyDescent="0.2">
      <c r="A296" s="23">
        <v>0.80030000000000001</v>
      </c>
      <c r="B296" s="23"/>
      <c r="C296" s="23">
        <v>2.3344999999999998</v>
      </c>
      <c r="D296" s="6">
        <v>8565</v>
      </c>
      <c r="E296" s="6">
        <v>0</v>
      </c>
    </row>
    <row r="297" spans="1:5" x14ac:dyDescent="0.2">
      <c r="A297" s="23">
        <v>0.8347</v>
      </c>
      <c r="B297" s="23"/>
      <c r="C297" s="23">
        <v>1.1793</v>
      </c>
      <c r="D297" s="6">
        <v>335358.45</v>
      </c>
      <c r="E297" s="6">
        <v>0</v>
      </c>
    </row>
    <row r="298" spans="1:5" x14ac:dyDescent="0.2">
      <c r="A298" s="23">
        <v>0.81479999999999997</v>
      </c>
      <c r="B298" s="23"/>
      <c r="C298" s="23">
        <v>1.5209999999999999</v>
      </c>
      <c r="D298" s="6">
        <v>45134.16</v>
      </c>
      <c r="E298" s="6">
        <v>0</v>
      </c>
    </row>
    <row r="299" spans="1:5" x14ac:dyDescent="0.2">
      <c r="A299" s="23">
        <v>0.81499999999999995</v>
      </c>
      <c r="B299" s="23"/>
      <c r="C299" s="23">
        <v>1.5148999999999999</v>
      </c>
      <c r="D299" s="6">
        <v>58873.41</v>
      </c>
      <c r="E299" s="6">
        <v>0</v>
      </c>
    </row>
    <row r="300" spans="1:5" x14ac:dyDescent="0.2">
      <c r="A300" s="23">
        <v>0.90500000000000003</v>
      </c>
      <c r="B300" s="23"/>
      <c r="C300" s="23">
        <v>1.0342</v>
      </c>
      <c r="D300" s="6">
        <v>5605440.3300000001</v>
      </c>
      <c r="E300" s="6">
        <v>0</v>
      </c>
    </row>
    <row r="301" spans="1:5" x14ac:dyDescent="0.2">
      <c r="A301" s="23">
        <v>0.81289999999999996</v>
      </c>
      <c r="B301" s="23"/>
      <c r="C301" s="23">
        <v>1.5972</v>
      </c>
      <c r="D301" s="6">
        <v>46103.43</v>
      </c>
      <c r="E301" s="6">
        <v>0</v>
      </c>
    </row>
    <row r="302" spans="1:5" x14ac:dyDescent="0.2">
      <c r="A302" s="23">
        <v>0.80130000000000001</v>
      </c>
      <c r="B302" s="23"/>
      <c r="C302" s="23">
        <v>2.2768999999999999</v>
      </c>
      <c r="D302" s="6">
        <v>25189.24</v>
      </c>
      <c r="E302" s="6">
        <v>0</v>
      </c>
    </row>
    <row r="303" spans="1:5" x14ac:dyDescent="0.2">
      <c r="A303" s="23">
        <v>0.81059999999999999</v>
      </c>
      <c r="B303" s="23"/>
      <c r="C303" s="23">
        <v>1.7284999999999999</v>
      </c>
      <c r="D303" s="6">
        <v>43338.49</v>
      </c>
      <c r="E303" s="6">
        <v>0</v>
      </c>
    </row>
    <row r="304" spans="1:5" x14ac:dyDescent="0.2">
      <c r="A304" s="23">
        <v>0.8034</v>
      </c>
      <c r="B304" s="23"/>
      <c r="C304" s="23">
        <v>2.1520999999999999</v>
      </c>
      <c r="D304" s="6">
        <v>34533.86</v>
      </c>
      <c r="E304" s="6">
        <v>0</v>
      </c>
    </row>
    <row r="305" spans="1:5" x14ac:dyDescent="0.2">
      <c r="A305" s="23">
        <v>0.81289999999999996</v>
      </c>
      <c r="B305" s="23"/>
      <c r="C305" s="23">
        <v>1.5952999999999999</v>
      </c>
      <c r="D305" s="6">
        <v>54670.61</v>
      </c>
      <c r="E305" s="6">
        <v>0</v>
      </c>
    </row>
    <row r="306" spans="1:5" x14ac:dyDescent="0.2">
      <c r="A306" s="23">
        <v>0.80620000000000003</v>
      </c>
      <c r="B306" s="23"/>
      <c r="C306" s="23">
        <v>1.9864999999999999</v>
      </c>
      <c r="D306" s="6">
        <v>50198.42</v>
      </c>
      <c r="E306" s="6">
        <v>0</v>
      </c>
    </row>
    <row r="307" spans="1:5" x14ac:dyDescent="0.2">
      <c r="A307" s="23">
        <v>0.8367</v>
      </c>
      <c r="B307" s="23"/>
      <c r="C307" s="23">
        <v>1.1660999999999999</v>
      </c>
      <c r="D307" s="6">
        <v>183763.24</v>
      </c>
      <c r="E307" s="6">
        <v>0</v>
      </c>
    </row>
    <row r="308" spans="1:5" x14ac:dyDescent="0.2">
      <c r="A308" s="23">
        <v>0.84809999999999997</v>
      </c>
      <c r="B308" s="23"/>
      <c r="C308" s="23">
        <v>1.1166</v>
      </c>
      <c r="D308" s="6">
        <v>322532.61</v>
      </c>
      <c r="E308" s="6">
        <v>0</v>
      </c>
    </row>
    <row r="309" spans="1:5" x14ac:dyDescent="0.2">
      <c r="A309" s="23">
        <v>0.87549999999999994</v>
      </c>
      <c r="B309" s="23"/>
      <c r="C309" s="23">
        <v>1.0267999999999999</v>
      </c>
      <c r="D309" s="6">
        <v>510734.22</v>
      </c>
      <c r="E309" s="6">
        <v>0</v>
      </c>
    </row>
    <row r="310" spans="1:5" x14ac:dyDescent="0.2">
      <c r="A310" s="23">
        <v>0.84419999999999995</v>
      </c>
      <c r="B310" s="23"/>
      <c r="C310" s="23">
        <v>1.1234999999999999</v>
      </c>
      <c r="D310" s="6">
        <v>109023.29</v>
      </c>
      <c r="E310" s="6">
        <v>0</v>
      </c>
    </row>
    <row r="311" spans="1:5" x14ac:dyDescent="0.2">
      <c r="A311" s="23">
        <v>0.84250000000000003</v>
      </c>
      <c r="B311" s="23"/>
      <c r="C311" s="23">
        <v>1.1275999999999999</v>
      </c>
      <c r="D311" s="6">
        <v>280523.24</v>
      </c>
      <c r="E311" s="6">
        <v>0</v>
      </c>
    </row>
    <row r="312" spans="1:5" x14ac:dyDescent="0.2">
      <c r="A312" s="23">
        <v>0.89910000000000001</v>
      </c>
      <c r="B312" s="23"/>
      <c r="C312" s="23">
        <v>1.0267999999999999</v>
      </c>
      <c r="D312" s="6">
        <v>2116920.2599999998</v>
      </c>
      <c r="E312" s="6">
        <v>0</v>
      </c>
    </row>
    <row r="313" spans="1:5" x14ac:dyDescent="0.2">
      <c r="A313" s="23">
        <v>0.89090000000000003</v>
      </c>
      <c r="B313" s="23"/>
      <c r="C313" s="23">
        <v>1.0267999999999999</v>
      </c>
      <c r="D313" s="6">
        <v>1242556.1499999999</v>
      </c>
      <c r="E313" s="6">
        <v>0</v>
      </c>
    </row>
    <row r="314" spans="1:5" x14ac:dyDescent="0.2">
      <c r="A314" s="23">
        <v>0.85129999999999995</v>
      </c>
      <c r="B314" s="23"/>
      <c r="C314" s="23">
        <v>1.1112</v>
      </c>
      <c r="D314" s="6">
        <v>60034.7</v>
      </c>
      <c r="E314" s="6">
        <v>0</v>
      </c>
    </row>
    <row r="315" spans="1:5" x14ac:dyDescent="0.2">
      <c r="A315" s="23">
        <v>0.85750000000000004</v>
      </c>
      <c r="B315" s="23"/>
      <c r="C315" s="23">
        <v>1.1004</v>
      </c>
      <c r="D315" s="6">
        <v>636231.09</v>
      </c>
      <c r="E315" s="6">
        <v>0</v>
      </c>
    </row>
    <row r="316" spans="1:5" x14ac:dyDescent="0.2">
      <c r="A316" s="23">
        <v>0.80759999999999998</v>
      </c>
      <c r="B316" s="23"/>
      <c r="C316" s="23">
        <v>1.9076</v>
      </c>
      <c r="D316" s="6">
        <v>62337.49</v>
      </c>
      <c r="E316" s="6">
        <v>0</v>
      </c>
    </row>
    <row r="317" spans="1:5" x14ac:dyDescent="0.2">
      <c r="A317" s="23">
        <v>0.81730000000000003</v>
      </c>
      <c r="B317" s="23"/>
      <c r="C317" s="23">
        <v>1.4537</v>
      </c>
      <c r="D317" s="6">
        <v>53182.45</v>
      </c>
      <c r="E317" s="6">
        <v>0</v>
      </c>
    </row>
    <row r="318" spans="1:5" x14ac:dyDescent="0.2">
      <c r="A318" s="23">
        <v>0.80559999999999998</v>
      </c>
      <c r="B318" s="23"/>
      <c r="C318" s="23">
        <v>2.0249000000000001</v>
      </c>
      <c r="D318" s="6">
        <v>80606.62</v>
      </c>
      <c r="E318" s="6">
        <v>0</v>
      </c>
    </row>
    <row r="319" spans="1:5" x14ac:dyDescent="0.2">
      <c r="A319" s="23">
        <v>0.79900000000000004</v>
      </c>
      <c r="B319" s="23"/>
      <c r="C319" s="23">
        <v>2.415</v>
      </c>
      <c r="D319" s="6">
        <v>24898.55</v>
      </c>
      <c r="E319" s="6">
        <v>0</v>
      </c>
    </row>
    <row r="320" spans="1:5" x14ac:dyDescent="0.2">
      <c r="A320" s="23">
        <v>0.80069999999999997</v>
      </c>
      <c r="B320" s="23"/>
      <c r="C320" s="23">
        <v>2.3119000000000001</v>
      </c>
      <c r="D320" s="6">
        <v>32718.17</v>
      </c>
      <c r="E320" s="6">
        <v>0</v>
      </c>
    </row>
    <row r="321" spans="1:5" x14ac:dyDescent="0.2">
      <c r="A321" s="23">
        <v>0.81340000000000001</v>
      </c>
      <c r="B321" s="23"/>
      <c r="C321" s="23">
        <v>1.5649</v>
      </c>
      <c r="D321" s="6">
        <v>52194.2</v>
      </c>
      <c r="E321" s="6">
        <v>0</v>
      </c>
    </row>
    <row r="322" spans="1:5" x14ac:dyDescent="0.2">
      <c r="A322" s="23">
        <v>0.82989999999999997</v>
      </c>
      <c r="B322" s="23"/>
      <c r="C322" s="23">
        <v>1.2112000000000001</v>
      </c>
      <c r="D322" s="6">
        <v>67565.289999999994</v>
      </c>
      <c r="E322" s="6">
        <v>0</v>
      </c>
    </row>
    <row r="323" spans="1:5" x14ac:dyDescent="0.2">
      <c r="A323" s="23">
        <v>0.80089999999999995</v>
      </c>
      <c r="B323" s="23"/>
      <c r="C323" s="23">
        <v>2.2984</v>
      </c>
      <c r="D323" s="6">
        <v>43576.25</v>
      </c>
      <c r="E323" s="6">
        <v>0</v>
      </c>
    </row>
    <row r="324" spans="1:5" x14ac:dyDescent="0.2">
      <c r="A324" s="23">
        <v>0.86529999999999996</v>
      </c>
      <c r="B324" s="23"/>
      <c r="C324" s="23">
        <v>1.0518000000000001</v>
      </c>
      <c r="D324" s="6">
        <v>494521.22</v>
      </c>
      <c r="E324" s="6">
        <v>0</v>
      </c>
    </row>
    <row r="325" spans="1:5" x14ac:dyDescent="0.2">
      <c r="A325" s="23">
        <v>0.80920000000000003</v>
      </c>
      <c r="B325" s="23"/>
      <c r="C325" s="23">
        <v>1.8130999999999999</v>
      </c>
      <c r="D325" s="6">
        <v>70257.61</v>
      </c>
      <c r="E325" s="6">
        <v>0</v>
      </c>
    </row>
    <row r="326" spans="1:5" x14ac:dyDescent="0.2">
      <c r="A326" s="23">
        <v>0.81489999999999996</v>
      </c>
      <c r="B326" s="23"/>
      <c r="C326" s="23">
        <v>1.5183</v>
      </c>
      <c r="D326" s="6">
        <v>56360.17</v>
      </c>
      <c r="E326" s="6">
        <v>0</v>
      </c>
    </row>
    <row r="327" spans="1:5" x14ac:dyDescent="0.2">
      <c r="A327" s="23">
        <v>0.80679999999999996</v>
      </c>
      <c r="B327" s="23"/>
      <c r="C327" s="23">
        <v>1.9527000000000001</v>
      </c>
      <c r="D327" s="6">
        <v>44869.23</v>
      </c>
      <c r="E327" s="6">
        <v>0</v>
      </c>
    </row>
    <row r="328" spans="1:5" x14ac:dyDescent="0.2">
      <c r="A328" s="23">
        <v>0.80659999999999998</v>
      </c>
      <c r="B328" s="23"/>
      <c r="C328" s="23">
        <v>1.964</v>
      </c>
      <c r="D328" s="6">
        <v>39006</v>
      </c>
      <c r="E328" s="6">
        <v>0</v>
      </c>
    </row>
    <row r="329" spans="1:5" x14ac:dyDescent="0.2">
      <c r="A329" s="23">
        <v>0.82740000000000002</v>
      </c>
      <c r="B329" s="23"/>
      <c r="C329" s="23">
        <v>1.2276</v>
      </c>
      <c r="D329" s="6">
        <v>93659.3</v>
      </c>
      <c r="E329" s="6">
        <v>0</v>
      </c>
    </row>
    <row r="330" spans="1:5" x14ac:dyDescent="0.2">
      <c r="A330" s="23">
        <v>0.89510000000000001</v>
      </c>
      <c r="B330" s="23"/>
      <c r="C330" s="23">
        <v>1.0267999999999999</v>
      </c>
      <c r="D330" s="6">
        <v>3609113.4</v>
      </c>
      <c r="E330" s="6">
        <v>0</v>
      </c>
    </row>
    <row r="331" spans="1:5" x14ac:dyDescent="0.2">
      <c r="A331" s="23">
        <v>0.80600000000000005</v>
      </c>
      <c r="B331" s="23"/>
      <c r="C331" s="23">
        <v>2.0034999999999998</v>
      </c>
      <c r="D331" s="6">
        <v>22648.080000000002</v>
      </c>
      <c r="E331" s="6">
        <v>0</v>
      </c>
    </row>
    <row r="332" spans="1:5" x14ac:dyDescent="0.2">
      <c r="A332" s="23">
        <v>0.8639</v>
      </c>
      <c r="B332" s="23"/>
      <c r="C332" s="23">
        <v>1.0556000000000001</v>
      </c>
      <c r="D332" s="6">
        <v>287951.08</v>
      </c>
      <c r="E332" s="6">
        <v>0</v>
      </c>
    </row>
    <row r="333" spans="1:5" x14ac:dyDescent="0.2">
      <c r="A333" s="23">
        <v>0.86839999999999995</v>
      </c>
      <c r="B333" s="23"/>
      <c r="C333" s="23">
        <v>1.0431999999999999</v>
      </c>
      <c r="D333" s="6">
        <v>924806.62</v>
      </c>
      <c r="E333" s="6">
        <v>0</v>
      </c>
    </row>
    <row r="334" spans="1:5" x14ac:dyDescent="0.2">
      <c r="A334" s="23">
        <v>0.83150000000000002</v>
      </c>
      <c r="B334" s="23"/>
      <c r="C334" s="23">
        <v>1.2009000000000001</v>
      </c>
      <c r="D334" s="6">
        <v>125903.6</v>
      </c>
      <c r="E334" s="6">
        <v>0</v>
      </c>
    </row>
    <row r="335" spans="1:5" x14ac:dyDescent="0.2">
      <c r="A335" s="23">
        <v>0.82599999999999996</v>
      </c>
      <c r="B335" s="23"/>
      <c r="C335" s="23">
        <v>1.2374000000000001</v>
      </c>
      <c r="D335" s="6">
        <v>81512.92</v>
      </c>
      <c r="E335" s="6">
        <v>0</v>
      </c>
    </row>
    <row r="336" spans="1:5" x14ac:dyDescent="0.2">
      <c r="A336" s="23">
        <v>0.87749999999999995</v>
      </c>
      <c r="B336" s="23"/>
      <c r="C336" s="23">
        <v>1.0267999999999999</v>
      </c>
      <c r="D336" s="6">
        <v>1076853.06</v>
      </c>
      <c r="E336" s="6">
        <v>0</v>
      </c>
    </row>
    <row r="337" spans="1:5" x14ac:dyDescent="0.2">
      <c r="A337" s="23">
        <v>0.82420000000000004</v>
      </c>
      <c r="B337" s="23"/>
      <c r="C337" s="23">
        <v>1.2925</v>
      </c>
      <c r="D337" s="6">
        <v>83052.72</v>
      </c>
      <c r="E337" s="6">
        <v>0</v>
      </c>
    </row>
    <row r="338" spans="1:5" x14ac:dyDescent="0.2">
      <c r="A338" s="23">
        <v>0.85750000000000004</v>
      </c>
      <c r="B338" s="23"/>
      <c r="C338" s="23">
        <v>1.1004</v>
      </c>
      <c r="D338" s="6">
        <v>393321.34</v>
      </c>
      <c r="E338" s="6">
        <v>0</v>
      </c>
    </row>
    <row r="339" spans="1:5" x14ac:dyDescent="0.2">
      <c r="A339" s="23">
        <v>0.8669</v>
      </c>
      <c r="B339" s="23"/>
      <c r="C339" s="23">
        <v>1.0472999999999999</v>
      </c>
      <c r="D339" s="6">
        <v>1203077.8600000001</v>
      </c>
      <c r="E339" s="6">
        <v>0</v>
      </c>
    </row>
    <row r="340" spans="1:5" x14ac:dyDescent="0.2">
      <c r="A340" s="23">
        <v>0.80779999999999996</v>
      </c>
      <c r="B340" s="23"/>
      <c r="C340" s="23">
        <v>1.8944000000000001</v>
      </c>
      <c r="D340" s="6">
        <v>62364.49</v>
      </c>
      <c r="E340" s="6">
        <v>0</v>
      </c>
    </row>
    <row r="341" spans="1:5" x14ac:dyDescent="0.2">
      <c r="A341" s="23">
        <v>0.82879999999999998</v>
      </c>
      <c r="B341" s="23"/>
      <c r="C341" s="23">
        <v>1.2189000000000001</v>
      </c>
      <c r="D341" s="6">
        <v>135972.93</v>
      </c>
      <c r="E341" s="6">
        <v>0</v>
      </c>
    </row>
    <row r="342" spans="1:5" x14ac:dyDescent="0.2">
      <c r="A342" s="23">
        <v>0.86070000000000002</v>
      </c>
      <c r="B342" s="23"/>
      <c r="C342" s="23">
        <v>1.0833999999999999</v>
      </c>
      <c r="D342" s="6">
        <v>675951.59</v>
      </c>
      <c r="E342" s="6">
        <v>0</v>
      </c>
    </row>
    <row r="343" spans="1:5" x14ac:dyDescent="0.2">
      <c r="A343" s="23">
        <v>0.84209999999999996</v>
      </c>
      <c r="B343" s="23"/>
      <c r="C343" s="23">
        <v>1.1303000000000001</v>
      </c>
      <c r="D343" s="6">
        <v>547829.39</v>
      </c>
      <c r="E343" s="6">
        <v>0</v>
      </c>
    </row>
    <row r="344" spans="1:5" x14ac:dyDescent="0.2">
      <c r="A344" s="23">
        <v>0.8125</v>
      </c>
      <c r="B344" s="23"/>
      <c r="C344" s="23">
        <v>1.6197999999999999</v>
      </c>
      <c r="D344" s="6">
        <v>144032.54999999999</v>
      </c>
      <c r="E344" s="6">
        <v>0</v>
      </c>
    </row>
    <row r="345" spans="1:5" x14ac:dyDescent="0.2">
      <c r="A345" s="23">
        <v>0.81930000000000003</v>
      </c>
      <c r="B345" s="23"/>
      <c r="C345" s="23">
        <v>1.4017999999999999</v>
      </c>
      <c r="D345" s="6">
        <v>69957.259999999995</v>
      </c>
      <c r="E345" s="6">
        <v>0</v>
      </c>
    </row>
    <row r="346" spans="1:5" x14ac:dyDescent="0.2">
      <c r="A346" s="23">
        <v>0.80989999999999995</v>
      </c>
      <c r="B346" s="23"/>
      <c r="C346" s="23">
        <v>1.774</v>
      </c>
      <c r="D346" s="6">
        <v>66538.34</v>
      </c>
      <c r="E346" s="6">
        <v>0</v>
      </c>
    </row>
    <row r="347" spans="1:5" x14ac:dyDescent="0.2">
      <c r="A347" s="23">
        <v>0.81830000000000003</v>
      </c>
      <c r="B347" s="23"/>
      <c r="C347" s="23">
        <v>1.4285000000000001</v>
      </c>
      <c r="D347" s="6">
        <v>33758.03</v>
      </c>
      <c r="E347" s="6">
        <v>0</v>
      </c>
    </row>
    <row r="348" spans="1:5" x14ac:dyDescent="0.2">
      <c r="A348" s="23">
        <v>0.81079999999999997</v>
      </c>
      <c r="B348" s="23"/>
      <c r="C348" s="23">
        <v>1.7164999999999999</v>
      </c>
      <c r="D348" s="6">
        <v>30813.46</v>
      </c>
      <c r="E348" s="6">
        <v>0</v>
      </c>
    </row>
    <row r="349" spans="1:5" x14ac:dyDescent="0.2">
      <c r="A349" s="23">
        <v>0.81479999999999997</v>
      </c>
      <c r="B349" s="23"/>
      <c r="C349" s="23">
        <v>1.5207999999999999</v>
      </c>
      <c r="D349" s="6">
        <v>23164.97</v>
      </c>
      <c r="E349" s="6">
        <v>0</v>
      </c>
    </row>
    <row r="350" spans="1:5" x14ac:dyDescent="0.2">
      <c r="A350" s="23">
        <v>0.85770000000000002</v>
      </c>
      <c r="B350" s="23"/>
      <c r="C350" s="23">
        <v>1.1000000000000001</v>
      </c>
      <c r="D350" s="6">
        <v>74439.539999999994</v>
      </c>
      <c r="E350" s="6">
        <v>0</v>
      </c>
    </row>
    <row r="351" spans="1:5" x14ac:dyDescent="0.2">
      <c r="A351" s="23">
        <v>0.82769999999999999</v>
      </c>
      <c r="B351" s="23"/>
      <c r="C351" s="23">
        <v>1.2258</v>
      </c>
      <c r="D351" s="6">
        <v>43734.54</v>
      </c>
      <c r="E351" s="6">
        <v>0</v>
      </c>
    </row>
    <row r="352" spans="1:5" x14ac:dyDescent="0.2">
      <c r="A352" s="23">
        <v>0.83160000000000001</v>
      </c>
      <c r="B352" s="23"/>
      <c r="C352" s="23">
        <v>1.1998</v>
      </c>
      <c r="D352" s="6">
        <v>118453.25</v>
      </c>
      <c r="E352" s="6">
        <v>0</v>
      </c>
    </row>
    <row r="353" spans="1:5" x14ac:dyDescent="0.2">
      <c r="A353" s="23">
        <v>0.81389999999999996</v>
      </c>
      <c r="B353" s="23"/>
      <c r="C353" s="23">
        <v>1.5443</v>
      </c>
      <c r="D353" s="6">
        <v>30864.59</v>
      </c>
      <c r="E353" s="6">
        <v>0</v>
      </c>
    </row>
    <row r="354" spans="1:5" x14ac:dyDescent="0.2">
      <c r="A354" s="23">
        <v>0.8488</v>
      </c>
      <c r="B354" s="23"/>
      <c r="C354" s="23">
        <v>1.1154999999999999</v>
      </c>
      <c r="D354" s="6">
        <v>0</v>
      </c>
      <c r="E354" s="6">
        <v>0</v>
      </c>
    </row>
    <row r="355" spans="1:5" x14ac:dyDescent="0.2">
      <c r="A355" s="23">
        <v>0.81420000000000003</v>
      </c>
      <c r="B355" s="23"/>
      <c r="C355" s="23">
        <v>1.5370999999999999</v>
      </c>
      <c r="D355" s="6">
        <v>82465.95</v>
      </c>
      <c r="E355" s="6">
        <v>0</v>
      </c>
    </row>
    <row r="356" spans="1:5" x14ac:dyDescent="0.2">
      <c r="A356" s="23">
        <v>0.86119999999999997</v>
      </c>
      <c r="B356" s="23"/>
      <c r="C356" s="23">
        <v>1.0778000000000001</v>
      </c>
      <c r="D356" s="6">
        <v>608773.23</v>
      </c>
      <c r="E356" s="6">
        <v>0</v>
      </c>
    </row>
    <row r="357" spans="1:5" x14ac:dyDescent="0.2">
      <c r="A357" s="23">
        <v>0.81840000000000002</v>
      </c>
      <c r="B357" s="23"/>
      <c r="C357" s="23">
        <v>1.4259999999999999</v>
      </c>
      <c r="D357" s="6">
        <v>107003.71</v>
      </c>
      <c r="E357" s="6">
        <v>0</v>
      </c>
    </row>
    <row r="358" spans="1:5" x14ac:dyDescent="0.2">
      <c r="A358" s="23">
        <v>0.81599999999999995</v>
      </c>
      <c r="B358" s="23"/>
      <c r="C358" s="23">
        <v>1.4893000000000001</v>
      </c>
      <c r="D358" s="6">
        <v>81809.75</v>
      </c>
      <c r="E358" s="6">
        <v>0</v>
      </c>
    </row>
    <row r="359" spans="1:5" x14ac:dyDescent="0.2">
      <c r="A359" s="23">
        <v>0.8931</v>
      </c>
      <c r="B359" s="23"/>
      <c r="C359" s="23">
        <v>1.0267999999999999</v>
      </c>
      <c r="D359" s="6">
        <v>7041039.0700000003</v>
      </c>
      <c r="E359" s="6">
        <v>0</v>
      </c>
    </row>
    <row r="360" spans="1:5" x14ac:dyDescent="0.2">
      <c r="A360" s="23">
        <v>0.88449999999999995</v>
      </c>
      <c r="B360" s="23"/>
      <c r="C360" s="23">
        <v>1.0267999999999999</v>
      </c>
      <c r="D360" s="6">
        <v>779819.57</v>
      </c>
      <c r="E360" s="6">
        <v>0</v>
      </c>
    </row>
    <row r="361" spans="1:5" x14ac:dyDescent="0.2">
      <c r="A361" s="23">
        <v>0.83140000000000003</v>
      </c>
      <c r="B361" s="23"/>
      <c r="C361" s="23">
        <v>1.2013</v>
      </c>
      <c r="D361" s="6">
        <v>87267.55</v>
      </c>
      <c r="E361" s="6">
        <v>0</v>
      </c>
    </row>
    <row r="362" spans="1:5" x14ac:dyDescent="0.2">
      <c r="A362" s="23">
        <v>0.83130000000000004</v>
      </c>
      <c r="B362" s="23"/>
      <c r="C362" s="23">
        <v>1.2020999999999999</v>
      </c>
      <c r="D362" s="6">
        <v>51553.18</v>
      </c>
      <c r="E362" s="6">
        <v>0</v>
      </c>
    </row>
    <row r="363" spans="1:5" x14ac:dyDescent="0.2">
      <c r="A363" s="23">
        <v>0.83379999999999999</v>
      </c>
      <c r="B363" s="23"/>
      <c r="C363" s="23">
        <v>1.1851</v>
      </c>
      <c r="D363" s="6">
        <v>194787.69</v>
      </c>
      <c r="E363" s="6">
        <v>0</v>
      </c>
    </row>
    <row r="364" spans="1:5" x14ac:dyDescent="0.2">
      <c r="A364" s="23">
        <v>0.85409999999999997</v>
      </c>
      <c r="B364" s="23"/>
      <c r="C364" s="23">
        <v>1.1062000000000001</v>
      </c>
      <c r="D364" s="6">
        <v>560155.57999999996</v>
      </c>
      <c r="E364" s="6">
        <v>0</v>
      </c>
    </row>
    <row r="365" spans="1:5" x14ac:dyDescent="0.2">
      <c r="A365" s="23">
        <v>0.82179999999999997</v>
      </c>
      <c r="B365" s="23"/>
      <c r="C365" s="23">
        <v>1.3371999999999999</v>
      </c>
      <c r="D365" s="6">
        <v>83149.14</v>
      </c>
      <c r="E365" s="6">
        <v>0</v>
      </c>
    </row>
    <row r="366" spans="1:5" x14ac:dyDescent="0.2">
      <c r="A366" s="23">
        <v>0.82620000000000005</v>
      </c>
      <c r="B366" s="23"/>
      <c r="C366" s="23">
        <v>1.2357</v>
      </c>
      <c r="D366" s="6">
        <v>27528.93</v>
      </c>
      <c r="E366" s="6">
        <v>0</v>
      </c>
    </row>
    <row r="367" spans="1:5" x14ac:dyDescent="0.2">
      <c r="A367" s="23">
        <v>0.86129999999999995</v>
      </c>
      <c r="B367" s="23"/>
      <c r="C367" s="23">
        <v>1.0769</v>
      </c>
      <c r="D367" s="6">
        <v>40345.760000000002</v>
      </c>
      <c r="E367" s="6">
        <v>0</v>
      </c>
    </row>
    <row r="368" spans="1:5" x14ac:dyDescent="0.2">
      <c r="A368" s="23">
        <v>0.82389999999999997</v>
      </c>
      <c r="B368" s="23"/>
      <c r="C368" s="23">
        <v>1.2808999999999999</v>
      </c>
      <c r="D368" s="6">
        <v>32152.97</v>
      </c>
      <c r="E368" s="6">
        <v>0</v>
      </c>
    </row>
    <row r="369" spans="1:5" x14ac:dyDescent="0.2">
      <c r="A369" s="23">
        <v>0.80820000000000003</v>
      </c>
      <c r="B369" s="23"/>
      <c r="C369" s="23">
        <v>1.8736999999999999</v>
      </c>
      <c r="D369" s="6">
        <v>85532.77</v>
      </c>
      <c r="E369" s="6">
        <v>0</v>
      </c>
    </row>
    <row r="370" spans="1:5" x14ac:dyDescent="0.2">
      <c r="A370" s="23">
        <v>0.80889999999999995</v>
      </c>
      <c r="B370" s="23"/>
      <c r="C370" s="23">
        <v>1.9696</v>
      </c>
      <c r="D370" s="6">
        <v>81355.72</v>
      </c>
      <c r="E370" s="6">
        <v>0</v>
      </c>
    </row>
    <row r="371" spans="1:5" x14ac:dyDescent="0.2">
      <c r="A371" s="23">
        <v>0.83150000000000002</v>
      </c>
      <c r="B371" s="23"/>
      <c r="C371" s="23">
        <v>1.2009000000000001</v>
      </c>
      <c r="D371" s="6">
        <v>635064.52</v>
      </c>
      <c r="E371" s="6">
        <v>0</v>
      </c>
    </row>
    <row r="372" spans="1:5" x14ac:dyDescent="0.2">
      <c r="A372" s="23">
        <v>0.80110000000000003</v>
      </c>
      <c r="B372" s="23"/>
      <c r="C372" s="23">
        <v>2.2894000000000001</v>
      </c>
      <c r="D372" s="6">
        <v>48074.12</v>
      </c>
      <c r="E372" s="6">
        <v>0</v>
      </c>
    </row>
    <row r="373" spans="1:5" x14ac:dyDescent="0.2">
      <c r="A373" s="23">
        <v>0.8266</v>
      </c>
      <c r="B373" s="23"/>
      <c r="C373" s="23">
        <v>1.2331000000000001</v>
      </c>
      <c r="D373" s="6">
        <v>26328.85</v>
      </c>
      <c r="E373" s="6">
        <v>0</v>
      </c>
    </row>
    <row r="374" spans="1:5" x14ac:dyDescent="0.2">
      <c r="A374" s="23">
        <v>0.81440000000000001</v>
      </c>
      <c r="B374" s="23"/>
      <c r="C374" s="23">
        <v>1.5299</v>
      </c>
      <c r="D374" s="6">
        <v>38542.5</v>
      </c>
      <c r="E374" s="6">
        <v>0</v>
      </c>
    </row>
    <row r="375" spans="1:5" x14ac:dyDescent="0.2">
      <c r="A375" s="23">
        <v>0.81579999999999997</v>
      </c>
      <c r="B375" s="23"/>
      <c r="C375" s="23">
        <v>1.4950000000000001</v>
      </c>
      <c r="D375" s="6">
        <v>66502.320000000007</v>
      </c>
      <c r="E375" s="6">
        <v>0</v>
      </c>
    </row>
    <row r="376" spans="1:5" x14ac:dyDescent="0.2">
      <c r="A376" s="23">
        <v>0.8054</v>
      </c>
      <c r="B376" s="23"/>
      <c r="C376" s="23">
        <v>2.0354000000000001</v>
      </c>
      <c r="D376" s="6">
        <v>69614.62</v>
      </c>
      <c r="E376" s="6">
        <v>0</v>
      </c>
    </row>
    <row r="377" spans="1:5" x14ac:dyDescent="0.2">
      <c r="A377" s="23">
        <v>0.8649</v>
      </c>
      <c r="B377" s="23"/>
      <c r="C377" s="23">
        <v>1.0528</v>
      </c>
      <c r="D377" s="6">
        <v>165545.14000000001</v>
      </c>
      <c r="E377" s="6">
        <v>0</v>
      </c>
    </row>
    <row r="378" spans="1:5" x14ac:dyDescent="0.2">
      <c r="A378" s="23">
        <v>0.82969999999999999</v>
      </c>
      <c r="B378" s="23"/>
      <c r="C378" s="23">
        <v>1.2128000000000001</v>
      </c>
      <c r="D378" s="6">
        <v>140967.73000000001</v>
      </c>
      <c r="E378" s="6">
        <v>0</v>
      </c>
    </row>
    <row r="379" spans="1:5" x14ac:dyDescent="0.2">
      <c r="A379" s="23">
        <v>0.86760000000000004</v>
      </c>
      <c r="B379" s="23"/>
      <c r="C379" s="23">
        <v>1.0452999999999999</v>
      </c>
      <c r="D379" s="6">
        <v>161340.17000000001</v>
      </c>
      <c r="E379" s="6">
        <v>0</v>
      </c>
    </row>
    <row r="380" spans="1:5" x14ac:dyDescent="0.2">
      <c r="A380" s="23">
        <v>0.82499999999999996</v>
      </c>
      <c r="B380" s="23"/>
      <c r="C380" s="23">
        <v>1.2514000000000001</v>
      </c>
      <c r="D380" s="6">
        <v>77988.7</v>
      </c>
      <c r="E380" s="6">
        <v>0</v>
      </c>
    </row>
    <row r="381" spans="1:5" x14ac:dyDescent="0.2">
      <c r="A381" s="23">
        <v>0.80269999999999997</v>
      </c>
      <c r="B381" s="23"/>
      <c r="C381" s="23">
        <v>2.1968000000000001</v>
      </c>
      <c r="D381" s="6">
        <v>31839.03</v>
      </c>
      <c r="E381" s="6">
        <v>0</v>
      </c>
    </row>
    <row r="382" spans="1:5" x14ac:dyDescent="0.2">
      <c r="A382" s="23">
        <v>0.80820000000000003</v>
      </c>
      <c r="B382" s="23"/>
      <c r="C382" s="23">
        <v>1.8714</v>
      </c>
      <c r="D382" s="6">
        <v>48859.71</v>
      </c>
      <c r="E382" s="6">
        <v>0</v>
      </c>
    </row>
    <row r="383" spans="1:5" x14ac:dyDescent="0.2">
      <c r="A383" s="23">
        <v>0.80230000000000001</v>
      </c>
      <c r="B383" s="23"/>
      <c r="C383" s="23">
        <v>2.2179000000000002</v>
      </c>
      <c r="D383" s="6">
        <v>27260.57</v>
      </c>
      <c r="E383" s="6">
        <v>0</v>
      </c>
    </row>
    <row r="384" spans="1:5" x14ac:dyDescent="0.2">
      <c r="A384" s="23">
        <v>0.80459999999999998</v>
      </c>
      <c r="B384" s="23"/>
      <c r="C384" s="23">
        <v>2.0825</v>
      </c>
      <c r="D384" s="6">
        <v>33463.760000000002</v>
      </c>
      <c r="E384" s="6">
        <v>0</v>
      </c>
    </row>
    <row r="385" spans="1:5" x14ac:dyDescent="0.2">
      <c r="A385" s="23">
        <v>0.86150000000000004</v>
      </c>
      <c r="B385" s="23"/>
      <c r="C385" s="23">
        <v>1.0740000000000001</v>
      </c>
      <c r="D385" s="6">
        <v>316237.27</v>
      </c>
      <c r="E385" s="6">
        <v>0</v>
      </c>
    </row>
    <row r="386" spans="1:5" x14ac:dyDescent="0.2">
      <c r="A386" s="23">
        <v>0.85540000000000005</v>
      </c>
      <c r="B386" s="23"/>
      <c r="C386" s="23">
        <v>1.1040000000000001</v>
      </c>
      <c r="D386" s="6">
        <v>195379.55</v>
      </c>
      <c r="E386" s="6">
        <v>0</v>
      </c>
    </row>
    <row r="387" spans="1:5" x14ac:dyDescent="0.2">
      <c r="A387" s="23">
        <v>0.85980000000000001</v>
      </c>
      <c r="B387" s="23"/>
      <c r="C387" s="23">
        <v>1.0933999999999999</v>
      </c>
      <c r="D387" s="6">
        <v>277024.43</v>
      </c>
      <c r="E387" s="6">
        <v>0</v>
      </c>
    </row>
    <row r="388" spans="1:5" x14ac:dyDescent="0.2">
      <c r="A388" s="23">
        <v>0.86480000000000001</v>
      </c>
      <c r="B388" s="23"/>
      <c r="C388" s="23">
        <v>1.0530999999999999</v>
      </c>
      <c r="D388" s="6">
        <v>114581.18</v>
      </c>
      <c r="E388" s="6">
        <v>0</v>
      </c>
    </row>
    <row r="389" spans="1:5" x14ac:dyDescent="0.2">
      <c r="A389" s="23">
        <v>0.86019999999999996</v>
      </c>
      <c r="B389" s="23"/>
      <c r="C389" s="23">
        <v>1.0881000000000001</v>
      </c>
      <c r="D389" s="6">
        <v>251480.79</v>
      </c>
      <c r="E389" s="6">
        <v>0</v>
      </c>
    </row>
    <row r="390" spans="1:5" x14ac:dyDescent="0.2">
      <c r="A390" s="23">
        <v>0.89229999999999998</v>
      </c>
      <c r="B390" s="23"/>
      <c r="C390" s="23">
        <v>1.0267999999999999</v>
      </c>
      <c r="D390" s="6">
        <v>4564902.13</v>
      </c>
      <c r="E390" s="6">
        <v>0</v>
      </c>
    </row>
    <row r="391" spans="1:5" x14ac:dyDescent="0.2">
      <c r="A391" s="23">
        <v>0.84519999999999995</v>
      </c>
      <c r="B391" s="23"/>
      <c r="C391" s="23">
        <v>1.1216999999999999</v>
      </c>
      <c r="D391" s="6">
        <v>208493.22</v>
      </c>
      <c r="E391" s="6">
        <v>0</v>
      </c>
    </row>
    <row r="392" spans="1:5" x14ac:dyDescent="0.2">
      <c r="A392" s="23">
        <v>0.86450000000000005</v>
      </c>
      <c r="B392" s="23"/>
      <c r="C392" s="23">
        <v>1.0538000000000001</v>
      </c>
      <c r="D392" s="6">
        <v>829813.95</v>
      </c>
      <c r="E392" s="6">
        <v>0</v>
      </c>
    </row>
    <row r="393" spans="1:5" x14ac:dyDescent="0.2">
      <c r="A393" s="23">
        <v>0.83879999999999999</v>
      </c>
      <c r="B393" s="23"/>
      <c r="C393" s="23">
        <v>1.1523000000000001</v>
      </c>
      <c r="D393" s="6">
        <v>155977.41</v>
      </c>
      <c r="E393" s="6">
        <v>0</v>
      </c>
    </row>
    <row r="394" spans="1:5" x14ac:dyDescent="0.2">
      <c r="A394" s="23">
        <v>0.80510000000000004</v>
      </c>
      <c r="B394" s="23"/>
      <c r="C394" s="23">
        <v>2.0524</v>
      </c>
      <c r="D394" s="6">
        <v>36281.15</v>
      </c>
      <c r="E394" s="6">
        <v>0</v>
      </c>
    </row>
    <row r="395" spans="1:5" x14ac:dyDescent="0.2">
      <c r="A395" s="23">
        <v>0.80369999999999997</v>
      </c>
      <c r="B395" s="23"/>
      <c r="C395" s="23">
        <v>2.1389</v>
      </c>
      <c r="D395" s="6">
        <v>25738.639999999999</v>
      </c>
      <c r="E395" s="6">
        <v>0</v>
      </c>
    </row>
    <row r="396" spans="1:5" x14ac:dyDescent="0.2">
      <c r="A396" s="23">
        <v>0.80449999999999999</v>
      </c>
      <c r="B396" s="23"/>
      <c r="C396" s="23">
        <v>2.0907</v>
      </c>
      <c r="D396" s="6">
        <v>52681.13</v>
      </c>
      <c r="E396" s="6">
        <v>0</v>
      </c>
    </row>
    <row r="397" spans="1:5" x14ac:dyDescent="0.2">
      <c r="A397" s="23">
        <v>0.83799999999999997</v>
      </c>
      <c r="B397" s="23"/>
      <c r="C397" s="23">
        <v>1.1358999999999999</v>
      </c>
      <c r="D397" s="6">
        <v>247809.76</v>
      </c>
      <c r="E397" s="6">
        <v>0</v>
      </c>
    </row>
    <row r="398" spans="1:5" x14ac:dyDescent="0.2">
      <c r="A398" s="23">
        <v>0.80279999999999996</v>
      </c>
      <c r="B398" s="23"/>
      <c r="C398" s="23">
        <v>1.1358999999999999</v>
      </c>
      <c r="D398" s="6">
        <v>25676.14</v>
      </c>
      <c r="E398" s="6"/>
    </row>
    <row r="399" spans="1:5" x14ac:dyDescent="0.2">
      <c r="A399" s="23">
        <v>0.83420000000000005</v>
      </c>
      <c r="B399" s="23"/>
      <c r="C399" s="23">
        <v>1.1828000000000001</v>
      </c>
      <c r="D399" s="6">
        <v>111148.42</v>
      </c>
      <c r="E399" s="6">
        <v>0</v>
      </c>
    </row>
    <row r="400" spans="1:5" x14ac:dyDescent="0.2">
      <c r="A400" s="23">
        <v>0.80549999999999999</v>
      </c>
      <c r="B400" s="23"/>
      <c r="C400" s="23">
        <v>2.0320999999999998</v>
      </c>
      <c r="D400" s="6">
        <v>36142.47</v>
      </c>
      <c r="E400" s="6"/>
    </row>
    <row r="401" spans="4:5" x14ac:dyDescent="0.2">
      <c r="D401">
        <f>SUM(D223:D399)</f>
        <v>121097384.95000002</v>
      </c>
      <c r="E401">
        <f>SUM(E223:E399)</f>
        <v>0</v>
      </c>
    </row>
  </sheetData>
  <phoneticPr fontId="0" type="noConversion"/>
  <pageMargins left="0.75" right="0.75" top="1" bottom="1" header="0.5" footer="0.5"/>
  <pageSetup paperSize="5" scale="39" fitToHeight="0" orientation="landscape" verticalDpi="300" r:id="rId1"/>
  <headerFooter alignWithMargins="0">
    <oddFooter>&amp;LCDE, Public School Finance Unit&amp;C&amp;R&amp;D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Sheet7">
    <pageSetUpPr fitToPage="1"/>
  </sheetPr>
  <dimension ref="A1:W799"/>
  <sheetViews>
    <sheetView defaultGridColor="0" colorId="22" zoomScale="85" workbookViewId="0">
      <pane xSplit="3" ySplit="8" topLeftCell="G9" activePane="bottomRight" state="frozenSplit"/>
      <selection pane="topRight" activeCell="C1" sqref="C1"/>
      <selection pane="bottomLeft" activeCell="I13" sqref="I13"/>
      <selection pane="bottomRight" activeCell="A3" sqref="A3:W3"/>
    </sheetView>
  </sheetViews>
  <sheetFormatPr defaultColWidth="9.77734375" defaultRowHeight="15" x14ac:dyDescent="0.2"/>
  <cols>
    <col min="1" max="1" width="9.77734375" style="25"/>
    <col min="2" max="2" width="1.21875" style="25" customWidth="1"/>
    <col min="3" max="3" width="15.109375" style="1" customWidth="1"/>
    <col min="4" max="4" width="9.88671875" style="2" bestFit="1" customWidth="1"/>
    <col min="5" max="7" width="9.77734375" style="2"/>
    <col min="8" max="8" width="10.6640625" style="2" customWidth="1"/>
    <col min="9" max="9" width="13.6640625" style="6" bestFit="1" customWidth="1"/>
    <col min="10" max="10" width="11.5546875" style="6" customWidth="1"/>
    <col min="11" max="11" width="12.21875" style="1" customWidth="1"/>
    <col min="12" max="12" width="11" style="33" bestFit="1" customWidth="1"/>
    <col min="13" max="13" width="12.6640625" style="6" bestFit="1" customWidth="1"/>
    <col min="14" max="14" width="13.6640625" style="6" bestFit="1" customWidth="1"/>
    <col min="15" max="15" width="18.5546875" style="3" bestFit="1" customWidth="1"/>
    <col min="16" max="16" width="14" style="8" bestFit="1" customWidth="1"/>
    <col min="17" max="17" width="13.6640625" bestFit="1" customWidth="1"/>
    <col min="18" max="18" width="14.77734375" bestFit="1" customWidth="1"/>
    <col min="19" max="19" width="14" bestFit="1" customWidth="1"/>
    <col min="20" max="20" width="12" style="107" bestFit="1" customWidth="1"/>
    <col min="21" max="21" width="13.6640625" customWidth="1"/>
    <col min="22" max="22" width="12" hidden="1" customWidth="1"/>
    <col min="23" max="23" width="13.6640625" customWidth="1"/>
  </cols>
  <sheetData>
    <row r="1" spans="1:23" x14ac:dyDescent="0.2">
      <c r="A1" s="339" t="s">
        <v>470</v>
      </c>
      <c r="B1" s="339"/>
      <c r="C1" s="339"/>
      <c r="D1" s="339"/>
      <c r="E1" s="339"/>
      <c r="F1" s="339"/>
      <c r="G1" s="339"/>
      <c r="H1" s="339"/>
      <c r="I1" s="339"/>
      <c r="J1" s="339"/>
      <c r="K1" s="339"/>
      <c r="L1" s="339"/>
      <c r="M1" s="339"/>
      <c r="N1" s="339"/>
      <c r="O1" s="339"/>
      <c r="P1" s="339"/>
      <c r="Q1" s="339"/>
      <c r="R1" s="339"/>
      <c r="S1" s="339"/>
      <c r="T1" s="339"/>
      <c r="U1" s="339"/>
      <c r="V1" s="339"/>
      <c r="W1" s="339"/>
    </row>
    <row r="2" spans="1:23" x14ac:dyDescent="0.2">
      <c r="A2" s="339" t="s">
        <v>736</v>
      </c>
      <c r="B2" s="339"/>
      <c r="C2" s="339"/>
      <c r="D2" s="339"/>
      <c r="E2" s="339"/>
      <c r="F2" s="339"/>
      <c r="G2" s="339"/>
      <c r="H2" s="339"/>
      <c r="I2" s="339"/>
      <c r="J2" s="339"/>
      <c r="K2" s="339"/>
      <c r="L2" s="339"/>
      <c r="M2" s="339"/>
      <c r="N2" s="339"/>
      <c r="O2" s="339"/>
      <c r="P2" s="339"/>
      <c r="Q2" s="339"/>
      <c r="R2" s="339"/>
      <c r="S2" s="339"/>
      <c r="T2" s="339"/>
      <c r="U2" s="339"/>
      <c r="V2" s="339"/>
      <c r="W2" s="339"/>
    </row>
    <row r="3" spans="1:23" x14ac:dyDescent="0.2">
      <c r="A3" s="339" t="s">
        <v>1026</v>
      </c>
      <c r="B3" s="339"/>
      <c r="C3" s="339"/>
      <c r="D3" s="339"/>
      <c r="E3" s="339"/>
      <c r="F3" s="339"/>
      <c r="G3" s="339"/>
      <c r="H3" s="339"/>
      <c r="I3" s="339"/>
      <c r="J3" s="339"/>
      <c r="K3" s="339"/>
      <c r="L3" s="339"/>
      <c r="M3" s="339"/>
      <c r="N3" s="339"/>
      <c r="O3" s="339"/>
      <c r="P3" s="339"/>
      <c r="Q3" s="339"/>
      <c r="R3" s="339"/>
      <c r="S3" s="339"/>
      <c r="T3" s="339"/>
      <c r="U3" s="339"/>
      <c r="V3" s="339"/>
      <c r="W3" s="339"/>
    </row>
    <row r="4" spans="1:23" ht="5.0999999999999996" customHeight="1" x14ac:dyDescent="0.2">
      <c r="A4" s="339"/>
      <c r="B4" s="339"/>
      <c r="C4" s="339"/>
      <c r="D4" s="339"/>
      <c r="E4" s="339"/>
      <c r="F4" s="339"/>
      <c r="G4" s="339"/>
      <c r="H4" s="339"/>
      <c r="I4" s="339"/>
      <c r="J4" s="339"/>
      <c r="K4" s="339"/>
      <c r="L4" s="339"/>
      <c r="M4" s="339"/>
      <c r="N4" s="339"/>
      <c r="O4" s="339"/>
      <c r="P4" s="339"/>
      <c r="Q4" s="339"/>
      <c r="R4" s="339"/>
      <c r="S4" s="339"/>
      <c r="T4" s="339"/>
      <c r="U4" s="339"/>
      <c r="V4" s="339"/>
      <c r="W4" s="339"/>
    </row>
    <row r="5" spans="1:23" x14ac:dyDescent="0.2">
      <c r="A5" s="27"/>
      <c r="B5" s="28"/>
      <c r="C5" s="29"/>
      <c r="D5" s="36" t="s">
        <v>471</v>
      </c>
      <c r="E5" s="36" t="s">
        <v>691</v>
      </c>
      <c r="F5" s="36" t="s">
        <v>588</v>
      </c>
      <c r="G5" s="36" t="s">
        <v>468</v>
      </c>
      <c r="H5" s="30"/>
      <c r="I5" s="57"/>
      <c r="J5" s="57"/>
      <c r="K5" s="32"/>
      <c r="L5" s="102"/>
      <c r="M5" s="57"/>
      <c r="N5" s="57"/>
      <c r="P5" s="31"/>
      <c r="Q5" s="32"/>
      <c r="R5" s="32"/>
      <c r="S5" s="32"/>
    </row>
    <row r="6" spans="1:23" x14ac:dyDescent="0.2">
      <c r="A6" s="27"/>
      <c r="B6" s="28"/>
      <c r="C6" s="29"/>
      <c r="D6" s="36" t="s">
        <v>472</v>
      </c>
      <c r="E6" s="36" t="s">
        <v>692</v>
      </c>
      <c r="F6" s="36" t="s">
        <v>589</v>
      </c>
      <c r="G6" s="36" t="s">
        <v>730</v>
      </c>
      <c r="H6" s="36" t="s">
        <v>473</v>
      </c>
      <c r="I6" s="58" t="s">
        <v>473</v>
      </c>
      <c r="J6" s="58" t="s">
        <v>473</v>
      </c>
      <c r="K6" s="28" t="s">
        <v>588</v>
      </c>
      <c r="L6" s="103" t="s">
        <v>473</v>
      </c>
      <c r="M6" s="58" t="s">
        <v>690</v>
      </c>
      <c r="N6" s="58" t="s">
        <v>473</v>
      </c>
      <c r="O6" s="38" t="s">
        <v>473</v>
      </c>
      <c r="P6" s="37" t="s">
        <v>731</v>
      </c>
      <c r="Q6" s="67" t="s">
        <v>473</v>
      </c>
      <c r="R6" s="67" t="s">
        <v>473</v>
      </c>
      <c r="S6" s="32" t="s">
        <v>705</v>
      </c>
      <c r="T6" s="103" t="s">
        <v>474</v>
      </c>
      <c r="U6" s="117" t="s">
        <v>473</v>
      </c>
      <c r="V6" s="117" t="s">
        <v>473</v>
      </c>
      <c r="W6" s="117" t="s">
        <v>733</v>
      </c>
    </row>
    <row r="7" spans="1:23" x14ac:dyDescent="0.2">
      <c r="A7" s="27"/>
      <c r="B7" s="28"/>
      <c r="C7" s="29"/>
      <c r="D7" s="36" t="s">
        <v>475</v>
      </c>
      <c r="E7" s="36" t="s">
        <v>472</v>
      </c>
      <c r="F7" s="36" t="s">
        <v>475</v>
      </c>
      <c r="G7" s="36" t="s">
        <v>472</v>
      </c>
      <c r="H7" s="36" t="s">
        <v>476</v>
      </c>
      <c r="I7" s="58" t="s">
        <v>477</v>
      </c>
      <c r="J7" s="58" t="s">
        <v>478</v>
      </c>
      <c r="K7" s="28" t="s">
        <v>477</v>
      </c>
      <c r="L7" s="103" t="s">
        <v>730</v>
      </c>
      <c r="M7" s="58" t="s">
        <v>667</v>
      </c>
      <c r="N7" s="109" t="s">
        <v>479</v>
      </c>
      <c r="O7" s="110" t="s">
        <v>1022</v>
      </c>
      <c r="P7" s="37" t="s">
        <v>732</v>
      </c>
      <c r="Q7" s="67" t="s">
        <v>480</v>
      </c>
      <c r="R7" s="67" t="s">
        <v>481</v>
      </c>
      <c r="S7" s="28" t="s">
        <v>482</v>
      </c>
      <c r="T7" s="103" t="s">
        <v>483</v>
      </c>
      <c r="U7" s="28" t="s">
        <v>63</v>
      </c>
      <c r="V7" s="117" t="s">
        <v>484</v>
      </c>
      <c r="W7" s="117" t="s">
        <v>687</v>
      </c>
    </row>
    <row r="8" spans="1:23" ht="15.75" thickBot="1" x14ac:dyDescent="0.25">
      <c r="A8" s="130" t="s">
        <v>485</v>
      </c>
      <c r="B8" s="130"/>
      <c r="C8" s="131" t="s">
        <v>486</v>
      </c>
      <c r="D8" s="132" t="s">
        <v>487</v>
      </c>
      <c r="E8" s="132" t="s">
        <v>693</v>
      </c>
      <c r="F8" s="132" t="s">
        <v>590</v>
      </c>
      <c r="G8" s="132" t="s">
        <v>475</v>
      </c>
      <c r="H8" s="132" t="s">
        <v>488</v>
      </c>
      <c r="I8" s="133" t="s">
        <v>490</v>
      </c>
      <c r="J8" s="133" t="s">
        <v>490</v>
      </c>
      <c r="K8" s="130" t="s">
        <v>490</v>
      </c>
      <c r="L8" s="134" t="s">
        <v>490</v>
      </c>
      <c r="M8" s="133" t="s">
        <v>490</v>
      </c>
      <c r="N8" s="135" t="s">
        <v>490</v>
      </c>
      <c r="O8" s="136" t="s">
        <v>489</v>
      </c>
      <c r="P8" s="137" t="s">
        <v>490</v>
      </c>
      <c r="Q8" s="138" t="s">
        <v>491</v>
      </c>
      <c r="R8" s="138" t="s">
        <v>492</v>
      </c>
      <c r="S8" s="130" t="s">
        <v>493</v>
      </c>
      <c r="T8" s="134" t="s">
        <v>491</v>
      </c>
      <c r="U8" s="139" t="s">
        <v>494</v>
      </c>
      <c r="V8" s="139" t="s">
        <v>495</v>
      </c>
      <c r="W8" s="139" t="s">
        <v>490</v>
      </c>
    </row>
    <row r="9" spans="1:23" x14ac:dyDescent="0.2">
      <c r="A9" s="1"/>
      <c r="B9" s="1"/>
      <c r="N9" s="60"/>
      <c r="O9" s="64"/>
      <c r="Q9" s="61"/>
      <c r="R9" s="61"/>
      <c r="U9" s="19"/>
    </row>
    <row r="10" spans="1:23" x14ac:dyDescent="0.2">
      <c r="A10" s="28" t="s">
        <v>0</v>
      </c>
      <c r="B10" s="28"/>
      <c r="C10" s="32" t="s">
        <v>64</v>
      </c>
      <c r="N10" s="60"/>
      <c r="O10" s="64"/>
      <c r="Q10" s="61"/>
      <c r="R10" s="61"/>
    </row>
    <row r="11" spans="1:23" x14ac:dyDescent="0.2">
      <c r="A11" s="27"/>
      <c r="B11" s="28"/>
      <c r="C11" s="29" t="s">
        <v>473</v>
      </c>
      <c r="D11" s="2">
        <f>transpose!A38</f>
        <v>8463.2999999999993</v>
      </c>
      <c r="E11" s="2">
        <f>transpose!B38</f>
        <v>0</v>
      </c>
      <c r="F11" s="2">
        <f>transpose!C38</f>
        <v>2313</v>
      </c>
      <c r="G11" s="2">
        <f>transpose!D38</f>
        <v>1</v>
      </c>
      <c r="H11" s="2">
        <f>transpose!E38</f>
        <v>4210.8</v>
      </c>
      <c r="I11" s="3">
        <f>transpose!F38</f>
        <v>72480084.909999996</v>
      </c>
      <c r="J11" s="3">
        <f>transpose!G38</f>
        <v>0</v>
      </c>
      <c r="K11" s="3">
        <f>transpose!H38</f>
        <v>18258822</v>
      </c>
      <c r="L11" s="3">
        <f>transpose!I38</f>
        <v>7894</v>
      </c>
      <c r="M11" s="3">
        <f>transpose!J38</f>
        <v>0</v>
      </c>
      <c r="N11" s="64">
        <f>transpose!K38</f>
        <v>72480084.909999996</v>
      </c>
      <c r="O11" s="124">
        <f>transpose!L38</f>
        <v>-8059793.4681354603</v>
      </c>
      <c r="P11" s="3">
        <f>transpose!M38</f>
        <v>64420291.441864535</v>
      </c>
      <c r="Q11" s="64">
        <f>transpose!N38</f>
        <v>17413885.93</v>
      </c>
      <c r="R11" s="64">
        <f>transpose!O38</f>
        <v>667710350</v>
      </c>
      <c r="S11" s="8">
        <f>transpose!P38</f>
        <v>26.08</v>
      </c>
      <c r="T11" s="24">
        <f>transpose!Q38</f>
        <v>1090385.53</v>
      </c>
      <c r="U11" s="24">
        <f>transpose!R38</f>
        <v>45916019.981864534</v>
      </c>
      <c r="V11" s="24">
        <f>transpose!S38</f>
        <v>4884049.99</v>
      </c>
      <c r="W11" s="24">
        <f>transpose!T38</f>
        <v>95907.704106848774</v>
      </c>
    </row>
    <row r="12" spans="1:23" x14ac:dyDescent="0.2">
      <c r="A12" s="27"/>
      <c r="B12" s="28"/>
      <c r="C12" s="29" t="s">
        <v>496</v>
      </c>
      <c r="G12" s="2" t="s">
        <v>468</v>
      </c>
      <c r="I12" s="3">
        <f>I11/(D11+E11)</f>
        <v>8564.0453381068855</v>
      </c>
      <c r="J12" s="3">
        <f>J11/(D11)</f>
        <v>0</v>
      </c>
      <c r="K12" s="3"/>
      <c r="L12" s="3"/>
      <c r="M12" s="3"/>
      <c r="N12" s="64">
        <f>N11/(D11+E11)</f>
        <v>8564.0453381068855</v>
      </c>
      <c r="O12" s="124">
        <f>O11/(D11+E11)</f>
        <v>-952.3227899442843</v>
      </c>
      <c r="P12" s="64">
        <f>P11/($D11)</f>
        <v>7611.722548162601</v>
      </c>
      <c r="Q12" s="64">
        <f>Q11/($D11+E11)</f>
        <v>2057.5763508324176</v>
      </c>
      <c r="R12" s="64">
        <f>R11/($D11+E11)</f>
        <v>78894.798719175742</v>
      </c>
      <c r="S12" s="8"/>
      <c r="T12" s="126">
        <f>T11/($D11+E11)</f>
        <v>128.83692294967685</v>
      </c>
      <c r="U12" s="126">
        <f>U11/($D11+E11)</f>
        <v>5425.3092743805064</v>
      </c>
      <c r="V12" s="126">
        <f>V11/($D11)</f>
        <v>577.08576914442369</v>
      </c>
      <c r="W12" s="126">
        <f>W11/($D11)</f>
        <v>11.332187693553198</v>
      </c>
    </row>
    <row r="13" spans="1:23" x14ac:dyDescent="0.2">
      <c r="A13" s="27"/>
      <c r="B13" s="28"/>
      <c r="C13" s="29"/>
      <c r="I13" s="3"/>
      <c r="J13" s="3"/>
      <c r="K13" s="3"/>
      <c r="L13" s="3"/>
      <c r="M13" s="3"/>
      <c r="N13" s="3"/>
      <c r="O13" s="123"/>
      <c r="P13" s="3"/>
      <c r="Q13" s="64"/>
      <c r="R13" s="3"/>
      <c r="S13" s="8"/>
      <c r="T13" s="118"/>
      <c r="U13" s="118"/>
      <c r="V13" s="118"/>
      <c r="W13" s="118"/>
    </row>
    <row r="14" spans="1:23" x14ac:dyDescent="0.2">
      <c r="A14" s="28" t="s">
        <v>0</v>
      </c>
      <c r="B14" s="28"/>
      <c r="C14" s="32" t="s">
        <v>65</v>
      </c>
      <c r="I14" s="3"/>
      <c r="J14" s="3"/>
      <c r="K14" s="3"/>
      <c r="L14" s="3"/>
      <c r="M14" s="3"/>
      <c r="N14" s="3"/>
      <c r="O14" s="123"/>
      <c r="P14" s="3"/>
      <c r="Q14" s="3"/>
      <c r="R14" s="3"/>
      <c r="S14" s="8"/>
      <c r="T14" s="118"/>
      <c r="U14" s="118"/>
      <c r="V14" s="118"/>
      <c r="W14" s="118"/>
    </row>
    <row r="15" spans="1:23" x14ac:dyDescent="0.2">
      <c r="A15" s="27"/>
      <c r="B15" s="28"/>
      <c r="C15" s="29" t="str">
        <f>C$11</f>
        <v>TOTAL</v>
      </c>
      <c r="D15" s="2">
        <f>transpose!A39</f>
        <v>36982.6</v>
      </c>
      <c r="E15" s="2">
        <f>transpose!B39</f>
        <v>4933.3999999999996</v>
      </c>
      <c r="F15" s="2">
        <f>transpose!C39</f>
        <v>0</v>
      </c>
      <c r="G15" s="2">
        <f>transpose!D39</f>
        <v>2.5</v>
      </c>
      <c r="H15" s="2">
        <f>transpose!E39</f>
        <v>14260.2</v>
      </c>
      <c r="I15" s="3">
        <f>transpose!F39</f>
        <v>353421544.51999998</v>
      </c>
      <c r="J15" s="3">
        <f>transpose!G39</f>
        <v>0</v>
      </c>
      <c r="K15" s="3">
        <f>transpose!H39</f>
        <v>0</v>
      </c>
      <c r="L15" s="3">
        <f>transpose!I39</f>
        <v>67099</v>
      </c>
      <c r="M15" s="3">
        <f>transpose!J39</f>
        <v>-36968821.101955108</v>
      </c>
      <c r="N15" s="3">
        <f>transpose!K39</f>
        <v>353421544.51999998</v>
      </c>
      <c r="O15" s="123">
        <f>transpose!L39</f>
        <v>-39300514.887057431</v>
      </c>
      <c r="P15" s="3">
        <f>transpose!M39</f>
        <v>277152208.53098744</v>
      </c>
      <c r="Q15" s="3">
        <f>transpose!N39</f>
        <v>67132126.189999998</v>
      </c>
      <c r="R15" s="3">
        <f>transpose!O39</f>
        <v>2486375044</v>
      </c>
      <c r="S15" s="8">
        <f>transpose!P39</f>
        <v>27</v>
      </c>
      <c r="T15" s="24">
        <f>transpose!Q39</f>
        <v>5021864.82</v>
      </c>
      <c r="U15" s="24">
        <f>transpose!R39</f>
        <v>241967038.62294257</v>
      </c>
      <c r="V15" s="24">
        <f>transpose!S39</f>
        <v>35400000</v>
      </c>
      <c r="W15" s="24">
        <f>transpose!T39</f>
        <v>188850.31841659872</v>
      </c>
    </row>
    <row r="16" spans="1:23" x14ac:dyDescent="0.2">
      <c r="A16" s="27"/>
      <c r="B16" s="28"/>
      <c r="C16" s="29" t="str">
        <f>C$12</f>
        <v>PER PUPIL</v>
      </c>
      <c r="I16" s="3">
        <f>I15/(D15+E15)</f>
        <v>8431.6620030537269</v>
      </c>
      <c r="J16" s="3">
        <f>J15/(D15+E15)</f>
        <v>0</v>
      </c>
      <c r="K16" s="3"/>
      <c r="L16" s="3"/>
      <c r="M16" s="3">
        <f>M15/(E15)</f>
        <v>-7493.5786885221369</v>
      </c>
      <c r="N16" s="3">
        <f>N15/(D15+E15)</f>
        <v>8431.6620030537269</v>
      </c>
      <c r="O16" s="123">
        <f>O15/(D15+E15)</f>
        <v>-937.60174842679237</v>
      </c>
      <c r="P16" s="3">
        <f>P15/($D15)</f>
        <v>7494.1244945187045</v>
      </c>
      <c r="Q16" s="3">
        <f>Q15/(D15+E15)</f>
        <v>1601.587131167096</v>
      </c>
      <c r="R16" s="3">
        <f>R15/(D15+E15)</f>
        <v>59318.04189331043</v>
      </c>
      <c r="S16" s="8"/>
      <c r="T16" s="24">
        <f>T15/(D15+E15)</f>
        <v>119.80782565130261</v>
      </c>
      <c r="U16" s="24">
        <f>U15/(D15+E15)</f>
        <v>5772.6652978085349</v>
      </c>
      <c r="V16" s="24">
        <f>V15/($D15)</f>
        <v>957.20690270559669</v>
      </c>
      <c r="W16" s="24">
        <f>W15/(D15)</f>
        <v>5.1064640781502311</v>
      </c>
    </row>
    <row r="17" spans="1:23" x14ac:dyDescent="0.2">
      <c r="A17" s="27"/>
      <c r="B17" s="28"/>
      <c r="C17" s="29"/>
      <c r="I17" s="3"/>
      <c r="J17" s="3"/>
      <c r="K17" s="3"/>
      <c r="L17" s="3"/>
      <c r="M17" s="3"/>
      <c r="N17" s="3"/>
      <c r="O17" s="123"/>
      <c r="P17" s="3"/>
      <c r="Q17" s="3"/>
      <c r="R17" s="3"/>
      <c r="S17" s="8"/>
      <c r="T17" s="118"/>
      <c r="U17" s="118"/>
      <c r="V17" s="118"/>
      <c r="W17" s="118"/>
    </row>
    <row r="18" spans="1:23" x14ac:dyDescent="0.2">
      <c r="A18" s="28" t="s">
        <v>0</v>
      </c>
      <c r="B18" s="28"/>
      <c r="C18" s="32" t="s">
        <v>66</v>
      </c>
      <c r="I18" s="3"/>
      <c r="J18" s="3"/>
      <c r="K18" s="3"/>
      <c r="L18" s="3"/>
      <c r="M18" s="3"/>
      <c r="N18" s="3"/>
      <c r="O18" s="123"/>
      <c r="P18" s="3"/>
      <c r="Q18" s="3"/>
      <c r="R18" s="3"/>
      <c r="S18" s="8"/>
      <c r="T18" s="118"/>
      <c r="U18" s="118"/>
      <c r="V18" s="118"/>
      <c r="W18" s="118"/>
    </row>
    <row r="19" spans="1:23" x14ac:dyDescent="0.2">
      <c r="A19" s="27"/>
      <c r="B19" s="28"/>
      <c r="C19" s="29" t="str">
        <f>C$11</f>
        <v>TOTAL</v>
      </c>
      <c r="D19" s="2">
        <f>transpose!A40</f>
        <v>7128.1</v>
      </c>
      <c r="E19" s="2">
        <f>transpose!B40</f>
        <v>919.1</v>
      </c>
      <c r="F19" s="2">
        <f>transpose!C40</f>
        <v>1</v>
      </c>
      <c r="G19" s="2">
        <f>transpose!D40</f>
        <v>0</v>
      </c>
      <c r="H19" s="2">
        <f>transpose!E40</f>
        <v>5548.1</v>
      </c>
      <c r="I19" s="3">
        <f>transpose!F40</f>
        <v>72479846.149999991</v>
      </c>
      <c r="J19" s="3">
        <f>transpose!G40</f>
        <v>0</v>
      </c>
      <c r="K19" s="3">
        <f>transpose!H40</f>
        <v>7894</v>
      </c>
      <c r="L19" s="3">
        <f>transpose!I40</f>
        <v>0</v>
      </c>
      <c r="M19" s="3">
        <f>transpose!J40</f>
        <v>-7357763.1399999997</v>
      </c>
      <c r="N19" s="3">
        <f>transpose!K40</f>
        <v>72479846.149999991</v>
      </c>
      <c r="O19" s="123">
        <f>transpose!L40</f>
        <v>-8059766.9179970203</v>
      </c>
      <c r="P19" s="3">
        <f>transpose!M40</f>
        <v>57062316.092002973</v>
      </c>
      <c r="Q19" s="3">
        <f>transpose!N40</f>
        <v>17916076.420000002</v>
      </c>
      <c r="R19" s="3">
        <f>transpose!O40</f>
        <v>725699790</v>
      </c>
      <c r="S19" s="8">
        <f>transpose!P40</f>
        <v>24.687999999999999</v>
      </c>
      <c r="T19" s="24">
        <f>transpose!Q40</f>
        <v>1476755.35</v>
      </c>
      <c r="U19" s="24">
        <f>transpose!R40</f>
        <v>45027247.46200297</v>
      </c>
      <c r="V19" s="24">
        <f>transpose!S40</f>
        <v>4890000</v>
      </c>
      <c r="W19" s="24">
        <f>transpose!T40</f>
        <v>373045.9901843298</v>
      </c>
    </row>
    <row r="20" spans="1:23" x14ac:dyDescent="0.2">
      <c r="A20" s="27"/>
      <c r="B20" s="28"/>
      <c r="C20" s="29" t="str">
        <f>C$12</f>
        <v>PER PUPIL</v>
      </c>
      <c r="I20" s="3">
        <f>I19/(D19+E19)</f>
        <v>9006.8404103290559</v>
      </c>
      <c r="J20" s="3">
        <f>J19/(D19)</f>
        <v>0</v>
      </c>
      <c r="K20" s="3"/>
      <c r="L20" s="3"/>
      <c r="M20" s="3">
        <f>M19/($E19)</f>
        <v>-8005.4</v>
      </c>
      <c r="N20" s="3">
        <f>N19/($D19+E19)</f>
        <v>9006.8404103290559</v>
      </c>
      <c r="O20" s="123">
        <f>O19/($D19+E19)</f>
        <v>-1001.5616510086762</v>
      </c>
      <c r="P20" s="3">
        <f>P19/($D19)</f>
        <v>8005.2631264997644</v>
      </c>
      <c r="Q20" s="3">
        <f>Q19/($D19+E19)</f>
        <v>2226.373946217318</v>
      </c>
      <c r="R20" s="3">
        <f>R19/($D19+E19)</f>
        <v>90180.409334923941</v>
      </c>
      <c r="S20" s="8"/>
      <c r="T20" s="24">
        <f>T19/($D19+E19)</f>
        <v>183.51169972164232</v>
      </c>
      <c r="U20" s="24">
        <f>U19/($D19+E19)</f>
        <v>5595.3931133814203</v>
      </c>
      <c r="V20" s="24">
        <f>V19/($D19)</f>
        <v>686.01731176610872</v>
      </c>
      <c r="W20" s="24">
        <f>W19/($D19)</f>
        <v>52.334561830548083</v>
      </c>
    </row>
    <row r="21" spans="1:23" x14ac:dyDescent="0.2">
      <c r="A21" s="27"/>
      <c r="B21" s="28"/>
      <c r="C21" s="29"/>
      <c r="I21" s="3"/>
      <c r="J21" s="3"/>
      <c r="K21" s="3"/>
      <c r="L21" s="3"/>
      <c r="M21" s="3"/>
      <c r="N21" s="3"/>
      <c r="O21" s="123"/>
      <c r="P21" s="3"/>
      <c r="Q21" s="3"/>
      <c r="R21" s="3"/>
      <c r="S21" s="8"/>
      <c r="T21" s="118"/>
      <c r="U21" s="118"/>
      <c r="V21" s="118"/>
      <c r="W21" s="118"/>
    </row>
    <row r="22" spans="1:23" x14ac:dyDescent="0.2">
      <c r="A22" s="28" t="s">
        <v>0</v>
      </c>
      <c r="B22" s="28"/>
      <c r="C22" s="32" t="s">
        <v>67</v>
      </c>
      <c r="I22" s="3"/>
      <c r="J22" s="3"/>
      <c r="K22" s="3"/>
      <c r="L22" s="3"/>
      <c r="M22" s="3"/>
      <c r="N22" s="3"/>
      <c r="O22" s="123"/>
      <c r="P22" s="3"/>
      <c r="Q22" s="3"/>
      <c r="R22" s="3"/>
      <c r="S22" s="8"/>
      <c r="T22" s="118"/>
      <c r="U22" s="118"/>
      <c r="V22" s="118"/>
      <c r="W22" s="118"/>
    </row>
    <row r="23" spans="1:23" x14ac:dyDescent="0.2">
      <c r="A23" s="27"/>
      <c r="B23" s="28"/>
      <c r="C23" s="29" t="str">
        <f>C$11</f>
        <v>TOTAL</v>
      </c>
      <c r="D23" s="2">
        <f>transpose!A41</f>
        <v>17106.3</v>
      </c>
      <c r="E23" s="2">
        <f>transpose!B41</f>
        <v>699.6</v>
      </c>
      <c r="F23" s="2">
        <f>transpose!C41</f>
        <v>0</v>
      </c>
      <c r="G23" s="2">
        <f>transpose!D41</f>
        <v>2</v>
      </c>
      <c r="H23" s="2">
        <f>transpose!E41</f>
        <v>5296.2</v>
      </c>
      <c r="I23" s="3">
        <f>transpose!F41</f>
        <v>147868482.38</v>
      </c>
      <c r="J23" s="3">
        <f>transpose!G41</f>
        <v>108813.53</v>
      </c>
      <c r="K23" s="3">
        <f>transpose!H41</f>
        <v>0</v>
      </c>
      <c r="L23" s="3">
        <f>transpose!I41</f>
        <v>15788</v>
      </c>
      <c r="M23" s="3">
        <f>transpose!J41</f>
        <v>-5167581.4079999998</v>
      </c>
      <c r="N23" s="3">
        <f>transpose!K41</f>
        <v>147977295.91</v>
      </c>
      <c r="O23" s="123">
        <f>transpose!L41</f>
        <v>-16455091.691582927</v>
      </c>
      <c r="P23" s="3">
        <f>transpose!M41</f>
        <v>126354622.81041706</v>
      </c>
      <c r="Q23" s="3">
        <f>transpose!N41</f>
        <v>30850450.079999998</v>
      </c>
      <c r="R23" s="3">
        <f>transpose!O41</f>
        <v>1174718227</v>
      </c>
      <c r="S23" s="8">
        <f>transpose!P41</f>
        <v>26.262</v>
      </c>
      <c r="T23" s="24">
        <f>transpose!Q41</f>
        <v>2572538.9500000002</v>
      </c>
      <c r="U23" s="24">
        <f>transpose!R41</f>
        <v>98099215.188417062</v>
      </c>
      <c r="V23" s="24">
        <f>transpose!S41</f>
        <v>750000</v>
      </c>
      <c r="W23" s="24">
        <f>transpose!T41</f>
        <v>186138.27699268839</v>
      </c>
    </row>
    <row r="24" spans="1:23" x14ac:dyDescent="0.2">
      <c r="A24" s="27"/>
      <c r="B24" s="28"/>
      <c r="C24" s="29" t="str">
        <f>C$12</f>
        <v>PER PUPIL</v>
      </c>
      <c r="I24" s="3">
        <f>I23/(D23+E23)</f>
        <v>8304.4655075003229</v>
      </c>
      <c r="J24" s="3">
        <f>J23/(D23+E23)</f>
        <v>6.1110940755592251</v>
      </c>
      <c r="K24" s="3"/>
      <c r="L24" s="3"/>
      <c r="M24" s="3">
        <f>M23/(E23)</f>
        <v>-7386.48</v>
      </c>
      <c r="N24" s="3">
        <f>N23/(D23+E23)</f>
        <v>8310.5766015758836</v>
      </c>
      <c r="O24" s="123">
        <f>O23/(D23+E23)</f>
        <v>-924.13703837396201</v>
      </c>
      <c r="P24" s="3">
        <f>P23/($D23)</f>
        <v>7386.4379094495634</v>
      </c>
      <c r="Q24" s="3">
        <f>Q23/(D23+E23)</f>
        <v>1732.5970650177751</v>
      </c>
      <c r="R24" s="3">
        <f>R23/(D23+E23)</f>
        <v>65973.538377728735</v>
      </c>
      <c r="S24" s="8"/>
      <c r="T24" s="24">
        <f>T23/(D23+E23)</f>
        <v>144.47677174419718</v>
      </c>
      <c r="U24" s="24">
        <f>U23/(D23+E23)</f>
        <v>5509.365726439948</v>
      </c>
      <c r="V24" s="24">
        <f>V23/($D23)</f>
        <v>43.843496255765423</v>
      </c>
      <c r="W24" s="24">
        <f>W23/(D23)</f>
        <v>10.88127046717808</v>
      </c>
    </row>
    <row r="25" spans="1:23" x14ac:dyDescent="0.2">
      <c r="A25" s="27"/>
      <c r="B25" s="28"/>
      <c r="C25" s="29"/>
      <c r="I25" s="3"/>
      <c r="J25" s="3"/>
      <c r="K25" s="3"/>
      <c r="L25" s="3"/>
      <c r="M25" s="3"/>
      <c r="N25" s="3"/>
      <c r="O25" s="123"/>
      <c r="P25" s="3"/>
      <c r="Q25" s="3"/>
      <c r="R25" s="3"/>
      <c r="S25" s="8"/>
      <c r="T25" s="118"/>
      <c r="U25" s="118"/>
      <c r="V25" s="118"/>
      <c r="W25" s="118"/>
    </row>
    <row r="26" spans="1:23" x14ac:dyDescent="0.2">
      <c r="A26" s="28" t="s">
        <v>0</v>
      </c>
      <c r="B26" s="28"/>
      <c r="C26" s="32" t="s">
        <v>68</v>
      </c>
      <c r="I26" s="3"/>
      <c r="J26" s="3"/>
      <c r="K26" s="3"/>
      <c r="L26" s="3"/>
      <c r="M26" s="3"/>
      <c r="N26" s="3"/>
      <c r="O26" s="123"/>
      <c r="P26" s="3"/>
      <c r="Q26" s="3"/>
      <c r="R26" s="3"/>
      <c r="S26" s="8"/>
      <c r="T26" s="118"/>
      <c r="U26" s="118"/>
      <c r="V26" s="118"/>
      <c r="W26" s="118"/>
    </row>
    <row r="27" spans="1:23" x14ac:dyDescent="0.2">
      <c r="A27" s="27"/>
      <c r="B27" s="28"/>
      <c r="C27" s="29" t="str">
        <f>C$11</f>
        <v>TOTAL</v>
      </c>
      <c r="D27" s="2">
        <f>transpose!A42</f>
        <v>1047.4000000000001</v>
      </c>
      <c r="E27" s="2">
        <f>transpose!B42</f>
        <v>0</v>
      </c>
      <c r="F27" s="2">
        <f>transpose!C42</f>
        <v>0</v>
      </c>
      <c r="G27" s="2">
        <f>transpose!D42</f>
        <v>0</v>
      </c>
      <c r="H27" s="2">
        <f>transpose!E42</f>
        <v>280</v>
      </c>
      <c r="I27" s="3">
        <f>transpose!F42</f>
        <v>9359432.0099999998</v>
      </c>
      <c r="J27" s="3">
        <f>transpose!G42</f>
        <v>0</v>
      </c>
      <c r="K27" s="3">
        <f>transpose!H42</f>
        <v>0</v>
      </c>
      <c r="L27" s="3">
        <f>transpose!I42</f>
        <v>0</v>
      </c>
      <c r="M27" s="3">
        <f>transpose!J42</f>
        <v>0</v>
      </c>
      <c r="N27" s="3">
        <f>transpose!K42</f>
        <v>9359432.0099999998</v>
      </c>
      <c r="O27" s="123">
        <f>transpose!L42</f>
        <v>-1040769.8759366139</v>
      </c>
      <c r="P27" s="3">
        <f>transpose!M42</f>
        <v>8318662.1340633854</v>
      </c>
      <c r="Q27" s="3">
        <f>transpose!N42</f>
        <v>3385894.74</v>
      </c>
      <c r="R27" s="3">
        <f>transpose!O42</f>
        <v>151936044</v>
      </c>
      <c r="S27" s="8">
        <f>transpose!P42</f>
        <v>22.285</v>
      </c>
      <c r="T27" s="24">
        <f>transpose!Q42</f>
        <v>306777.69</v>
      </c>
      <c r="U27" s="24">
        <f>transpose!R42</f>
        <v>4625989.7040633848</v>
      </c>
      <c r="V27" s="24">
        <f>transpose!S42</f>
        <v>0</v>
      </c>
      <c r="W27" s="24">
        <f>transpose!T42</f>
        <v>0</v>
      </c>
    </row>
    <row r="28" spans="1:23" x14ac:dyDescent="0.2">
      <c r="A28" s="27"/>
      <c r="B28" s="28"/>
      <c r="C28" s="29" t="str">
        <f>C$12</f>
        <v>PER PUPIL</v>
      </c>
      <c r="I28" s="3">
        <f>I27/(D27)</f>
        <v>8935.8716918082864</v>
      </c>
      <c r="J28" s="3">
        <f>J27/(D27)</f>
        <v>0</v>
      </c>
      <c r="K28" s="3"/>
      <c r="L28" s="3"/>
      <c r="M28" s="3">
        <f t="shared" ref="M28:R28" si="0">M27/($D27)</f>
        <v>0</v>
      </c>
      <c r="N28" s="3">
        <f t="shared" si="0"/>
        <v>8935.8716918082864</v>
      </c>
      <c r="O28" s="123">
        <f t="shared" si="0"/>
        <v>-993.6699216503855</v>
      </c>
      <c r="P28" s="3">
        <f t="shared" si="0"/>
        <v>7942.2017701579007</v>
      </c>
      <c r="Q28" s="3">
        <f t="shared" si="0"/>
        <v>3232.6663547832727</v>
      </c>
      <c r="R28" s="3">
        <f t="shared" si="0"/>
        <v>145060.1909490166</v>
      </c>
      <c r="S28" s="8"/>
      <c r="T28" s="24">
        <f>T27/($D27)</f>
        <v>292.89449112087073</v>
      </c>
      <c r="U28" s="24">
        <f>U27/($D27)</f>
        <v>4416.6409242537566</v>
      </c>
      <c r="V28" s="24">
        <f>V27/($D27)</f>
        <v>0</v>
      </c>
      <c r="W28" s="24">
        <f>W27/($D27)</f>
        <v>0</v>
      </c>
    </row>
    <row r="29" spans="1:23" x14ac:dyDescent="0.2">
      <c r="A29" s="27"/>
      <c r="B29" s="28"/>
      <c r="C29" s="29"/>
      <c r="I29" s="3"/>
      <c r="J29" s="3"/>
      <c r="K29" s="3"/>
      <c r="L29" s="3"/>
      <c r="M29" s="3"/>
      <c r="N29" s="3"/>
      <c r="O29" s="123"/>
      <c r="P29" s="3"/>
      <c r="Q29" s="3"/>
      <c r="R29" s="3"/>
      <c r="S29" s="8"/>
      <c r="T29" s="118"/>
      <c r="U29" s="118"/>
      <c r="V29" s="118"/>
      <c r="W29" s="118"/>
    </row>
    <row r="30" spans="1:23" x14ac:dyDescent="0.2">
      <c r="A30" s="28" t="s">
        <v>0</v>
      </c>
      <c r="B30" s="28"/>
      <c r="C30" s="32" t="s">
        <v>69</v>
      </c>
      <c r="I30" s="3"/>
      <c r="J30" s="3"/>
      <c r="K30" s="3"/>
      <c r="L30" s="3"/>
      <c r="M30" s="3"/>
      <c r="N30" s="3"/>
      <c r="O30" s="123"/>
      <c r="P30" s="3"/>
      <c r="Q30" s="3"/>
      <c r="R30" s="3"/>
      <c r="S30" s="8"/>
      <c r="T30" s="118"/>
      <c r="U30" s="118"/>
      <c r="V30" s="118"/>
      <c r="W30" s="118"/>
    </row>
    <row r="31" spans="1:23" x14ac:dyDescent="0.2">
      <c r="A31" s="27"/>
      <c r="B31" s="28"/>
      <c r="C31" s="29" t="str">
        <f>C$11</f>
        <v>TOTAL</v>
      </c>
      <c r="D31" s="2">
        <f>transpose!A43</f>
        <v>956.7</v>
      </c>
      <c r="E31" s="2">
        <f>transpose!B43</f>
        <v>0</v>
      </c>
      <c r="F31" s="2">
        <f>transpose!C43</f>
        <v>0</v>
      </c>
      <c r="G31" s="2">
        <f>transpose!D43</f>
        <v>4</v>
      </c>
      <c r="H31" s="2">
        <f>transpose!E43</f>
        <v>165</v>
      </c>
      <c r="I31" s="3">
        <f>transpose!F43</f>
        <v>8509792.379999999</v>
      </c>
      <c r="J31" s="3">
        <f>transpose!G43</f>
        <v>0</v>
      </c>
      <c r="K31" s="3">
        <f>transpose!H43</f>
        <v>0</v>
      </c>
      <c r="L31" s="3">
        <f>transpose!I43</f>
        <v>31576</v>
      </c>
      <c r="M31" s="3">
        <f>transpose!J43</f>
        <v>0</v>
      </c>
      <c r="N31" s="3">
        <f>transpose!K43</f>
        <v>8509792.379999999</v>
      </c>
      <c r="O31" s="123">
        <f>transpose!L43</f>
        <v>-946289.85499505128</v>
      </c>
      <c r="P31" s="3">
        <f>transpose!M43</f>
        <v>7563502.5250049476</v>
      </c>
      <c r="Q31" s="3">
        <f>transpose!N43</f>
        <v>2671536.2200000002</v>
      </c>
      <c r="R31" s="3">
        <f>transpose!O43</f>
        <v>98945786</v>
      </c>
      <c r="S31" s="8">
        <f>transpose!P43</f>
        <v>27</v>
      </c>
      <c r="T31" s="24">
        <f>transpose!Q43</f>
        <v>222137.58</v>
      </c>
      <c r="U31" s="24">
        <f>transpose!R43</f>
        <v>4669828.7250049468</v>
      </c>
      <c r="V31" s="24">
        <f>transpose!S43</f>
        <v>300000</v>
      </c>
      <c r="W31" s="24">
        <f>transpose!T43</f>
        <v>0</v>
      </c>
    </row>
    <row r="32" spans="1:23" x14ac:dyDescent="0.2">
      <c r="A32" s="27"/>
      <c r="B32" s="28"/>
      <c r="C32" s="29" t="str">
        <f>C$12</f>
        <v>PER PUPIL</v>
      </c>
      <c r="I32" s="3">
        <f>I31/(D31)</f>
        <v>8894.9434305424875</v>
      </c>
      <c r="J32" s="3">
        <f>J31/(D31)</f>
        <v>0</v>
      </c>
      <c r="K32" s="3"/>
      <c r="L32" s="3"/>
      <c r="M32" s="3">
        <f t="shared" ref="M32:R32" si="1">M31/($D31)</f>
        <v>0</v>
      </c>
      <c r="N32" s="3">
        <f t="shared" si="1"/>
        <v>8894.9434305424875</v>
      </c>
      <c r="O32" s="123">
        <f t="shared" si="1"/>
        <v>-989.11869446540322</v>
      </c>
      <c r="P32" s="3">
        <f t="shared" si="1"/>
        <v>7905.8247360770847</v>
      </c>
      <c r="Q32" s="3">
        <f t="shared" si="1"/>
        <v>2792.449273544476</v>
      </c>
      <c r="R32" s="3">
        <f t="shared" si="1"/>
        <v>103424.04724574056</v>
      </c>
      <c r="S32" s="8"/>
      <c r="T32" s="24">
        <f>T31/($D31)</f>
        <v>232.19147068046408</v>
      </c>
      <c r="U32" s="24">
        <f>U31/($D31)</f>
        <v>4881.1839918521446</v>
      </c>
      <c r="V32" s="24">
        <f>V31/($D31)</f>
        <v>313.57792411414238</v>
      </c>
      <c r="W32" s="24">
        <f>W31/($D31)</f>
        <v>0</v>
      </c>
    </row>
    <row r="33" spans="1:23" x14ac:dyDescent="0.2">
      <c r="A33" s="27"/>
      <c r="B33" s="28"/>
      <c r="C33" s="29"/>
      <c r="I33" s="3"/>
      <c r="J33" s="3"/>
      <c r="K33" s="3"/>
      <c r="L33" s="3"/>
      <c r="M33" s="3"/>
      <c r="N33" s="3"/>
      <c r="O33" s="123"/>
      <c r="P33" s="3"/>
      <c r="Q33" s="3"/>
      <c r="R33" s="3"/>
      <c r="S33" s="8"/>
      <c r="T33" s="118"/>
      <c r="U33" s="118"/>
      <c r="V33" s="118"/>
      <c r="W33" s="118"/>
    </row>
    <row r="34" spans="1:23" x14ac:dyDescent="0.2">
      <c r="A34" s="28" t="s">
        <v>0</v>
      </c>
      <c r="B34" s="28"/>
      <c r="C34" s="32" t="s">
        <v>70</v>
      </c>
      <c r="I34" s="3"/>
      <c r="J34" s="3"/>
      <c r="K34" s="3"/>
      <c r="L34" s="3"/>
      <c r="M34" s="3"/>
      <c r="N34" s="3"/>
      <c r="O34" s="123"/>
      <c r="P34" s="3"/>
      <c r="Q34" s="3"/>
      <c r="R34" s="3"/>
      <c r="S34" s="8"/>
      <c r="T34" s="118"/>
      <c r="U34" s="118"/>
      <c r="V34" s="118"/>
      <c r="W34" s="118"/>
    </row>
    <row r="35" spans="1:23" x14ac:dyDescent="0.2">
      <c r="A35" s="27"/>
      <c r="B35" s="28"/>
      <c r="C35" s="29" t="str">
        <f>C$11</f>
        <v>TOTAL</v>
      </c>
      <c r="D35" s="2">
        <f>transpose!A44</f>
        <v>9327</v>
      </c>
      <c r="E35" s="2">
        <f>transpose!B44</f>
        <v>1069.0999999999999</v>
      </c>
      <c r="F35" s="2">
        <f>transpose!C44</f>
        <v>0</v>
      </c>
      <c r="G35" s="2">
        <f>transpose!D44</f>
        <v>2</v>
      </c>
      <c r="H35" s="2">
        <f>transpose!E44</f>
        <v>7278.3</v>
      </c>
      <c r="I35" s="3">
        <f>transpose!F44</f>
        <v>92566355.379999995</v>
      </c>
      <c r="J35" s="3">
        <f>transpose!G44</f>
        <v>1608117.19</v>
      </c>
      <c r="K35" s="3">
        <f>transpose!H44</f>
        <v>0</v>
      </c>
      <c r="L35" s="3">
        <f>transpose!I44</f>
        <v>15788</v>
      </c>
      <c r="M35" s="3">
        <f>transpose!J44</f>
        <v>-8607869.341</v>
      </c>
      <c r="N35" s="3">
        <f>transpose!K44</f>
        <v>94174472.569999993</v>
      </c>
      <c r="O35" s="123">
        <f>transpose!L44</f>
        <v>-10472211.778273812</v>
      </c>
      <c r="P35" s="3">
        <f>transpose!M44</f>
        <v>75094391.450726181</v>
      </c>
      <c r="Q35" s="3">
        <f>transpose!N44</f>
        <v>18622849.59</v>
      </c>
      <c r="R35" s="3">
        <f>transpose!O44</f>
        <v>689735170</v>
      </c>
      <c r="S35" s="8">
        <f>transpose!P44</f>
        <v>27</v>
      </c>
      <c r="T35" s="24">
        <f>transpose!Q44</f>
        <v>1414237.48</v>
      </c>
      <c r="U35" s="24">
        <f>transpose!R44</f>
        <v>63665173.721726187</v>
      </c>
      <c r="V35" s="24">
        <f>transpose!S44</f>
        <v>8363712.4800000004</v>
      </c>
      <c r="W35" s="24">
        <f>transpose!T44</f>
        <v>121574.83459711482</v>
      </c>
    </row>
    <row r="36" spans="1:23" x14ac:dyDescent="0.2">
      <c r="A36" s="27"/>
      <c r="B36" s="28"/>
      <c r="C36" s="29" t="str">
        <f>C$12</f>
        <v>PER PUPIL</v>
      </c>
      <c r="I36" s="3">
        <f>I35/(D35+E35)</f>
        <v>8903.9500755090849</v>
      </c>
      <c r="J36" s="3">
        <f>J35/(D35+E35)</f>
        <v>154.68465963197735</v>
      </c>
      <c r="K36" s="3"/>
      <c r="L36" s="3"/>
      <c r="M36" s="3">
        <f>M35/(E35)</f>
        <v>-8051.5100000000011</v>
      </c>
      <c r="N36" s="3">
        <f>N35/(D35+E35)</f>
        <v>9058.6347351410623</v>
      </c>
      <c r="O36" s="123">
        <f>O35/(D35+E35)</f>
        <v>-1007.3211856632594</v>
      </c>
      <c r="P36" s="3">
        <f>P35/($D35)</f>
        <v>8051.2910314920318</v>
      </c>
      <c r="Q36" s="3">
        <f>Q35/(D35+E35)</f>
        <v>1791.3303633093178</v>
      </c>
      <c r="R36" s="3">
        <f>R35/(D35+E35)</f>
        <v>66345.569011456217</v>
      </c>
      <c r="S36" s="8"/>
      <c r="T36" s="24">
        <f>T35/(D35+E35)</f>
        <v>136.03538634680311</v>
      </c>
      <c r="U36" s="24">
        <f>U35/(D35+E35)</f>
        <v>6123.9477998216817</v>
      </c>
      <c r="V36" s="24">
        <f>V35/($D35)</f>
        <v>896.72054036667748</v>
      </c>
      <c r="W36" s="24">
        <f>W35/(D35)</f>
        <v>13.034720124060772</v>
      </c>
    </row>
    <row r="37" spans="1:23" x14ac:dyDescent="0.2">
      <c r="A37" s="27"/>
      <c r="B37" s="28"/>
      <c r="C37" s="29"/>
      <c r="I37" s="3"/>
      <c r="J37" s="3"/>
      <c r="K37" s="3"/>
      <c r="L37" s="3"/>
      <c r="M37" s="3"/>
      <c r="N37" s="3"/>
      <c r="O37" s="123"/>
      <c r="P37" s="3"/>
      <c r="Q37" s="3"/>
      <c r="R37" s="3"/>
      <c r="S37" s="8"/>
      <c r="T37" s="118"/>
      <c r="U37" s="118"/>
      <c r="V37" s="118"/>
      <c r="W37" s="118"/>
    </row>
    <row r="38" spans="1:23" x14ac:dyDescent="0.2">
      <c r="A38" s="28" t="s">
        <v>1</v>
      </c>
      <c r="B38" s="28"/>
      <c r="C38" s="32" t="s">
        <v>1</v>
      </c>
      <c r="I38" s="3"/>
      <c r="J38" s="3"/>
      <c r="K38" s="3"/>
      <c r="L38" s="3"/>
      <c r="M38" s="3"/>
      <c r="N38" s="3"/>
      <c r="O38" s="123"/>
      <c r="P38" s="3"/>
      <c r="Q38" s="3"/>
      <c r="R38" s="3"/>
      <c r="S38" s="8"/>
      <c r="T38" s="118"/>
      <c r="U38" s="118"/>
      <c r="V38" s="118"/>
      <c r="W38" s="118"/>
    </row>
    <row r="39" spans="1:23" x14ac:dyDescent="0.2">
      <c r="A39" s="27"/>
      <c r="B39" s="28"/>
      <c r="C39" s="29" t="str">
        <f>C$11</f>
        <v>TOTAL</v>
      </c>
      <c r="D39" s="2">
        <f>transpose!A45</f>
        <v>2343.9</v>
      </c>
      <c r="E39" s="2">
        <f>transpose!B45</f>
        <v>0</v>
      </c>
      <c r="F39" s="2">
        <f>transpose!C45</f>
        <v>0</v>
      </c>
      <c r="G39" s="2">
        <f>transpose!D45</f>
        <v>0</v>
      </c>
      <c r="H39" s="2">
        <f>transpose!E45</f>
        <v>1037.2</v>
      </c>
      <c r="I39" s="3">
        <f>transpose!F45</f>
        <v>19176430.338</v>
      </c>
      <c r="J39" s="3">
        <f>transpose!G45</f>
        <v>0</v>
      </c>
      <c r="K39" s="3">
        <f>transpose!H45</f>
        <v>0</v>
      </c>
      <c r="L39" s="3">
        <f>transpose!I45</f>
        <v>0</v>
      </c>
      <c r="M39" s="3">
        <f>transpose!J45</f>
        <v>0</v>
      </c>
      <c r="N39" s="3">
        <f>transpose!K45</f>
        <v>19176430.338</v>
      </c>
      <c r="O39" s="123">
        <f>transpose!L45</f>
        <v>-2132421.1771038207</v>
      </c>
      <c r="P39" s="3">
        <f>transpose!M45</f>
        <v>17044009.160896178</v>
      </c>
      <c r="Q39" s="3">
        <f>transpose!N45</f>
        <v>3550253.52</v>
      </c>
      <c r="R39" s="3">
        <f>transpose!O45</f>
        <v>131490871</v>
      </c>
      <c r="S39" s="8">
        <f>transpose!P45</f>
        <v>27</v>
      </c>
      <c r="T39" s="24">
        <f>transpose!Q45</f>
        <v>202856.26</v>
      </c>
      <c r="U39" s="24">
        <f>transpose!R45</f>
        <v>13290899.380896179</v>
      </c>
      <c r="V39" s="24">
        <f>transpose!S45</f>
        <v>0</v>
      </c>
      <c r="W39" s="24">
        <f>transpose!T45</f>
        <v>106893.18429334604</v>
      </c>
    </row>
    <row r="40" spans="1:23" x14ac:dyDescent="0.2">
      <c r="A40" s="27"/>
      <c r="B40" s="28"/>
      <c r="C40" s="29" t="str">
        <f>C$12</f>
        <v>PER PUPIL</v>
      </c>
      <c r="I40" s="3">
        <f>I39/(D39)</f>
        <v>8181.4199999999992</v>
      </c>
      <c r="J40" s="3">
        <f>J39/(D39)</f>
        <v>0</v>
      </c>
      <c r="K40" s="3"/>
      <c r="L40" s="3"/>
      <c r="M40" s="3">
        <f t="shared" ref="M40:R40" si="2">M39/($D39)</f>
        <v>0</v>
      </c>
      <c r="N40" s="3">
        <f t="shared" si="2"/>
        <v>8181.4199999999992</v>
      </c>
      <c r="O40" s="123">
        <f t="shared" si="2"/>
        <v>-909.7748099764583</v>
      </c>
      <c r="P40" s="3">
        <f t="shared" si="2"/>
        <v>7271.6451900235406</v>
      </c>
      <c r="Q40" s="3">
        <f t="shared" si="2"/>
        <v>1514.6778958146679</v>
      </c>
      <c r="R40" s="3">
        <f t="shared" si="2"/>
        <v>56099.181279064804</v>
      </c>
      <c r="S40" s="8"/>
      <c r="T40" s="24">
        <f>T39/($D39)</f>
        <v>86.546465292887916</v>
      </c>
      <c r="U40" s="24">
        <f>U39/($D39)</f>
        <v>5670.4208289159851</v>
      </c>
      <c r="V40" s="24">
        <f>V39/($D39)</f>
        <v>0</v>
      </c>
      <c r="W40" s="24">
        <f>W39/($D39)</f>
        <v>45.604839922072628</v>
      </c>
    </row>
    <row r="41" spans="1:23" x14ac:dyDescent="0.2">
      <c r="A41" s="27"/>
      <c r="B41" s="28"/>
      <c r="C41" s="29"/>
      <c r="G41" s="2" t="s">
        <v>468</v>
      </c>
      <c r="I41" s="3"/>
      <c r="J41" s="3"/>
      <c r="K41" s="3"/>
      <c r="L41" s="3"/>
      <c r="M41" s="3"/>
      <c r="N41" s="3"/>
      <c r="O41" s="123"/>
      <c r="P41" s="3"/>
      <c r="Q41" s="3"/>
      <c r="R41" s="3"/>
      <c r="S41" s="8"/>
      <c r="T41" s="118"/>
      <c r="U41" s="118"/>
      <c r="V41" s="118"/>
      <c r="W41" s="118"/>
    </row>
    <row r="42" spans="1:23" x14ac:dyDescent="0.2">
      <c r="A42" s="28" t="s">
        <v>1</v>
      </c>
      <c r="B42" s="28"/>
      <c r="C42" s="32" t="s">
        <v>71</v>
      </c>
      <c r="I42" s="3"/>
      <c r="J42" s="3"/>
      <c r="K42" s="3"/>
      <c r="L42" s="3"/>
      <c r="M42" s="3"/>
      <c r="N42" s="3"/>
      <c r="O42" s="123"/>
      <c r="P42" s="3"/>
      <c r="Q42" s="3"/>
      <c r="R42" s="3"/>
      <c r="S42" s="8"/>
      <c r="T42" s="118"/>
      <c r="U42" s="118"/>
      <c r="V42" s="118"/>
      <c r="W42" s="118"/>
    </row>
    <row r="43" spans="1:23" x14ac:dyDescent="0.2">
      <c r="A43" s="27"/>
      <c r="B43" s="28"/>
      <c r="C43" s="29" t="str">
        <f>C$11</f>
        <v>TOTAL</v>
      </c>
      <c r="D43" s="2">
        <f>transpose!A46</f>
        <v>297.39999999999998</v>
      </c>
      <c r="E43" s="2">
        <f>transpose!B46</f>
        <v>0</v>
      </c>
      <c r="F43" s="2">
        <f>transpose!C46</f>
        <v>0</v>
      </c>
      <c r="G43" s="2">
        <f>transpose!D46</f>
        <v>0</v>
      </c>
      <c r="H43" s="2">
        <f>transpose!E46</f>
        <v>133.5</v>
      </c>
      <c r="I43" s="3">
        <f>transpose!F46</f>
        <v>3373355.08</v>
      </c>
      <c r="J43" s="3">
        <f>transpose!G46</f>
        <v>4547.5600000000004</v>
      </c>
      <c r="K43" s="3">
        <f>transpose!H46</f>
        <v>0</v>
      </c>
      <c r="L43" s="3">
        <f>transpose!I46</f>
        <v>0</v>
      </c>
      <c r="M43" s="3">
        <f>transpose!J46</f>
        <v>0</v>
      </c>
      <c r="N43" s="3">
        <f>transpose!K46</f>
        <v>3377902.64</v>
      </c>
      <c r="O43" s="123">
        <f>transpose!L46</f>
        <v>-375623.14762290375</v>
      </c>
      <c r="P43" s="3">
        <f>transpose!M46</f>
        <v>3002279.4923770963</v>
      </c>
      <c r="Q43" s="3">
        <f>transpose!N46</f>
        <v>1085169.1499999999</v>
      </c>
      <c r="R43" s="3">
        <f>transpose!O46</f>
        <v>40191450</v>
      </c>
      <c r="S43" s="8">
        <f>transpose!P46</f>
        <v>27</v>
      </c>
      <c r="T43" s="24">
        <f>transpose!Q46</f>
        <v>85487.19</v>
      </c>
      <c r="U43" s="24">
        <f>transpose!R46</f>
        <v>1831623.1523770965</v>
      </c>
      <c r="V43" s="24">
        <f>transpose!S46</f>
        <v>0</v>
      </c>
      <c r="W43" s="24">
        <f>transpose!T46</f>
        <v>0</v>
      </c>
    </row>
    <row r="44" spans="1:23" x14ac:dyDescent="0.2">
      <c r="A44" s="27"/>
      <c r="B44" s="28"/>
      <c r="C44" s="29" t="str">
        <f>C$12</f>
        <v>PER PUPIL</v>
      </c>
      <c r="I44" s="3">
        <f>I43/(D43)</f>
        <v>11342.821385339612</v>
      </c>
      <c r="J44" s="3">
        <f>J43/(D43+F43)</f>
        <v>15.291055817081375</v>
      </c>
      <c r="K44" s="3"/>
      <c r="L44" s="3"/>
      <c r="M44" s="3">
        <f t="shared" ref="M44:R44" si="3">M43/($D43)</f>
        <v>0</v>
      </c>
      <c r="N44" s="3">
        <f t="shared" si="3"/>
        <v>11358.112441156693</v>
      </c>
      <c r="O44" s="123">
        <f t="shared" si="3"/>
        <v>-1263.023361206805</v>
      </c>
      <c r="P44" s="3">
        <f t="shared" si="3"/>
        <v>10095.089079949888</v>
      </c>
      <c r="Q44" s="3">
        <f t="shared" si="3"/>
        <v>3648.8539004707463</v>
      </c>
      <c r="R44" s="3">
        <f t="shared" si="3"/>
        <v>135142.73705447209</v>
      </c>
      <c r="S44" s="8"/>
      <c r="T44" s="24">
        <f>T43/($D43)</f>
        <v>287.44852051109621</v>
      </c>
      <c r="U44" s="24">
        <f>U43/($D43)</f>
        <v>6158.7866589680452</v>
      </c>
      <c r="V44" s="24">
        <f>V43/($D43)</f>
        <v>0</v>
      </c>
      <c r="W44" s="24">
        <f>W43/($D43)</f>
        <v>0</v>
      </c>
    </row>
    <row r="45" spans="1:23" x14ac:dyDescent="0.2">
      <c r="A45" s="27"/>
      <c r="B45" s="28"/>
      <c r="C45" s="29"/>
      <c r="I45" s="3"/>
      <c r="J45" s="3"/>
      <c r="K45" s="3"/>
      <c r="L45" s="3"/>
      <c r="M45" s="3"/>
      <c r="N45" s="3"/>
      <c r="O45" s="123"/>
      <c r="P45" s="3"/>
      <c r="Q45" s="3"/>
      <c r="R45" s="3"/>
      <c r="S45" s="8"/>
      <c r="T45" s="118"/>
      <c r="U45" s="118"/>
      <c r="V45" s="118"/>
      <c r="W45" s="118"/>
    </row>
    <row r="46" spans="1:23" x14ac:dyDescent="0.2">
      <c r="A46" s="28" t="s">
        <v>2</v>
      </c>
      <c r="B46" s="28"/>
      <c r="C46" s="32" t="s">
        <v>72</v>
      </c>
      <c r="I46" s="3"/>
      <c r="J46" s="3"/>
      <c r="K46" s="3"/>
      <c r="L46" s="3"/>
      <c r="M46" s="3"/>
      <c r="N46" s="3"/>
      <c r="O46" s="123"/>
      <c r="P46" s="3"/>
      <c r="Q46" s="3"/>
      <c r="R46" s="3"/>
      <c r="S46" s="8"/>
      <c r="T46" s="118"/>
      <c r="U46" s="118"/>
      <c r="V46" s="118"/>
      <c r="W46" s="118"/>
    </row>
    <row r="47" spans="1:23" x14ac:dyDescent="0.2">
      <c r="A47" s="27"/>
      <c r="B47" s="28"/>
      <c r="C47" s="29" t="str">
        <f>C$11</f>
        <v>TOTAL</v>
      </c>
      <c r="D47" s="2">
        <f>transpose!A47</f>
        <v>2639.7000000000003</v>
      </c>
      <c r="E47" s="2">
        <f>transpose!B47</f>
        <v>0</v>
      </c>
      <c r="F47" s="2">
        <f>transpose!C47</f>
        <v>0</v>
      </c>
      <c r="G47" s="2">
        <f>transpose!D47</f>
        <v>2</v>
      </c>
      <c r="H47" s="2">
        <f>transpose!E47</f>
        <v>1421.5</v>
      </c>
      <c r="I47" s="3">
        <f>transpose!F47</f>
        <v>23595304.07</v>
      </c>
      <c r="J47" s="3">
        <f>transpose!G47</f>
        <v>45112.639999999999</v>
      </c>
      <c r="K47" s="3">
        <f>transpose!H47</f>
        <v>0</v>
      </c>
      <c r="L47" s="3">
        <f>transpose!I47</f>
        <v>15788</v>
      </c>
      <c r="M47" s="3">
        <f>transpose!J47</f>
        <v>0</v>
      </c>
      <c r="N47" s="3">
        <f>transpose!K47</f>
        <v>23640416.710000001</v>
      </c>
      <c r="O47" s="123">
        <f>transpose!L47</f>
        <v>-2628816.9559935248</v>
      </c>
      <c r="P47" s="3">
        <f>transpose!M47</f>
        <v>21011599.754006475</v>
      </c>
      <c r="Q47" s="3">
        <f>transpose!N47</f>
        <v>12050042.890000001</v>
      </c>
      <c r="R47" s="3">
        <f>transpose!O47</f>
        <v>550355921</v>
      </c>
      <c r="S47" s="8">
        <f>transpose!P47</f>
        <v>21.895</v>
      </c>
      <c r="T47" s="24">
        <f>transpose!Q47</f>
        <v>730458.57</v>
      </c>
      <c r="U47" s="24">
        <f>transpose!R47</f>
        <v>8231098.2940064743</v>
      </c>
      <c r="V47" s="24">
        <f>transpose!S47</f>
        <v>3905850</v>
      </c>
      <c r="W47" s="24">
        <f>transpose!T47</f>
        <v>200588.06447738875</v>
      </c>
    </row>
    <row r="48" spans="1:23" x14ac:dyDescent="0.2">
      <c r="A48" s="27"/>
      <c r="B48" s="28"/>
      <c r="C48" s="29" t="str">
        <f>C$12</f>
        <v>PER PUPIL</v>
      </c>
      <c r="I48" s="3">
        <f>I47/(D47)</f>
        <v>8938.6309315452509</v>
      </c>
      <c r="J48" s="3">
        <f>J47/(D47)</f>
        <v>17.090063264764932</v>
      </c>
      <c r="K48" s="3"/>
      <c r="L48" s="3"/>
      <c r="M48" s="3">
        <f t="shared" ref="M48:R48" si="4">M47/($D47)</f>
        <v>0</v>
      </c>
      <c r="N48" s="3">
        <f t="shared" si="4"/>
        <v>8955.7209948100153</v>
      </c>
      <c r="O48" s="123">
        <f t="shared" si="4"/>
        <v>-995.87716634220726</v>
      </c>
      <c r="P48" s="3">
        <f t="shared" si="4"/>
        <v>7959.8438284678077</v>
      </c>
      <c r="Q48" s="3">
        <f t="shared" si="4"/>
        <v>4564.9289275296433</v>
      </c>
      <c r="R48" s="3">
        <f t="shared" si="4"/>
        <v>208491.8441489563</v>
      </c>
      <c r="S48" s="8"/>
      <c r="T48" s="24">
        <f>T47/($D47)</f>
        <v>276.72029776110918</v>
      </c>
      <c r="U48" s="24">
        <f>U47/($D47)</f>
        <v>3118.1946031770553</v>
      </c>
      <c r="V48" s="24">
        <f>V47/($D47)</f>
        <v>1479.6567791794521</v>
      </c>
      <c r="W48" s="24">
        <f>W47/($D47)</f>
        <v>75.988962562938482</v>
      </c>
    </row>
    <row r="49" spans="1:23" x14ac:dyDescent="0.2">
      <c r="A49" s="27"/>
      <c r="B49" s="28"/>
      <c r="C49" s="29"/>
      <c r="I49" s="3"/>
      <c r="J49" s="3"/>
      <c r="K49" s="3"/>
      <c r="L49" s="3"/>
      <c r="M49" s="3"/>
      <c r="N49" s="3"/>
      <c r="O49" s="123"/>
      <c r="P49" s="3"/>
      <c r="Q49" s="3"/>
      <c r="R49" s="3"/>
      <c r="S49" s="8"/>
      <c r="T49" s="118"/>
      <c r="U49" s="118"/>
      <c r="V49" s="118"/>
      <c r="W49" s="118"/>
    </row>
    <row r="50" spans="1:23" x14ac:dyDescent="0.2">
      <c r="A50" s="28" t="s">
        <v>2</v>
      </c>
      <c r="B50" s="28"/>
      <c r="C50" s="32" t="s">
        <v>73</v>
      </c>
      <c r="I50" s="3"/>
      <c r="J50" s="3"/>
      <c r="K50" s="3"/>
      <c r="L50" s="3"/>
      <c r="M50" s="3"/>
      <c r="N50" s="3"/>
      <c r="O50" s="123"/>
      <c r="P50" s="3"/>
      <c r="Q50" s="3"/>
      <c r="R50" s="3"/>
      <c r="S50" s="8"/>
      <c r="T50" s="118"/>
      <c r="U50" s="118"/>
      <c r="V50" s="118"/>
      <c r="W50" s="118"/>
    </row>
    <row r="51" spans="1:23" x14ac:dyDescent="0.2">
      <c r="A51" s="27"/>
      <c r="B51" s="28"/>
      <c r="C51" s="29" t="str">
        <f>C$11</f>
        <v>TOTAL</v>
      </c>
      <c r="D51" s="2">
        <f>transpose!A48</f>
        <v>1358.2</v>
      </c>
      <c r="E51" s="2">
        <f>transpose!B48</f>
        <v>0</v>
      </c>
      <c r="F51" s="2">
        <f>transpose!C48</f>
        <v>0</v>
      </c>
      <c r="G51" s="2">
        <f>transpose!D48</f>
        <v>0</v>
      </c>
      <c r="H51" s="2">
        <f>transpose!E48</f>
        <v>1005.6</v>
      </c>
      <c r="I51" s="3">
        <f>transpose!F48</f>
        <v>13581365.049999999</v>
      </c>
      <c r="J51" s="3">
        <f>transpose!G48</f>
        <v>0</v>
      </c>
      <c r="K51" s="3">
        <f>transpose!H48</f>
        <v>0</v>
      </c>
      <c r="L51" s="3">
        <f>transpose!I48</f>
        <v>0</v>
      </c>
      <c r="M51" s="3">
        <f>transpose!J48</f>
        <v>0</v>
      </c>
      <c r="N51" s="3">
        <f>transpose!K48</f>
        <v>13581365.049999999</v>
      </c>
      <c r="O51" s="123">
        <f>transpose!L48</f>
        <v>-1510249.2975039373</v>
      </c>
      <c r="P51" s="3">
        <f>transpose!M48</f>
        <v>12071115.752496062</v>
      </c>
      <c r="Q51" s="3">
        <f>transpose!N48</f>
        <v>4219439</v>
      </c>
      <c r="R51" s="3">
        <f>transpose!O48</f>
        <v>201434048</v>
      </c>
      <c r="S51" s="8">
        <f>transpose!P48</f>
        <v>20.946999999999999</v>
      </c>
      <c r="T51" s="24">
        <f>transpose!Q48</f>
        <v>319537.69</v>
      </c>
      <c r="U51" s="24">
        <f>transpose!R48</f>
        <v>7532139.0624960614</v>
      </c>
      <c r="V51" s="24">
        <f>transpose!S48</f>
        <v>1000000</v>
      </c>
      <c r="W51" s="24">
        <f>transpose!T48</f>
        <v>373278.50213873852</v>
      </c>
    </row>
    <row r="52" spans="1:23" x14ac:dyDescent="0.2">
      <c r="A52" s="27"/>
      <c r="B52" s="28"/>
      <c r="C52" s="29" t="str">
        <f>C$12</f>
        <v>PER PUPIL</v>
      </c>
      <c r="I52" s="3">
        <f>I51/(D51)</f>
        <v>9999.5325062582815</v>
      </c>
      <c r="J52" s="3">
        <f>J51/(D51)</f>
        <v>0</v>
      </c>
      <c r="K52" s="3"/>
      <c r="L52" s="3"/>
      <c r="M52" s="3">
        <f t="shared" ref="M52:R52" si="5">M51/($D51)</f>
        <v>0</v>
      </c>
      <c r="N52" s="3">
        <f t="shared" si="5"/>
        <v>9999.5325062582815</v>
      </c>
      <c r="O52" s="123">
        <f t="shared" si="5"/>
        <v>-1111.9491220026043</v>
      </c>
      <c r="P52" s="3">
        <f t="shared" si="5"/>
        <v>8887.5833842556785</v>
      </c>
      <c r="Q52" s="3">
        <f t="shared" si="5"/>
        <v>3106.640406420262</v>
      </c>
      <c r="R52" s="3">
        <f t="shared" si="5"/>
        <v>148309.56265645707</v>
      </c>
      <c r="S52" s="8"/>
      <c r="T52" s="24">
        <f>T51/($D51)</f>
        <v>235.26556471800913</v>
      </c>
      <c r="U52" s="24">
        <f>U51/($D51)</f>
        <v>5545.6774131174061</v>
      </c>
      <c r="V52" s="24">
        <f>V51/($D51)</f>
        <v>736.26859078191717</v>
      </c>
      <c r="W52" s="24">
        <f>W51/($D51)</f>
        <v>274.83323673887389</v>
      </c>
    </row>
    <row r="53" spans="1:23" x14ac:dyDescent="0.2">
      <c r="A53" s="27"/>
      <c r="B53" s="28"/>
      <c r="C53" s="29"/>
      <c r="I53" s="3"/>
      <c r="J53" s="3"/>
      <c r="K53" s="3"/>
      <c r="L53" s="3"/>
      <c r="M53" s="3"/>
      <c r="N53" s="3"/>
      <c r="O53" s="123"/>
      <c r="P53" s="3"/>
      <c r="Q53" s="3"/>
      <c r="R53" s="3"/>
      <c r="S53" s="8"/>
      <c r="T53" s="118"/>
      <c r="U53" s="118"/>
      <c r="V53" s="118"/>
      <c r="W53" s="118"/>
    </row>
    <row r="54" spans="1:23" x14ac:dyDescent="0.2">
      <c r="A54" s="28" t="s">
        <v>2</v>
      </c>
      <c r="B54" s="28"/>
      <c r="C54" s="32" t="s">
        <v>74</v>
      </c>
      <c r="I54" s="3"/>
      <c r="J54" s="3"/>
      <c r="K54" s="3"/>
      <c r="L54" s="3"/>
      <c r="M54" s="3"/>
      <c r="N54" s="3"/>
      <c r="O54" s="123"/>
      <c r="P54" s="3"/>
      <c r="Q54" s="3"/>
      <c r="R54" s="3"/>
      <c r="S54" s="8"/>
      <c r="T54" s="118"/>
      <c r="U54" s="118"/>
      <c r="V54" s="118"/>
      <c r="W54" s="118"/>
    </row>
    <row r="55" spans="1:23" x14ac:dyDescent="0.2">
      <c r="A55" s="27"/>
      <c r="B55" s="28"/>
      <c r="C55" s="29" t="str">
        <f>C$11</f>
        <v>TOTAL</v>
      </c>
      <c r="D55" s="2">
        <f>transpose!A49</f>
        <v>52724.1</v>
      </c>
      <c r="E55" s="2">
        <f>transpose!B49</f>
        <v>0</v>
      </c>
      <c r="F55" s="2">
        <f>transpose!C49</f>
        <v>0</v>
      </c>
      <c r="G55" s="2">
        <f>transpose!D49</f>
        <v>17</v>
      </c>
      <c r="H55" s="2">
        <f>transpose!E49</f>
        <v>12553</v>
      </c>
      <c r="I55" s="3">
        <f>transpose!F49</f>
        <v>452214334.69</v>
      </c>
      <c r="J55" s="3">
        <f>transpose!G49</f>
        <v>0</v>
      </c>
      <c r="K55" s="3">
        <f>transpose!H49</f>
        <v>0</v>
      </c>
      <c r="L55" s="3">
        <f>transpose!I49</f>
        <v>134198</v>
      </c>
      <c r="M55" s="3">
        <f>transpose!J49</f>
        <v>0</v>
      </c>
      <c r="N55" s="3">
        <f>transpose!K49</f>
        <v>452214334.69</v>
      </c>
      <c r="O55" s="123">
        <f>transpose!L49</f>
        <v>-50286284.093864545</v>
      </c>
      <c r="P55" s="3">
        <f>transpose!M49</f>
        <v>401928050.59613544</v>
      </c>
      <c r="Q55" s="3">
        <f>transpose!N49</f>
        <v>123524574.34999999</v>
      </c>
      <c r="R55" s="3">
        <f>transpose!O49</f>
        <v>6067320318</v>
      </c>
      <c r="S55" s="8">
        <f>transpose!P49</f>
        <v>20.358999999999998</v>
      </c>
      <c r="T55" s="24">
        <f>transpose!Q49</f>
        <v>9629918.5199999996</v>
      </c>
      <c r="U55" s="24">
        <f>transpose!R49</f>
        <v>268773557.72613549</v>
      </c>
      <c r="V55" s="24">
        <f>transpose!S49</f>
        <v>84604511.439999998</v>
      </c>
      <c r="W55" s="24">
        <f>transpose!T49</f>
        <v>0</v>
      </c>
    </row>
    <row r="56" spans="1:23" x14ac:dyDescent="0.2">
      <c r="A56" s="27"/>
      <c r="B56" s="28"/>
      <c r="C56" s="29" t="str">
        <f>C$12</f>
        <v>PER PUPIL</v>
      </c>
      <c r="I56" s="3">
        <f>I55/(D55)</f>
        <v>8576.9948598458777</v>
      </c>
      <c r="J56" s="3">
        <f>J55/(D55)</f>
        <v>0</v>
      </c>
      <c r="K56" s="3"/>
      <c r="L56" s="3"/>
      <c r="M56" s="3">
        <f t="shared" ref="M56:R56" si="6">M55/($D55)</f>
        <v>0</v>
      </c>
      <c r="N56" s="3">
        <f t="shared" si="6"/>
        <v>8576.9948598458777</v>
      </c>
      <c r="O56" s="123">
        <f t="shared" si="6"/>
        <v>-953.76277819563632</v>
      </c>
      <c r="P56" s="3">
        <f t="shared" si="6"/>
        <v>7623.2320816502406</v>
      </c>
      <c r="Q56" s="3">
        <f t="shared" si="6"/>
        <v>2342.8484194135131</v>
      </c>
      <c r="R56" s="3">
        <f t="shared" si="6"/>
        <v>115076.79254837921</v>
      </c>
      <c r="S56" s="8"/>
      <c r="T56" s="24">
        <f>T55/($D55)</f>
        <v>182.64737605762829</v>
      </c>
      <c r="U56" s="24">
        <f>U55/($D55)</f>
        <v>5097.7362861790998</v>
      </c>
      <c r="V56" s="24">
        <f>V55/($D55)</f>
        <v>1604.6648769727697</v>
      </c>
      <c r="W56" s="24">
        <f>W55/($D55)</f>
        <v>0</v>
      </c>
    </row>
    <row r="57" spans="1:23" x14ac:dyDescent="0.2">
      <c r="A57" s="27"/>
      <c r="B57" s="28"/>
      <c r="C57" s="29"/>
      <c r="I57" s="3"/>
      <c r="J57" s="3"/>
      <c r="K57" s="3"/>
      <c r="L57" s="3"/>
      <c r="M57" s="3"/>
      <c r="N57" s="3"/>
      <c r="O57" s="123"/>
      <c r="P57" s="3"/>
      <c r="Q57" s="3"/>
      <c r="R57" s="3"/>
      <c r="S57" s="8"/>
      <c r="T57" s="118"/>
      <c r="U57" s="118"/>
      <c r="V57" s="118"/>
      <c r="W57" s="118"/>
    </row>
    <row r="58" spans="1:23" x14ac:dyDescent="0.2">
      <c r="A58" s="28" t="s">
        <v>2</v>
      </c>
      <c r="B58" s="28"/>
      <c r="C58" s="32" t="s">
        <v>75</v>
      </c>
      <c r="I58" s="3"/>
      <c r="J58" s="3"/>
      <c r="K58" s="3"/>
      <c r="L58" s="3"/>
      <c r="M58" s="3"/>
      <c r="N58" s="3"/>
      <c r="O58" s="123"/>
      <c r="P58" s="3"/>
      <c r="Q58" s="3"/>
      <c r="R58" s="3"/>
      <c r="S58" s="8"/>
      <c r="T58" s="118"/>
      <c r="U58" s="118"/>
      <c r="V58" s="118"/>
      <c r="W58" s="118"/>
    </row>
    <row r="59" spans="1:23" x14ac:dyDescent="0.2">
      <c r="A59" s="27"/>
      <c r="B59" s="28"/>
      <c r="C59" s="29" t="str">
        <f>C$11</f>
        <v>TOTAL</v>
      </c>
      <c r="D59" s="2">
        <f>transpose!A50</f>
        <v>14703.7</v>
      </c>
      <c r="E59" s="2">
        <f>transpose!B50</f>
        <v>0</v>
      </c>
      <c r="F59" s="2">
        <f>transpose!C50</f>
        <v>0</v>
      </c>
      <c r="G59" s="2">
        <f>transpose!D50</f>
        <v>0</v>
      </c>
      <c r="H59" s="2">
        <f>transpose!E50</f>
        <v>2218.9</v>
      </c>
      <c r="I59" s="3">
        <f>transpose!F50</f>
        <v>121860174.67999999</v>
      </c>
      <c r="J59" s="3">
        <f>transpose!G50</f>
        <v>0</v>
      </c>
      <c r="K59" s="3">
        <f>transpose!H50</f>
        <v>0</v>
      </c>
      <c r="L59" s="3">
        <f>transpose!I50</f>
        <v>0</v>
      </c>
      <c r="M59" s="3">
        <f>transpose!J50</f>
        <v>0</v>
      </c>
      <c r="N59" s="3">
        <f>transpose!K50</f>
        <v>121860174.67999999</v>
      </c>
      <c r="O59" s="123">
        <f>transpose!L50</f>
        <v>-13550864.918705435</v>
      </c>
      <c r="P59" s="3">
        <f>transpose!M50</f>
        <v>108309309.76129456</v>
      </c>
      <c r="Q59" s="3">
        <f>transpose!N50</f>
        <v>43036999.630000003</v>
      </c>
      <c r="R59" s="3">
        <f>transpose!O50</f>
        <v>1697511128</v>
      </c>
      <c r="S59" s="8">
        <f>transpose!P50</f>
        <v>25.353000000000002</v>
      </c>
      <c r="T59" s="24">
        <f>transpose!Q50</f>
        <v>3293479.58</v>
      </c>
      <c r="U59" s="24">
        <f>transpose!R50</f>
        <v>61978830.551294558</v>
      </c>
      <c r="V59" s="24">
        <f>transpose!S50</f>
        <v>28813580.59</v>
      </c>
      <c r="W59" s="24">
        <f>transpose!T50</f>
        <v>0</v>
      </c>
    </row>
    <row r="60" spans="1:23" x14ac:dyDescent="0.2">
      <c r="A60" s="27"/>
      <c r="B60" s="28"/>
      <c r="C60" s="29" t="str">
        <f>C$12</f>
        <v>PER PUPIL</v>
      </c>
      <c r="I60" s="3">
        <f>I59/(D59)</f>
        <v>8287.7217761515803</v>
      </c>
      <c r="J60" s="3">
        <f>J59/(D59)</f>
        <v>0</v>
      </c>
      <c r="K60" s="3"/>
      <c r="L60" s="3"/>
      <c r="M60" s="3">
        <f t="shared" ref="M60:R60" si="7">M59/($D59)</f>
        <v>0</v>
      </c>
      <c r="N60" s="3">
        <f t="shared" si="7"/>
        <v>8287.7217761515803</v>
      </c>
      <c r="O60" s="123">
        <f t="shared" si="7"/>
        <v>-921.59557925593117</v>
      </c>
      <c r="P60" s="3">
        <f t="shared" si="7"/>
        <v>7366.1261968956487</v>
      </c>
      <c r="Q60" s="3">
        <f t="shared" si="7"/>
        <v>2926.9503342696057</v>
      </c>
      <c r="R60" s="3">
        <f t="shared" si="7"/>
        <v>115447.88917075294</v>
      </c>
      <c r="S60" s="8"/>
      <c r="T60" s="24">
        <f>T59/($D59)</f>
        <v>223.98985153396762</v>
      </c>
      <c r="U60" s="24">
        <f>U59/($D59)</f>
        <v>4215.1860110920761</v>
      </c>
      <c r="V60" s="24">
        <f>V59/($D59)</f>
        <v>1959.6142868801728</v>
      </c>
      <c r="W60" s="24">
        <f>W59/($D59)</f>
        <v>0</v>
      </c>
    </row>
    <row r="61" spans="1:23" x14ac:dyDescent="0.2">
      <c r="A61" s="27"/>
      <c r="B61" s="28"/>
      <c r="C61" s="29"/>
      <c r="I61" s="3"/>
      <c r="J61" s="3"/>
      <c r="K61" s="3"/>
      <c r="L61" s="3"/>
      <c r="M61" s="3"/>
      <c r="N61" s="3"/>
      <c r="O61" s="123"/>
      <c r="P61" s="3"/>
      <c r="Q61" s="3"/>
      <c r="R61" s="3"/>
      <c r="S61" s="8"/>
      <c r="T61" s="118"/>
      <c r="U61" s="118"/>
      <c r="V61" s="118"/>
      <c r="W61" s="118"/>
    </row>
    <row r="62" spans="1:23" x14ac:dyDescent="0.2">
      <c r="A62" s="28" t="s">
        <v>2</v>
      </c>
      <c r="B62" s="28"/>
      <c r="C62" s="32" t="s">
        <v>76</v>
      </c>
      <c r="I62" s="3"/>
      <c r="J62" s="3"/>
      <c r="K62" s="3"/>
      <c r="L62" s="3"/>
      <c r="M62" s="3"/>
      <c r="N62" s="3"/>
      <c r="O62" s="123"/>
      <c r="P62" s="3"/>
      <c r="Q62" s="3"/>
      <c r="R62" s="3"/>
      <c r="S62" s="8"/>
      <c r="T62" s="118"/>
      <c r="U62" s="118"/>
      <c r="V62" s="118"/>
      <c r="W62" s="118"/>
    </row>
    <row r="63" spans="1:23" x14ac:dyDescent="0.2">
      <c r="A63" s="27"/>
      <c r="B63" s="28"/>
      <c r="C63" s="29" t="str">
        <f>C$11</f>
        <v>TOTAL</v>
      </c>
      <c r="D63" s="2">
        <f>transpose!A51</f>
        <v>180.7</v>
      </c>
      <c r="E63" s="2">
        <f>transpose!B51</f>
        <v>0</v>
      </c>
      <c r="F63" s="2">
        <f>transpose!C51</f>
        <v>0</v>
      </c>
      <c r="G63" s="2">
        <f>transpose!D51</f>
        <v>0</v>
      </c>
      <c r="H63" s="2">
        <f>transpose!E51</f>
        <v>92</v>
      </c>
      <c r="I63" s="3">
        <f>transpose!F51</f>
        <v>2799302.1</v>
      </c>
      <c r="J63" s="3">
        <f>transpose!G51</f>
        <v>0</v>
      </c>
      <c r="K63" s="3">
        <f>transpose!H51</f>
        <v>0</v>
      </c>
      <c r="L63" s="3">
        <f>transpose!I51</f>
        <v>0</v>
      </c>
      <c r="M63" s="3">
        <f>transpose!J51</f>
        <v>0</v>
      </c>
      <c r="N63" s="3">
        <f>transpose!K51</f>
        <v>2799302.1</v>
      </c>
      <c r="O63" s="123">
        <f>transpose!L51</f>
        <v>-311282.70350308396</v>
      </c>
      <c r="P63" s="3">
        <f>transpose!M51</f>
        <v>2488019.3964969162</v>
      </c>
      <c r="Q63" s="3">
        <f>transpose!N51</f>
        <v>952117.5</v>
      </c>
      <c r="R63" s="3">
        <f>transpose!O51</f>
        <v>35263611</v>
      </c>
      <c r="S63" s="8">
        <f>transpose!P51</f>
        <v>27</v>
      </c>
      <c r="T63" s="24">
        <f>transpose!Q51</f>
        <v>72736.73</v>
      </c>
      <c r="U63" s="24">
        <f>transpose!R51</f>
        <v>1463165.1664969162</v>
      </c>
      <c r="V63" s="24">
        <f>transpose!S51</f>
        <v>6508.04</v>
      </c>
      <c r="W63" s="24">
        <f>transpose!T51</f>
        <v>0</v>
      </c>
    </row>
    <row r="64" spans="1:23" x14ac:dyDescent="0.2">
      <c r="A64" s="27"/>
      <c r="B64" s="28"/>
      <c r="C64" s="29" t="str">
        <f>C$12</f>
        <v>PER PUPIL</v>
      </c>
      <c r="I64" s="3">
        <f>I63/(D63)</f>
        <v>15491.433868289985</v>
      </c>
      <c r="J64" s="3">
        <f>J63/(D63)</f>
        <v>0</v>
      </c>
      <c r="K64" s="3"/>
      <c r="L64" s="3"/>
      <c r="M64" s="3">
        <f t="shared" ref="M64:R64" si="8">M63/($D63)</f>
        <v>0</v>
      </c>
      <c r="N64" s="3">
        <f t="shared" si="8"/>
        <v>15491.433868289985</v>
      </c>
      <c r="O64" s="123">
        <f t="shared" si="8"/>
        <v>-1722.6491616108688</v>
      </c>
      <c r="P64" s="3">
        <f t="shared" si="8"/>
        <v>13768.784706679116</v>
      </c>
      <c r="Q64" s="3">
        <f t="shared" si="8"/>
        <v>5269.0509131156614</v>
      </c>
      <c r="R64" s="3">
        <f t="shared" si="8"/>
        <v>195150.03320420589</v>
      </c>
      <c r="S64" s="8"/>
      <c r="T64" s="24">
        <f>T63/($D63)</f>
        <v>402.52755949086884</v>
      </c>
      <c r="U64" s="24">
        <f>U63/($D63)</f>
        <v>8097.2062340725861</v>
      </c>
      <c r="V64" s="24">
        <f>V63/($D63)</f>
        <v>36.015716657443278</v>
      </c>
      <c r="W64" s="24">
        <f>W63/($D63)</f>
        <v>0</v>
      </c>
    </row>
    <row r="65" spans="1:23" x14ac:dyDescent="0.2">
      <c r="A65" s="27"/>
      <c r="B65" s="28"/>
      <c r="C65" s="29"/>
      <c r="I65" s="3"/>
      <c r="J65" s="3"/>
      <c r="K65" s="3"/>
      <c r="L65" s="3"/>
      <c r="M65" s="3"/>
      <c r="N65" s="3"/>
      <c r="O65" s="123"/>
      <c r="P65" s="3"/>
      <c r="Q65" s="3"/>
      <c r="R65" s="3"/>
      <c r="S65" s="8"/>
      <c r="T65" s="118"/>
      <c r="U65" s="118"/>
      <c r="V65" s="118"/>
      <c r="W65" s="118"/>
    </row>
    <row r="66" spans="1:23" x14ac:dyDescent="0.2">
      <c r="A66" s="28" t="s">
        <v>2</v>
      </c>
      <c r="B66" s="28"/>
      <c r="C66" s="32" t="s">
        <v>77</v>
      </c>
      <c r="I66" s="3"/>
      <c r="J66" s="3"/>
      <c r="K66" s="3"/>
      <c r="L66" s="3"/>
      <c r="M66" s="3"/>
      <c r="N66" s="3"/>
      <c r="O66" s="123"/>
      <c r="P66" s="3"/>
      <c r="Q66" s="3"/>
      <c r="R66" s="3"/>
      <c r="S66" s="8"/>
      <c r="T66" s="118"/>
      <c r="U66" s="118"/>
      <c r="V66" s="118"/>
      <c r="W66" s="118"/>
    </row>
    <row r="67" spans="1:23" x14ac:dyDescent="0.2">
      <c r="A67" s="27"/>
      <c r="B67" s="28"/>
      <c r="C67" s="29" t="str">
        <f>C$11</f>
        <v>TOTAL</v>
      </c>
      <c r="D67" s="2">
        <f>transpose!A52</f>
        <v>38869</v>
      </c>
      <c r="E67" s="2">
        <f>transpose!B52</f>
        <v>1047.5</v>
      </c>
      <c r="F67" s="2">
        <f>transpose!C52</f>
        <v>0</v>
      </c>
      <c r="G67" s="2">
        <f>transpose!D52</f>
        <v>132</v>
      </c>
      <c r="H67" s="2">
        <f>transpose!E52</f>
        <v>23946.400000000001</v>
      </c>
      <c r="I67" s="3">
        <f>transpose!F52</f>
        <v>357171520.36000001</v>
      </c>
      <c r="J67" s="3">
        <f>transpose!G52</f>
        <v>881308.44</v>
      </c>
      <c r="K67" s="3">
        <f>transpose!H52</f>
        <v>0</v>
      </c>
      <c r="L67" s="3">
        <f>transpose!I52</f>
        <v>1042008</v>
      </c>
      <c r="M67" s="3">
        <f>transpose!J52</f>
        <v>-8354598.125</v>
      </c>
      <c r="N67" s="3">
        <f>transpose!K52</f>
        <v>358052828.80000001</v>
      </c>
      <c r="O67" s="123">
        <f>transpose!L52</f>
        <v>-39815514.211842611</v>
      </c>
      <c r="P67" s="3">
        <f>transpose!M52</f>
        <v>309882716.46315742</v>
      </c>
      <c r="Q67" s="3">
        <f>transpose!N52</f>
        <v>66535183.670000002</v>
      </c>
      <c r="R67" s="3">
        <f>transpose!O52</f>
        <v>2558061656</v>
      </c>
      <c r="S67" s="8">
        <f>transpose!P52</f>
        <v>26.01</v>
      </c>
      <c r="T67" s="24">
        <f>transpose!Q52</f>
        <v>4744123.5599999996</v>
      </c>
      <c r="U67" s="24">
        <f>transpose!R52</f>
        <v>246958007.3581574</v>
      </c>
      <c r="V67" s="24">
        <f>transpose!S52</f>
        <v>37339028</v>
      </c>
      <c r="W67" s="24">
        <f>transpose!T52</f>
        <v>0</v>
      </c>
    </row>
    <row r="68" spans="1:23" x14ac:dyDescent="0.2">
      <c r="A68" s="27"/>
      <c r="B68" s="28"/>
      <c r="C68" s="29" t="str">
        <f>C$12</f>
        <v>PER PUPIL</v>
      </c>
      <c r="I68" s="3">
        <f>I67/(D67)</f>
        <v>9189.1100969924628</v>
      </c>
      <c r="J68" s="3">
        <f>J67/(D67)</f>
        <v>22.673813064395791</v>
      </c>
      <c r="K68" s="3"/>
      <c r="L68" s="3"/>
      <c r="M68" s="3">
        <f t="shared" ref="M68:R68" si="9">M67/($D67)</f>
        <v>-214.94245092490158</v>
      </c>
      <c r="N68" s="3">
        <f t="shared" si="9"/>
        <v>9211.7839100568581</v>
      </c>
      <c r="O68" s="123">
        <f t="shared" si="9"/>
        <v>-1024.3513908729994</v>
      </c>
      <c r="P68" s="3">
        <f t="shared" si="9"/>
        <v>7972.4900682589578</v>
      </c>
      <c r="Q68" s="3">
        <f t="shared" si="9"/>
        <v>1711.7801762329877</v>
      </c>
      <c r="R68" s="3">
        <f t="shared" si="9"/>
        <v>65812.386632020382</v>
      </c>
      <c r="S68" s="8"/>
      <c r="T68" s="24">
        <f>T67/($D67)</f>
        <v>122.05417067585994</v>
      </c>
      <c r="U68" s="24">
        <f>U67/($D67)</f>
        <v>6353.5981722750112</v>
      </c>
      <c r="V68" s="24">
        <f>V67/($D67)</f>
        <v>960.63773186858418</v>
      </c>
      <c r="W68" s="24">
        <f>W67/($D67)</f>
        <v>0</v>
      </c>
    </row>
    <row r="69" spans="1:23" x14ac:dyDescent="0.2">
      <c r="A69" s="27"/>
      <c r="B69" s="28"/>
      <c r="C69" s="29"/>
      <c r="I69" s="3"/>
      <c r="J69" s="3"/>
      <c r="K69" s="3"/>
      <c r="L69" s="3"/>
      <c r="M69" s="3"/>
      <c r="N69" s="3"/>
      <c r="O69" s="123"/>
      <c r="P69" s="3"/>
      <c r="Q69" s="3"/>
      <c r="R69" s="3"/>
      <c r="S69" s="8"/>
      <c r="T69" s="118"/>
      <c r="U69" s="118"/>
      <c r="V69" s="118"/>
      <c r="W69" s="118"/>
    </row>
    <row r="70" spans="1:23" x14ac:dyDescent="0.2">
      <c r="A70" s="28" t="s">
        <v>2</v>
      </c>
      <c r="B70" s="28"/>
      <c r="C70" s="32" t="s">
        <v>78</v>
      </c>
      <c r="I70" s="3"/>
      <c r="J70" s="3"/>
      <c r="K70" s="3"/>
      <c r="L70" s="3"/>
      <c r="M70" s="3"/>
      <c r="N70" s="3"/>
      <c r="O70" s="123"/>
      <c r="P70" s="3"/>
      <c r="Q70" s="3"/>
      <c r="R70" s="3"/>
      <c r="S70" s="8"/>
      <c r="T70" s="118"/>
      <c r="U70" s="118"/>
      <c r="V70" s="118"/>
      <c r="W70" s="118"/>
    </row>
    <row r="71" spans="1:23" x14ac:dyDescent="0.2">
      <c r="A71" s="27"/>
      <c r="B71" s="28"/>
      <c r="C71" s="29" t="str">
        <f>C$11</f>
        <v>TOTAL</v>
      </c>
      <c r="D71" s="2">
        <f>transpose!A53</f>
        <v>2717.6</v>
      </c>
      <c r="E71" s="2">
        <f>transpose!B53</f>
        <v>0</v>
      </c>
      <c r="F71" s="2">
        <f>transpose!C53</f>
        <v>2231.5</v>
      </c>
      <c r="G71" s="2">
        <f>transpose!D53</f>
        <v>0</v>
      </c>
      <c r="H71" s="2">
        <f>transpose!E53</f>
        <v>1134</v>
      </c>
      <c r="I71" s="3">
        <f>transpose!F53</f>
        <v>22682472.120000001</v>
      </c>
      <c r="J71" s="3">
        <f>transpose!G53</f>
        <v>4472.25</v>
      </c>
      <c r="K71" s="3">
        <f>transpose!H53</f>
        <v>17615461</v>
      </c>
      <c r="L71" s="3">
        <f>transpose!I53</f>
        <v>0</v>
      </c>
      <c r="M71" s="3">
        <f>transpose!J53</f>
        <v>0</v>
      </c>
      <c r="N71" s="3">
        <f>transpose!K53</f>
        <v>22686944.370000001</v>
      </c>
      <c r="O71" s="123">
        <f>transpose!L53</f>
        <v>-2522790.7262019594</v>
      </c>
      <c r="P71" s="3">
        <f>transpose!M53</f>
        <v>20164153.643798042</v>
      </c>
      <c r="Q71" s="3">
        <f>transpose!N53</f>
        <v>1567018.02</v>
      </c>
      <c r="R71" s="3">
        <f>transpose!O53</f>
        <v>65540927</v>
      </c>
      <c r="S71" s="8">
        <f>transpose!P53</f>
        <v>23.908999999999999</v>
      </c>
      <c r="T71" s="24">
        <f>transpose!Q53</f>
        <v>105445.85</v>
      </c>
      <c r="U71" s="24">
        <f>transpose!R53</f>
        <v>18491689.773798041</v>
      </c>
      <c r="V71" s="24">
        <f>transpose!S53</f>
        <v>330000</v>
      </c>
      <c r="W71" s="24">
        <f>transpose!T53</f>
        <v>0</v>
      </c>
    </row>
    <row r="72" spans="1:23" x14ac:dyDescent="0.2">
      <c r="A72" s="27"/>
      <c r="B72" s="28"/>
      <c r="C72" s="29" t="str">
        <f>C$12</f>
        <v>PER PUPIL</v>
      </c>
      <c r="I72" s="3">
        <f>I71/(D71)</f>
        <v>8346.5087282896675</v>
      </c>
      <c r="J72" s="3">
        <f>J71/(D71)</f>
        <v>1.6456616131881072</v>
      </c>
      <c r="K72" s="3"/>
      <c r="L72" s="3"/>
      <c r="M72" s="3">
        <f t="shared" ref="M72:R72" si="10">M71/($D71)</f>
        <v>0</v>
      </c>
      <c r="N72" s="3">
        <f t="shared" si="10"/>
        <v>8348.1543899028566</v>
      </c>
      <c r="O72" s="123">
        <f t="shared" si="10"/>
        <v>-928.31569259712967</v>
      </c>
      <c r="P72" s="3">
        <f t="shared" si="10"/>
        <v>7419.8386973057268</v>
      </c>
      <c r="Q72" s="3">
        <f t="shared" si="10"/>
        <v>576.61834707094499</v>
      </c>
      <c r="R72" s="3">
        <f t="shared" si="10"/>
        <v>24117.208934353843</v>
      </c>
      <c r="S72" s="8"/>
      <c r="T72" s="24">
        <f>T71/($D71)</f>
        <v>38.801092876067123</v>
      </c>
      <c r="U72" s="24">
        <f>U71/($D71)</f>
        <v>6804.4192573587143</v>
      </c>
      <c r="V72" s="24">
        <f>V71/($D71)</f>
        <v>121.43067412422727</v>
      </c>
      <c r="W72" s="24">
        <f>W71/($D71)</f>
        <v>0</v>
      </c>
    </row>
    <row r="73" spans="1:23" x14ac:dyDescent="0.2">
      <c r="A73" s="27"/>
      <c r="B73" s="28"/>
      <c r="C73" s="29"/>
      <c r="I73" s="3"/>
      <c r="J73" s="3"/>
      <c r="K73" s="3"/>
      <c r="L73" s="3"/>
      <c r="M73" s="3"/>
      <c r="N73" s="3"/>
      <c r="O73" s="123"/>
      <c r="P73" s="3"/>
      <c r="Q73" s="3"/>
      <c r="R73" s="3"/>
      <c r="S73" s="8"/>
      <c r="T73" s="118"/>
      <c r="U73" s="118"/>
      <c r="V73" s="118"/>
      <c r="W73" s="118"/>
    </row>
    <row r="74" spans="1:23" x14ac:dyDescent="0.2">
      <c r="A74" s="28" t="s">
        <v>3</v>
      </c>
      <c r="B74" s="28"/>
      <c r="C74" s="32" t="s">
        <v>3</v>
      </c>
      <c r="I74" s="3"/>
      <c r="J74" s="3"/>
      <c r="K74" s="3"/>
      <c r="L74" s="3"/>
      <c r="M74" s="3"/>
      <c r="N74" s="3"/>
      <c r="O74" s="123"/>
      <c r="P74" s="3"/>
      <c r="Q74" s="3"/>
      <c r="R74" s="3"/>
      <c r="S74" s="8"/>
      <c r="T74" s="118"/>
      <c r="U74" s="118"/>
      <c r="V74" s="118"/>
      <c r="W74" s="118"/>
    </row>
    <row r="75" spans="1:23" x14ac:dyDescent="0.2">
      <c r="A75" s="27"/>
      <c r="B75" s="28"/>
      <c r="C75" s="29" t="str">
        <f>C$11</f>
        <v>TOTAL</v>
      </c>
      <c r="D75" s="2">
        <f>transpose!A54</f>
        <v>1619.6</v>
      </c>
      <c r="E75" s="2">
        <f>transpose!B54</f>
        <v>0</v>
      </c>
      <c r="F75" s="2">
        <f>transpose!C54</f>
        <v>0</v>
      </c>
      <c r="G75" s="2">
        <f>transpose!D54</f>
        <v>0</v>
      </c>
      <c r="H75" s="2">
        <f>transpose!E54</f>
        <v>669.1</v>
      </c>
      <c r="I75" s="3">
        <f>transpose!F54</f>
        <v>14004461.439999999</v>
      </c>
      <c r="J75" s="3">
        <f>transpose!G54</f>
        <v>52352.91</v>
      </c>
      <c r="K75" s="3">
        <f>transpose!H54</f>
        <v>0</v>
      </c>
      <c r="L75" s="3">
        <f>transpose!I54</f>
        <v>0</v>
      </c>
      <c r="M75" s="3">
        <f>transpose!J54</f>
        <v>0</v>
      </c>
      <c r="N75" s="3">
        <f>transpose!K54</f>
        <v>14056814.35</v>
      </c>
      <c r="O75" s="123">
        <f>transpose!L54</f>
        <v>-1563119.3123132174</v>
      </c>
      <c r="P75" s="3">
        <f>transpose!M54</f>
        <v>12493695.037686782</v>
      </c>
      <c r="Q75" s="3">
        <f>transpose!N54</f>
        <v>5984509.9199999999</v>
      </c>
      <c r="R75" s="3">
        <f>transpose!O54</f>
        <v>284786805</v>
      </c>
      <c r="S75" s="8">
        <f>transpose!P54</f>
        <v>21.013999999999999</v>
      </c>
      <c r="T75" s="24">
        <f>transpose!Q54</f>
        <v>598004.75</v>
      </c>
      <c r="U75" s="24">
        <f>transpose!R54</f>
        <v>5911180.367686782</v>
      </c>
      <c r="V75" s="24">
        <f>transpose!S54</f>
        <v>0</v>
      </c>
      <c r="W75" s="24">
        <f>transpose!T54</f>
        <v>48598.591465440069</v>
      </c>
    </row>
    <row r="76" spans="1:23" x14ac:dyDescent="0.2">
      <c r="A76" s="27"/>
      <c r="B76" s="28"/>
      <c r="C76" s="29" t="str">
        <f>C$12</f>
        <v>PER PUPIL</v>
      </c>
      <c r="I76" s="3">
        <f>I75/(D75)</f>
        <v>8646.8643121758469</v>
      </c>
      <c r="J76" s="3">
        <f>J75/(D75)</f>
        <v>32.324592491973334</v>
      </c>
      <c r="K76" s="3"/>
      <c r="L76" s="3"/>
      <c r="M76" s="3">
        <f t="shared" ref="M76:R76" si="11">M75/($D75)</f>
        <v>0</v>
      </c>
      <c r="N76" s="3">
        <f t="shared" si="11"/>
        <v>8679.1889046678189</v>
      </c>
      <c r="O76" s="123">
        <f t="shared" si="11"/>
        <v>-965.12676729638031</v>
      </c>
      <c r="P76" s="3">
        <f t="shared" si="11"/>
        <v>7714.0621373714393</v>
      </c>
      <c r="Q76" s="3">
        <f t="shared" si="11"/>
        <v>3695.0542850086445</v>
      </c>
      <c r="R76" s="3">
        <f t="shared" si="11"/>
        <v>175837.74080019759</v>
      </c>
      <c r="S76" s="8"/>
      <c r="T76" s="24">
        <f>T75/($D75)</f>
        <v>369.2299024450482</v>
      </c>
      <c r="U76" s="24">
        <f>U75/($D75)</f>
        <v>3649.7779499177464</v>
      </c>
      <c r="V76" s="24">
        <f>V75/($D75)</f>
        <v>0</v>
      </c>
      <c r="W76" s="24">
        <f>W75/($D75)</f>
        <v>30.006539556334943</v>
      </c>
    </row>
    <row r="77" spans="1:23" x14ac:dyDescent="0.2">
      <c r="A77" s="27"/>
      <c r="B77" s="28"/>
      <c r="C77" s="29"/>
      <c r="I77" s="3"/>
      <c r="J77" s="3"/>
      <c r="K77" s="3"/>
      <c r="L77" s="3"/>
      <c r="M77" s="3"/>
      <c r="N77" s="3"/>
      <c r="O77" s="123"/>
      <c r="P77" s="3"/>
      <c r="Q77" s="3"/>
      <c r="R77" s="3"/>
      <c r="S77" s="8"/>
      <c r="T77" s="118"/>
      <c r="U77" s="118"/>
      <c r="V77" s="118"/>
      <c r="W77" s="118"/>
    </row>
    <row r="78" spans="1:23" x14ac:dyDescent="0.2">
      <c r="A78" s="28" t="s">
        <v>4</v>
      </c>
      <c r="B78" s="28"/>
      <c r="C78" s="32" t="s">
        <v>79</v>
      </c>
      <c r="I78" s="3"/>
      <c r="J78" s="3"/>
      <c r="K78" s="3"/>
      <c r="L78" s="3"/>
      <c r="M78" s="3"/>
      <c r="N78" s="3"/>
      <c r="O78" s="123"/>
      <c r="P78" s="3"/>
      <c r="Q78" s="3"/>
      <c r="R78" s="3"/>
      <c r="S78" s="8"/>
      <c r="T78" s="118"/>
      <c r="U78" s="118"/>
      <c r="V78" s="118"/>
      <c r="W78" s="118"/>
    </row>
    <row r="79" spans="1:23" x14ac:dyDescent="0.2">
      <c r="A79" s="27"/>
      <c r="B79" s="28"/>
      <c r="C79" s="29" t="str">
        <f>C$11</f>
        <v>TOTAL</v>
      </c>
      <c r="D79" s="2">
        <f>transpose!A55</f>
        <v>142.80000000000001</v>
      </c>
      <c r="E79" s="2">
        <f>transpose!B55</f>
        <v>0</v>
      </c>
      <c r="F79" s="2">
        <f>transpose!C55</f>
        <v>0</v>
      </c>
      <c r="G79" s="2">
        <f>transpose!D55</f>
        <v>0</v>
      </c>
      <c r="H79" s="2">
        <f>transpose!E55</f>
        <v>61.5</v>
      </c>
      <c r="I79" s="3">
        <f>transpose!F55</f>
        <v>2144964.84</v>
      </c>
      <c r="J79" s="3">
        <f>transpose!G55</f>
        <v>0</v>
      </c>
      <c r="K79" s="3">
        <f>transpose!H55</f>
        <v>0</v>
      </c>
      <c r="L79" s="3">
        <f>transpose!I55</f>
        <v>0</v>
      </c>
      <c r="M79" s="3">
        <f>transpose!J55</f>
        <v>0</v>
      </c>
      <c r="N79" s="3">
        <f>transpose!K55</f>
        <v>2144964.84</v>
      </c>
      <c r="O79" s="123">
        <f>transpose!L55</f>
        <v>-238520.32773249439</v>
      </c>
      <c r="P79" s="3">
        <f>transpose!M55</f>
        <v>1906444.5122675055</v>
      </c>
      <c r="Q79" s="3">
        <f>transpose!N55</f>
        <v>535036.79</v>
      </c>
      <c r="R79" s="3">
        <f>transpose!O55</f>
        <v>27720677</v>
      </c>
      <c r="S79" s="8">
        <f>transpose!P55</f>
        <v>19.300999999999998</v>
      </c>
      <c r="T79" s="24">
        <f>transpose!Q55</f>
        <v>60712.6</v>
      </c>
      <c r="U79" s="24">
        <f>transpose!R55</f>
        <v>1310695.1222675054</v>
      </c>
      <c r="V79" s="24">
        <f>transpose!S55</f>
        <v>0</v>
      </c>
      <c r="W79" s="24">
        <f>transpose!T55</f>
        <v>0</v>
      </c>
    </row>
    <row r="80" spans="1:23" x14ac:dyDescent="0.2">
      <c r="A80" s="27"/>
      <c r="B80" s="28"/>
      <c r="C80" s="29" t="str">
        <f>C$12</f>
        <v>PER PUPIL</v>
      </c>
      <c r="I80" s="3">
        <f>I79/(D79)</f>
        <v>15020.762184873947</v>
      </c>
      <c r="J80" s="3">
        <f>J79/(D79)</f>
        <v>0</v>
      </c>
      <c r="K80" s="3"/>
      <c r="L80" s="3"/>
      <c r="M80" s="3">
        <f t="shared" ref="M80:R80" si="12">M79/($D79)</f>
        <v>0</v>
      </c>
      <c r="N80" s="3">
        <f t="shared" si="12"/>
        <v>15020.762184873947</v>
      </c>
      <c r="O80" s="123">
        <f t="shared" si="12"/>
        <v>-1670.3104182947786</v>
      </c>
      <c r="P80" s="3">
        <f t="shared" si="12"/>
        <v>13350.45176657917</v>
      </c>
      <c r="Q80" s="3">
        <f t="shared" si="12"/>
        <v>3746.7562324929972</v>
      </c>
      <c r="R80" s="3">
        <f t="shared" si="12"/>
        <v>194122.38795518206</v>
      </c>
      <c r="S80" s="8"/>
      <c r="T80" s="24">
        <f>T79/($D79)</f>
        <v>425.15826330532207</v>
      </c>
      <c r="U80" s="24">
        <f>U79/($D79)</f>
        <v>9178.5372707808492</v>
      </c>
      <c r="V80" s="24">
        <f>V79/($D79)</f>
        <v>0</v>
      </c>
      <c r="W80" s="24">
        <f>W79/($D79)</f>
        <v>0</v>
      </c>
    </row>
    <row r="81" spans="1:23" x14ac:dyDescent="0.2">
      <c r="A81" s="27"/>
      <c r="B81" s="28"/>
      <c r="C81" s="29"/>
      <c r="I81" s="3"/>
      <c r="J81" s="3"/>
      <c r="K81" s="3"/>
      <c r="L81" s="3"/>
      <c r="M81" s="3"/>
      <c r="N81" s="3"/>
      <c r="O81" s="123"/>
      <c r="P81" s="3"/>
      <c r="Q81" s="3"/>
      <c r="R81" s="3"/>
      <c r="S81" s="8"/>
      <c r="T81" s="118"/>
      <c r="U81" s="118"/>
      <c r="V81" s="118"/>
      <c r="W81" s="118"/>
    </row>
    <row r="82" spans="1:23" x14ac:dyDescent="0.2">
      <c r="A82" s="28" t="s">
        <v>4</v>
      </c>
      <c r="B82" s="28"/>
      <c r="C82" s="32" t="s">
        <v>80</v>
      </c>
      <c r="I82" s="3"/>
      <c r="J82" s="3"/>
      <c r="K82" s="3"/>
      <c r="L82" s="3"/>
      <c r="M82" s="3"/>
      <c r="N82" s="3"/>
      <c r="O82" s="123"/>
      <c r="P82" s="3"/>
      <c r="Q82" s="3"/>
      <c r="R82" s="3"/>
      <c r="S82" s="8"/>
      <c r="T82" s="118"/>
      <c r="U82" s="118"/>
      <c r="V82" s="118"/>
      <c r="W82" s="118"/>
    </row>
    <row r="83" spans="1:23" x14ac:dyDescent="0.2">
      <c r="A83" s="27"/>
      <c r="B83" s="28"/>
      <c r="C83" s="29" t="str">
        <f>C$11</f>
        <v>TOTAL</v>
      </c>
      <c r="D83" s="2">
        <f>transpose!A56</f>
        <v>50</v>
      </c>
      <c r="E83" s="2">
        <f>transpose!B56</f>
        <v>0</v>
      </c>
      <c r="F83" s="2">
        <f>transpose!C56</f>
        <v>0</v>
      </c>
      <c r="G83" s="2">
        <f>transpose!D56</f>
        <v>0</v>
      </c>
      <c r="H83" s="2">
        <f>transpose!E56</f>
        <v>26.2</v>
      </c>
      <c r="I83" s="3">
        <f>transpose!F56</f>
        <v>872742.97</v>
      </c>
      <c r="J83" s="3">
        <f>transpose!G56</f>
        <v>9361.33</v>
      </c>
      <c r="K83" s="3">
        <f>transpose!H56</f>
        <v>0</v>
      </c>
      <c r="L83" s="3">
        <f>transpose!I56</f>
        <v>0</v>
      </c>
      <c r="M83" s="3">
        <f>transpose!J56</f>
        <v>0</v>
      </c>
      <c r="N83" s="3">
        <f>transpose!K56</f>
        <v>882104.29999999993</v>
      </c>
      <c r="O83" s="123">
        <f>transpose!L56</f>
        <v>-98090.095840565176</v>
      </c>
      <c r="P83" s="3">
        <f>transpose!M56</f>
        <v>784014.20415943477</v>
      </c>
      <c r="Q83" s="3">
        <f>transpose!N56</f>
        <v>316764.7</v>
      </c>
      <c r="R83" s="3">
        <f>transpose!O56</f>
        <v>16848290</v>
      </c>
      <c r="S83" s="8">
        <f>transpose!P56</f>
        <v>18.800999999999998</v>
      </c>
      <c r="T83" s="24">
        <f>transpose!Q56</f>
        <v>31032.26</v>
      </c>
      <c r="U83" s="24">
        <f>transpose!R56</f>
        <v>436217.24415943475</v>
      </c>
      <c r="V83" s="24">
        <f>transpose!S56</f>
        <v>100000</v>
      </c>
      <c r="W83" s="24">
        <f>transpose!T56</f>
        <v>0</v>
      </c>
    </row>
    <row r="84" spans="1:23" x14ac:dyDescent="0.2">
      <c r="A84" s="27"/>
      <c r="B84" s="28"/>
      <c r="C84" s="29" t="str">
        <f>C$12</f>
        <v>PER PUPIL</v>
      </c>
      <c r="I84" s="3">
        <f>I83/(D83)</f>
        <v>17454.859400000001</v>
      </c>
      <c r="J84" s="3">
        <f>J83/(D83)</f>
        <v>187.22659999999999</v>
      </c>
      <c r="K84" s="3"/>
      <c r="L84" s="3"/>
      <c r="M84" s="3">
        <f t="shared" ref="M84:R84" si="13">M83/($D83)</f>
        <v>0</v>
      </c>
      <c r="N84" s="3">
        <f t="shared" si="13"/>
        <v>17642.085999999999</v>
      </c>
      <c r="O84" s="123">
        <f t="shared" si="13"/>
        <v>-1961.8019168113035</v>
      </c>
      <c r="P84" s="3">
        <f t="shared" si="13"/>
        <v>15680.284083188695</v>
      </c>
      <c r="Q84" s="3">
        <f t="shared" si="13"/>
        <v>6335.2939999999999</v>
      </c>
      <c r="R84" s="3">
        <f t="shared" si="13"/>
        <v>336965.8</v>
      </c>
      <c r="S84" s="8"/>
      <c r="T84" s="24">
        <f>T83/($D83)</f>
        <v>620.64519999999993</v>
      </c>
      <c r="U84" s="24">
        <f>U83/($D83)</f>
        <v>8724.3448831886944</v>
      </c>
      <c r="V84" s="24">
        <f>V83/($D83)</f>
        <v>2000</v>
      </c>
      <c r="W84" s="24">
        <f>W83/($D83)</f>
        <v>0</v>
      </c>
    </row>
    <row r="85" spans="1:23" x14ac:dyDescent="0.2">
      <c r="A85" s="27"/>
      <c r="B85" s="28"/>
      <c r="C85" s="29"/>
      <c r="I85" s="3"/>
      <c r="J85" s="3"/>
      <c r="K85" s="3"/>
      <c r="L85" s="3"/>
      <c r="M85" s="3"/>
      <c r="N85" s="3"/>
      <c r="O85" s="123"/>
      <c r="P85" s="3"/>
      <c r="Q85" s="3"/>
      <c r="R85" s="3"/>
      <c r="S85" s="8"/>
      <c r="T85" s="118"/>
      <c r="U85" s="118"/>
      <c r="V85" s="118"/>
      <c r="W85" s="118"/>
    </row>
    <row r="86" spans="1:23" x14ac:dyDescent="0.2">
      <c r="A86" s="28" t="s">
        <v>4</v>
      </c>
      <c r="B86" s="28"/>
      <c r="C86" s="32" t="s">
        <v>81</v>
      </c>
      <c r="I86" s="3"/>
      <c r="J86" s="3"/>
      <c r="K86" s="3"/>
      <c r="L86" s="3"/>
      <c r="M86" s="3"/>
      <c r="N86" s="3"/>
      <c r="O86" s="123"/>
      <c r="P86" s="3"/>
      <c r="Q86" s="3"/>
      <c r="R86" s="3"/>
      <c r="S86" s="8"/>
      <c r="T86" s="118"/>
      <c r="U86" s="118"/>
      <c r="V86" s="118"/>
      <c r="W86" s="118"/>
    </row>
    <row r="87" spans="1:23" x14ac:dyDescent="0.2">
      <c r="A87" s="27"/>
      <c r="B87" s="28"/>
      <c r="C87" s="29" t="str">
        <f>C$11</f>
        <v>TOTAL</v>
      </c>
      <c r="D87" s="2">
        <f>transpose!A57</f>
        <v>300.60000000000002</v>
      </c>
      <c r="E87" s="2">
        <f>transpose!B57</f>
        <v>0</v>
      </c>
      <c r="F87" s="2">
        <f>transpose!C57</f>
        <v>0</v>
      </c>
      <c r="G87" s="2">
        <f>transpose!D57</f>
        <v>0</v>
      </c>
      <c r="H87" s="2">
        <f>transpose!E57</f>
        <v>160.19999999999999</v>
      </c>
      <c r="I87" s="3">
        <f>transpose!F57</f>
        <v>3357635.6</v>
      </c>
      <c r="J87" s="3">
        <f>transpose!G57</f>
        <v>0</v>
      </c>
      <c r="K87" s="3">
        <f>transpose!H57</f>
        <v>0</v>
      </c>
      <c r="L87" s="3">
        <f>transpose!I57</f>
        <v>0</v>
      </c>
      <c r="M87" s="3">
        <f>transpose!J57</f>
        <v>0</v>
      </c>
      <c r="N87" s="3">
        <f>transpose!K57</f>
        <v>3357635.6</v>
      </c>
      <c r="O87" s="123">
        <f>transpose!L57</f>
        <v>-373369.45053061593</v>
      </c>
      <c r="P87" s="3">
        <f>transpose!M57</f>
        <v>2984266.149469384</v>
      </c>
      <c r="Q87" s="3">
        <f>transpose!N57</f>
        <v>745532.96</v>
      </c>
      <c r="R87" s="3">
        <f>transpose!O57</f>
        <v>27612332</v>
      </c>
      <c r="S87" s="8">
        <f>transpose!P57</f>
        <v>27</v>
      </c>
      <c r="T87" s="24">
        <f>transpose!Q57</f>
        <v>78811.759999999995</v>
      </c>
      <c r="U87" s="24">
        <f>transpose!R57</f>
        <v>2159921.4294693843</v>
      </c>
      <c r="V87" s="24">
        <f>transpose!S57</f>
        <v>0</v>
      </c>
      <c r="W87" s="24">
        <f>transpose!T57</f>
        <v>0</v>
      </c>
    </row>
    <row r="88" spans="1:23" x14ac:dyDescent="0.2">
      <c r="A88" s="27"/>
      <c r="B88" s="28"/>
      <c r="C88" s="29" t="str">
        <f>C$12</f>
        <v>PER PUPIL</v>
      </c>
      <c r="I88" s="3">
        <f>I87/(D87)</f>
        <v>11169.779108449766</v>
      </c>
      <c r="J88" s="3">
        <f>J87/(D87)</f>
        <v>0</v>
      </c>
      <c r="K88" s="3"/>
      <c r="L88" s="3"/>
      <c r="M88" s="3">
        <f t="shared" ref="M88:R88" si="14">M87/($D87)</f>
        <v>0</v>
      </c>
      <c r="N88" s="3">
        <f t="shared" si="14"/>
        <v>11169.779108449766</v>
      </c>
      <c r="O88" s="123">
        <f t="shared" si="14"/>
        <v>-1242.0806737545438</v>
      </c>
      <c r="P88" s="3">
        <f t="shared" si="14"/>
        <v>9927.6984346952213</v>
      </c>
      <c r="Q88" s="3">
        <f t="shared" si="14"/>
        <v>2480.1495675316032</v>
      </c>
      <c r="R88" s="3">
        <f t="shared" si="14"/>
        <v>91857.391882900862</v>
      </c>
      <c r="S88" s="8"/>
      <c r="T88" s="24">
        <f>T87/($D87)</f>
        <v>262.18150365934792</v>
      </c>
      <c r="U88" s="24">
        <f>U87/($D87)</f>
        <v>7185.3673635042715</v>
      </c>
      <c r="V88" s="24">
        <f>V87/($D87)</f>
        <v>0</v>
      </c>
      <c r="W88" s="24">
        <f>W87/($D87)</f>
        <v>0</v>
      </c>
    </row>
    <row r="89" spans="1:23" x14ac:dyDescent="0.2">
      <c r="A89" s="27"/>
      <c r="B89" s="28"/>
      <c r="C89" s="29"/>
      <c r="I89" s="3"/>
      <c r="J89" s="3"/>
      <c r="K89" s="3"/>
      <c r="L89" s="3"/>
      <c r="M89" s="3"/>
      <c r="N89" s="3"/>
      <c r="O89" s="123"/>
      <c r="P89" s="3"/>
      <c r="Q89" s="3"/>
      <c r="R89" s="3"/>
      <c r="S89" s="8"/>
      <c r="T89" s="118"/>
      <c r="U89" s="118"/>
      <c r="V89" s="118"/>
      <c r="W89" s="118"/>
    </row>
    <row r="90" spans="1:23" x14ac:dyDescent="0.2">
      <c r="A90" s="28" t="s">
        <v>4</v>
      </c>
      <c r="B90" s="28"/>
      <c r="C90" s="32" t="s">
        <v>82</v>
      </c>
      <c r="I90" s="3"/>
      <c r="J90" s="3"/>
      <c r="K90" s="3"/>
      <c r="L90" s="3"/>
      <c r="M90" s="3"/>
      <c r="N90" s="3"/>
      <c r="O90" s="123"/>
      <c r="P90" s="3"/>
      <c r="Q90" s="3"/>
      <c r="R90" s="3"/>
      <c r="S90" s="8"/>
      <c r="T90" s="118"/>
      <c r="U90" s="118"/>
      <c r="V90" s="118"/>
      <c r="W90" s="118"/>
    </row>
    <row r="91" spans="1:23" x14ac:dyDescent="0.2">
      <c r="A91" s="27"/>
      <c r="B91" s="28"/>
      <c r="C91" s="29" t="str">
        <f>C$11</f>
        <v>TOTAL</v>
      </c>
      <c r="D91" s="2">
        <f>transpose!A58</f>
        <v>50</v>
      </c>
      <c r="E91" s="2">
        <f>transpose!B58</f>
        <v>0</v>
      </c>
      <c r="F91" s="2">
        <f>transpose!C58</f>
        <v>0</v>
      </c>
      <c r="G91" s="2">
        <f>transpose!D58</f>
        <v>0</v>
      </c>
      <c r="H91" s="2">
        <f>transpose!E58</f>
        <v>31.1</v>
      </c>
      <c r="I91" s="3">
        <f>transpose!F58</f>
        <v>872942.15</v>
      </c>
      <c r="J91" s="3">
        <f>transpose!G58</f>
        <v>18921.990000000002</v>
      </c>
      <c r="K91" s="3">
        <f>transpose!H58</f>
        <v>0</v>
      </c>
      <c r="L91" s="3">
        <f>transpose!I58</f>
        <v>0</v>
      </c>
      <c r="M91" s="3">
        <f>transpose!J58</f>
        <v>0</v>
      </c>
      <c r="N91" s="3">
        <f>transpose!K58</f>
        <v>891864.14</v>
      </c>
      <c r="O91" s="123">
        <f>transpose!L58</f>
        <v>-99175.39112932932</v>
      </c>
      <c r="P91" s="3">
        <f>transpose!M58</f>
        <v>792688.74887067068</v>
      </c>
      <c r="Q91" s="3">
        <f>transpose!N58</f>
        <v>181736.89</v>
      </c>
      <c r="R91" s="3">
        <f>transpose!O58</f>
        <v>6730996</v>
      </c>
      <c r="S91" s="8">
        <f>transpose!P58</f>
        <v>27</v>
      </c>
      <c r="T91" s="24">
        <f>transpose!Q58</f>
        <v>20410.900000000001</v>
      </c>
      <c r="U91" s="24">
        <f>transpose!R58</f>
        <v>590540.95887067064</v>
      </c>
      <c r="V91" s="24">
        <f>transpose!S58</f>
        <v>0</v>
      </c>
      <c r="W91" s="24">
        <f>transpose!T58</f>
        <v>0</v>
      </c>
    </row>
    <row r="92" spans="1:23" x14ac:dyDescent="0.2">
      <c r="A92" s="27"/>
      <c r="B92" s="28"/>
      <c r="C92" s="29" t="str">
        <f>C$12</f>
        <v>PER PUPIL</v>
      </c>
      <c r="I92" s="3">
        <f>I91/(D91)</f>
        <v>17458.843000000001</v>
      </c>
      <c r="J92" s="3">
        <f>J91/(D91)</f>
        <v>378.43980000000005</v>
      </c>
      <c r="K92" s="3"/>
      <c r="L92" s="3"/>
      <c r="M92" s="3">
        <f t="shared" ref="M92:R92" si="15">M91/($D91)</f>
        <v>0</v>
      </c>
      <c r="N92" s="3">
        <f t="shared" si="15"/>
        <v>17837.282800000001</v>
      </c>
      <c r="O92" s="123">
        <f t="shared" si="15"/>
        <v>-1983.5078225865864</v>
      </c>
      <c r="P92" s="3">
        <f t="shared" si="15"/>
        <v>15853.774977413414</v>
      </c>
      <c r="Q92" s="3">
        <f t="shared" si="15"/>
        <v>3634.7378000000003</v>
      </c>
      <c r="R92" s="3">
        <f t="shared" si="15"/>
        <v>134619.92000000001</v>
      </c>
      <c r="S92" s="8"/>
      <c r="T92" s="24">
        <f>T91/($D91)</f>
        <v>408.21800000000002</v>
      </c>
      <c r="U92" s="24">
        <f>U91/($D91)</f>
        <v>11810.819177413412</v>
      </c>
      <c r="V92" s="24">
        <f>V91/($D91)</f>
        <v>0</v>
      </c>
      <c r="W92" s="24">
        <f>W91/($D91)</f>
        <v>0</v>
      </c>
    </row>
    <row r="93" spans="1:23" x14ac:dyDescent="0.2">
      <c r="A93" s="27"/>
      <c r="B93" s="28"/>
      <c r="C93" s="29"/>
      <c r="I93" s="3"/>
      <c r="J93" s="3"/>
      <c r="K93" s="3"/>
      <c r="L93" s="3"/>
      <c r="M93" s="3"/>
      <c r="N93" s="3"/>
      <c r="O93" s="123"/>
      <c r="P93" s="3"/>
      <c r="Q93" s="3"/>
      <c r="R93" s="3"/>
      <c r="S93" s="8"/>
      <c r="T93" s="118"/>
      <c r="U93" s="118"/>
      <c r="V93" s="118"/>
      <c r="W93" s="118"/>
    </row>
    <row r="94" spans="1:23" x14ac:dyDescent="0.2">
      <c r="A94" s="28" t="s">
        <v>4</v>
      </c>
      <c r="B94" s="28"/>
      <c r="C94" s="32" t="s">
        <v>83</v>
      </c>
      <c r="I94" s="3"/>
      <c r="J94" s="3"/>
      <c r="K94" s="3"/>
      <c r="L94" s="3"/>
      <c r="M94" s="3"/>
      <c r="N94" s="3"/>
      <c r="O94" s="123"/>
      <c r="P94" s="3"/>
      <c r="Q94" s="3"/>
      <c r="R94" s="3"/>
      <c r="S94" s="8"/>
      <c r="T94" s="118"/>
      <c r="U94" s="118"/>
      <c r="V94" s="118"/>
      <c r="W94" s="118"/>
    </row>
    <row r="95" spans="1:23" x14ac:dyDescent="0.2">
      <c r="A95" s="27"/>
      <c r="B95" s="28"/>
      <c r="C95" s="29" t="str">
        <f>C$11</f>
        <v>TOTAL</v>
      </c>
      <c r="D95" s="2">
        <f>transpose!A59</f>
        <v>50</v>
      </c>
      <c r="E95" s="2">
        <f>transpose!B59</f>
        <v>0</v>
      </c>
      <c r="F95" s="2">
        <f>transpose!C59</f>
        <v>0</v>
      </c>
      <c r="G95" s="2">
        <f>transpose!D59</f>
        <v>0</v>
      </c>
      <c r="H95" s="2">
        <f>transpose!E59</f>
        <v>14</v>
      </c>
      <c r="I95" s="3">
        <f>transpose!F59</f>
        <v>854171.2</v>
      </c>
      <c r="J95" s="3">
        <f>transpose!G59</f>
        <v>2985.3</v>
      </c>
      <c r="K95" s="3">
        <f>transpose!H59</f>
        <v>0</v>
      </c>
      <c r="L95" s="3">
        <f>transpose!I59</f>
        <v>0</v>
      </c>
      <c r="M95" s="3">
        <f>transpose!J59</f>
        <v>0</v>
      </c>
      <c r="N95" s="3">
        <f>transpose!K59</f>
        <v>857156.5</v>
      </c>
      <c r="O95" s="123">
        <f>transpose!L59</f>
        <v>-95315.897717949469</v>
      </c>
      <c r="P95" s="3">
        <f>transpose!M59</f>
        <v>761840.60228205053</v>
      </c>
      <c r="Q95" s="3">
        <f>transpose!N59</f>
        <v>148203.57999999999</v>
      </c>
      <c r="R95" s="3">
        <f>transpose!O59</f>
        <v>13778689</v>
      </c>
      <c r="S95" s="8">
        <f>transpose!P59</f>
        <v>10.756</v>
      </c>
      <c r="T95" s="24">
        <f>transpose!Q59</f>
        <v>15985.99</v>
      </c>
      <c r="U95" s="24">
        <f>transpose!R59</f>
        <v>597651.03228205058</v>
      </c>
      <c r="V95" s="24">
        <f>transpose!S59</f>
        <v>154645.62</v>
      </c>
      <c r="W95" s="24">
        <f>transpose!T59</f>
        <v>6094.7248182564044</v>
      </c>
    </row>
    <row r="96" spans="1:23" x14ac:dyDescent="0.2">
      <c r="A96" s="27"/>
      <c r="B96" s="28"/>
      <c r="C96" s="29" t="str">
        <f>C$12</f>
        <v>PER PUPIL</v>
      </c>
      <c r="I96" s="3">
        <f>I95/(D95)</f>
        <v>17083.423999999999</v>
      </c>
      <c r="J96" s="3">
        <f>J95/(D95)</f>
        <v>59.706000000000003</v>
      </c>
      <c r="K96" s="3"/>
      <c r="L96" s="3"/>
      <c r="M96" s="3">
        <f t="shared" ref="M96:R96" si="16">M95/($D95)</f>
        <v>0</v>
      </c>
      <c r="N96" s="3">
        <f t="shared" si="16"/>
        <v>17143.13</v>
      </c>
      <c r="O96" s="123">
        <f t="shared" si="16"/>
        <v>-1906.3179543589895</v>
      </c>
      <c r="P96" s="3">
        <f t="shared" si="16"/>
        <v>15236.812045641011</v>
      </c>
      <c r="Q96" s="3">
        <f t="shared" si="16"/>
        <v>2964.0715999999998</v>
      </c>
      <c r="R96" s="3">
        <f t="shared" si="16"/>
        <v>275573.78000000003</v>
      </c>
      <c r="S96" s="8"/>
      <c r="T96" s="24">
        <f>T95/($D95)</f>
        <v>319.71980000000002</v>
      </c>
      <c r="U96" s="24">
        <f>U95/($D95)</f>
        <v>11953.020645641012</v>
      </c>
      <c r="V96" s="24">
        <f>V95/($D95)</f>
        <v>3092.9123999999997</v>
      </c>
      <c r="W96" s="24">
        <f>W95/($D95)</f>
        <v>121.89449636512809</v>
      </c>
    </row>
    <row r="97" spans="1:23" x14ac:dyDescent="0.2">
      <c r="A97" s="27"/>
      <c r="B97" s="28"/>
      <c r="C97" s="29"/>
      <c r="I97" s="3"/>
      <c r="J97" s="3"/>
      <c r="K97" s="3"/>
      <c r="L97" s="3"/>
      <c r="M97" s="3"/>
      <c r="N97" s="3"/>
      <c r="O97" s="123"/>
      <c r="P97" s="3"/>
      <c r="Q97" s="3"/>
      <c r="R97" s="3"/>
      <c r="S97" s="8"/>
      <c r="T97" s="118"/>
      <c r="U97" s="118"/>
      <c r="V97" s="118"/>
      <c r="W97" s="118"/>
    </row>
    <row r="98" spans="1:23" x14ac:dyDescent="0.2">
      <c r="A98" s="28" t="s">
        <v>5</v>
      </c>
      <c r="B98" s="28"/>
      <c r="C98" s="32" t="s">
        <v>35</v>
      </c>
      <c r="I98" s="3"/>
      <c r="J98" s="3"/>
      <c r="K98" s="3"/>
      <c r="L98" s="3"/>
      <c r="M98" s="3"/>
      <c r="N98" s="3"/>
      <c r="O98" s="123"/>
      <c r="P98" s="3"/>
      <c r="Q98" s="3"/>
      <c r="R98" s="3"/>
      <c r="S98" s="8"/>
      <c r="T98" s="118"/>
      <c r="U98" s="118"/>
      <c r="V98" s="118"/>
      <c r="W98" s="118"/>
    </row>
    <row r="99" spans="1:23" x14ac:dyDescent="0.2">
      <c r="A99" s="27"/>
      <c r="B99" s="28"/>
      <c r="C99" s="29" t="str">
        <f>C$11</f>
        <v>TOTAL</v>
      </c>
      <c r="D99" s="2">
        <f>transpose!A60</f>
        <v>1686.3</v>
      </c>
      <c r="E99" s="2">
        <f>transpose!B60</f>
        <v>0</v>
      </c>
      <c r="F99" s="2">
        <f>transpose!C60</f>
        <v>1193</v>
      </c>
      <c r="G99" s="2">
        <f>transpose!D60</f>
        <v>0</v>
      </c>
      <c r="H99" s="2">
        <f>transpose!E60</f>
        <v>1391</v>
      </c>
      <c r="I99" s="3">
        <f>transpose!F60</f>
        <v>14544530.17</v>
      </c>
      <c r="J99" s="3">
        <f>transpose!G60</f>
        <v>659865.25</v>
      </c>
      <c r="K99" s="3">
        <f>transpose!H60</f>
        <v>9417542</v>
      </c>
      <c r="L99" s="3">
        <f>transpose!I60</f>
        <v>0</v>
      </c>
      <c r="M99" s="3">
        <f>transpose!J60</f>
        <v>0</v>
      </c>
      <c r="N99" s="3">
        <f>transpose!K60</f>
        <v>15204395.42</v>
      </c>
      <c r="O99" s="123">
        <f>transpose!L60</f>
        <v>-1690730.4543755772</v>
      </c>
      <c r="P99" s="3">
        <f>transpose!M60</f>
        <v>13513664.965624422</v>
      </c>
      <c r="Q99" s="3">
        <f>transpose!N60</f>
        <v>1193185.3700000001</v>
      </c>
      <c r="R99" s="3">
        <f>transpose!O60</f>
        <v>61195270</v>
      </c>
      <c r="S99" s="8">
        <f>transpose!P60</f>
        <v>19.498000000000001</v>
      </c>
      <c r="T99" s="24">
        <f>transpose!Q60</f>
        <v>99913.22</v>
      </c>
      <c r="U99" s="24">
        <f>transpose!R60</f>
        <v>12220566.37562442</v>
      </c>
      <c r="V99" s="24">
        <f>transpose!S60</f>
        <v>0</v>
      </c>
      <c r="W99" s="24">
        <f>transpose!T60</f>
        <v>0</v>
      </c>
    </row>
    <row r="100" spans="1:23" x14ac:dyDescent="0.2">
      <c r="A100" s="27"/>
      <c r="B100" s="28"/>
      <c r="C100" s="29" t="str">
        <f>C$12</f>
        <v>PER PUPIL</v>
      </c>
      <c r="I100" s="3">
        <f>I99/(D99)</f>
        <v>8625.1142560635708</v>
      </c>
      <c r="J100" s="3">
        <f>J99/(D99)</f>
        <v>391.3095238095238</v>
      </c>
      <c r="K100" s="3"/>
      <c r="L100" s="3"/>
      <c r="M100" s="3">
        <f t="shared" ref="M100:R100" si="17">M99/($D99)</f>
        <v>0</v>
      </c>
      <c r="N100" s="3">
        <f t="shared" si="17"/>
        <v>9016.4237798730956</v>
      </c>
      <c r="O100" s="123">
        <f t="shared" si="17"/>
        <v>-1002.6273227631958</v>
      </c>
      <c r="P100" s="3">
        <f t="shared" si="17"/>
        <v>8013.7964571098992</v>
      </c>
      <c r="Q100" s="3">
        <f t="shared" si="17"/>
        <v>707.57597699104554</v>
      </c>
      <c r="R100" s="3">
        <f t="shared" si="17"/>
        <v>36289.669691039555</v>
      </c>
      <c r="S100" s="8"/>
      <c r="T100" s="24">
        <f>T99/($D99)</f>
        <v>59.24996738421396</v>
      </c>
      <c r="U100" s="24">
        <f>U99/($D99)</f>
        <v>7246.9705127346379</v>
      </c>
      <c r="V100" s="24">
        <f>V99/($D99)</f>
        <v>0</v>
      </c>
      <c r="W100" s="24">
        <f>W99/($D99)</f>
        <v>0</v>
      </c>
    </row>
    <row r="101" spans="1:23" x14ac:dyDescent="0.2">
      <c r="A101" s="27"/>
      <c r="B101" s="28"/>
      <c r="C101" s="29"/>
      <c r="I101" s="3"/>
      <c r="J101" s="3"/>
      <c r="K101" s="3"/>
      <c r="L101" s="3"/>
      <c r="M101" s="3"/>
      <c r="N101" s="3"/>
      <c r="O101" s="123"/>
      <c r="P101" s="3"/>
      <c r="Q101" s="3"/>
      <c r="R101" s="3"/>
      <c r="S101" s="8"/>
      <c r="T101" s="118"/>
      <c r="U101" s="118"/>
      <c r="V101" s="118"/>
      <c r="W101" s="118"/>
    </row>
    <row r="102" spans="1:23" x14ac:dyDescent="0.2">
      <c r="A102" s="28" t="s">
        <v>5</v>
      </c>
      <c r="B102" s="28"/>
      <c r="C102" s="32" t="s">
        <v>84</v>
      </c>
      <c r="I102" s="3"/>
      <c r="J102" s="3"/>
      <c r="K102" s="3"/>
      <c r="L102" s="3"/>
      <c r="M102" s="3"/>
      <c r="N102" s="3"/>
      <c r="O102" s="123"/>
      <c r="P102" s="3"/>
      <c r="Q102" s="3"/>
      <c r="R102" s="3"/>
      <c r="S102" s="8"/>
      <c r="T102" s="118"/>
      <c r="U102" s="118"/>
      <c r="V102" s="118"/>
      <c r="W102" s="118"/>
    </row>
    <row r="103" spans="1:23" x14ac:dyDescent="0.2">
      <c r="A103" s="27"/>
      <c r="B103" s="28"/>
      <c r="C103" s="29" t="str">
        <f>C$11</f>
        <v>TOTAL</v>
      </c>
      <c r="D103" s="2">
        <f>transpose!A61</f>
        <v>244.6</v>
      </c>
      <c r="E103" s="2">
        <f>transpose!B61</f>
        <v>0</v>
      </c>
      <c r="F103" s="2">
        <f>transpose!C61</f>
        <v>0</v>
      </c>
      <c r="G103" s="2">
        <f>transpose!D61</f>
        <v>0</v>
      </c>
      <c r="H103" s="2">
        <f>transpose!E61</f>
        <v>104.7</v>
      </c>
      <c r="I103" s="3">
        <f>transpose!F61</f>
        <v>2833593.02</v>
      </c>
      <c r="J103" s="3">
        <f>transpose!G61</f>
        <v>87821.88</v>
      </c>
      <c r="K103" s="3">
        <f>transpose!H61</f>
        <v>0</v>
      </c>
      <c r="L103" s="3">
        <f>transpose!I61</f>
        <v>0</v>
      </c>
      <c r="M103" s="3">
        <f>transpose!J61</f>
        <v>0</v>
      </c>
      <c r="N103" s="3">
        <f>transpose!K61</f>
        <v>2921414.9</v>
      </c>
      <c r="O103" s="123">
        <f>transpose!L61</f>
        <v>-324861.66038534802</v>
      </c>
      <c r="P103" s="3">
        <f>transpose!M61</f>
        <v>2596553.239614652</v>
      </c>
      <c r="Q103" s="3">
        <f>transpose!N61</f>
        <v>426886.39</v>
      </c>
      <c r="R103" s="3">
        <f>transpose!O61</f>
        <v>22568670</v>
      </c>
      <c r="S103" s="8">
        <f>transpose!P61</f>
        <v>18.914999999999999</v>
      </c>
      <c r="T103" s="24">
        <f>transpose!Q61</f>
        <v>45089.25</v>
      </c>
      <c r="U103" s="24">
        <f>transpose!R61</f>
        <v>2124577.5996146519</v>
      </c>
      <c r="V103" s="24">
        <f>transpose!S61</f>
        <v>125782.95</v>
      </c>
      <c r="W103" s="24">
        <f>transpose!T61</f>
        <v>0</v>
      </c>
    </row>
    <row r="104" spans="1:23" x14ac:dyDescent="0.2">
      <c r="A104" s="27"/>
      <c r="B104" s="28"/>
      <c r="C104" s="29" t="str">
        <f>C$12</f>
        <v>PER PUPIL</v>
      </c>
      <c r="I104" s="3">
        <f>I103/(D103)</f>
        <v>11584.599427636958</v>
      </c>
      <c r="J104" s="3">
        <f>J103/(D103)</f>
        <v>359.04284546197874</v>
      </c>
      <c r="K104" s="3"/>
      <c r="L104" s="3"/>
      <c r="M104" s="3">
        <f t="shared" ref="M104:R104" si="18">M103/($D103)</f>
        <v>0</v>
      </c>
      <c r="N104" s="3">
        <f t="shared" si="18"/>
        <v>11943.642273098936</v>
      </c>
      <c r="O104" s="123">
        <f t="shared" si="18"/>
        <v>-1328.1343433579232</v>
      </c>
      <c r="P104" s="3">
        <f t="shared" si="18"/>
        <v>10615.507929741014</v>
      </c>
      <c r="Q104" s="3">
        <f t="shared" si="18"/>
        <v>1745.2428045789045</v>
      </c>
      <c r="R104" s="3">
        <f t="shared" si="18"/>
        <v>92267.661488143916</v>
      </c>
      <c r="S104" s="8"/>
      <c r="T104" s="24">
        <f>T103/($D103)</f>
        <v>184.33871627146362</v>
      </c>
      <c r="U104" s="24">
        <f>U103/($D103)</f>
        <v>8685.9264088906457</v>
      </c>
      <c r="V104" s="24">
        <f>V103/($D103)</f>
        <v>514.23937040065414</v>
      </c>
      <c r="W104" s="24">
        <f>W103/($D103)</f>
        <v>0</v>
      </c>
    </row>
    <row r="105" spans="1:23" x14ac:dyDescent="0.2">
      <c r="A105" s="27"/>
      <c r="B105" s="28"/>
      <c r="C105" s="29"/>
      <c r="I105" s="3"/>
      <c r="J105" s="3"/>
      <c r="K105" s="3"/>
      <c r="L105" s="3"/>
      <c r="M105" s="3"/>
      <c r="N105" s="3"/>
      <c r="O105" s="123"/>
      <c r="P105" s="3"/>
      <c r="Q105" s="3"/>
      <c r="R105" s="3"/>
      <c r="S105" s="8"/>
      <c r="T105" s="118"/>
      <c r="U105" s="118"/>
      <c r="V105" s="118"/>
      <c r="W105" s="118"/>
    </row>
    <row r="106" spans="1:23" x14ac:dyDescent="0.2">
      <c r="A106" s="28" t="s">
        <v>6</v>
      </c>
      <c r="B106" s="28"/>
      <c r="C106" s="32" t="s">
        <v>85</v>
      </c>
      <c r="I106" s="3"/>
      <c r="J106" s="3"/>
      <c r="K106" s="3"/>
      <c r="L106" s="3"/>
      <c r="M106" s="3"/>
      <c r="N106" s="3"/>
      <c r="O106" s="123"/>
      <c r="P106" s="3"/>
      <c r="Q106" s="3"/>
      <c r="R106" s="3"/>
      <c r="S106" s="8"/>
      <c r="T106" s="118"/>
      <c r="U106" s="118"/>
      <c r="V106" s="118"/>
      <c r="W106" s="118"/>
    </row>
    <row r="107" spans="1:23" x14ac:dyDescent="0.2">
      <c r="A107" s="27"/>
      <c r="B107" s="28"/>
      <c r="C107" s="29" t="str">
        <f>C$11</f>
        <v>TOTAL</v>
      </c>
      <c r="D107" s="2">
        <f>transpose!A62</f>
        <v>30032.3</v>
      </c>
      <c r="E107" s="2">
        <f>transpose!B62</f>
        <v>0</v>
      </c>
      <c r="F107" s="2">
        <f>transpose!C62</f>
        <v>0</v>
      </c>
      <c r="G107" s="2">
        <f>transpose!D62</f>
        <v>0</v>
      </c>
      <c r="H107" s="2">
        <f>transpose!E62</f>
        <v>7572.5</v>
      </c>
      <c r="I107" s="3">
        <f>transpose!F62</f>
        <v>252917425.71000001</v>
      </c>
      <c r="J107" s="3">
        <f>transpose!G62</f>
        <v>0</v>
      </c>
      <c r="K107" s="3">
        <f>transpose!H62</f>
        <v>0</v>
      </c>
      <c r="L107" s="3">
        <f>transpose!I62</f>
        <v>0</v>
      </c>
      <c r="M107" s="3">
        <f>transpose!J62</f>
        <v>0</v>
      </c>
      <c r="N107" s="3">
        <f>transpose!K62</f>
        <v>252917425.71000001</v>
      </c>
      <c r="O107" s="123">
        <f>transpose!L62</f>
        <v>-28124445.745976895</v>
      </c>
      <c r="P107" s="3">
        <f>transpose!M62</f>
        <v>224792979.96402311</v>
      </c>
      <c r="Q107" s="3">
        <f>transpose!N62</f>
        <v>80732968.930000007</v>
      </c>
      <c r="R107" s="3">
        <f>transpose!O62</f>
        <v>3229964750</v>
      </c>
      <c r="S107" s="8">
        <f>transpose!P62</f>
        <v>24.995000000000001</v>
      </c>
      <c r="T107" s="24">
        <f>transpose!Q62</f>
        <v>4488356.7699999996</v>
      </c>
      <c r="U107" s="24">
        <f>transpose!R62</f>
        <v>139571654.2640231</v>
      </c>
      <c r="V107" s="24">
        <f>transpose!S62</f>
        <v>31300000</v>
      </c>
      <c r="W107" s="24">
        <f>transpose!T62</f>
        <v>47155.75476314986</v>
      </c>
    </row>
    <row r="108" spans="1:23" x14ac:dyDescent="0.2">
      <c r="A108" s="27"/>
      <c r="B108" s="28"/>
      <c r="C108" s="29" t="str">
        <f>C$12</f>
        <v>PER PUPIL</v>
      </c>
      <c r="I108" s="3">
        <f>I107/(D107)</f>
        <v>8421.513693922876</v>
      </c>
      <c r="J108" s="3">
        <f>J107/(D107)</f>
        <v>0</v>
      </c>
      <c r="K108" s="3"/>
      <c r="L108" s="3"/>
      <c r="M108" s="3">
        <f t="shared" ref="M108:R108" si="19">M107/($D107)</f>
        <v>0</v>
      </c>
      <c r="N108" s="3">
        <f t="shared" si="19"/>
        <v>8421.513693922876</v>
      </c>
      <c r="O108" s="123">
        <f t="shared" si="19"/>
        <v>-936.47325532766047</v>
      </c>
      <c r="P108" s="3">
        <f t="shared" si="19"/>
        <v>7485.0404385952161</v>
      </c>
      <c r="Q108" s="3">
        <f t="shared" si="19"/>
        <v>2688.2046639784503</v>
      </c>
      <c r="R108" s="3">
        <f t="shared" si="19"/>
        <v>107549.69649344207</v>
      </c>
      <c r="S108" s="8"/>
      <c r="T108" s="24">
        <f>T107/($D107)</f>
        <v>149.45098344116167</v>
      </c>
      <c r="U108" s="24">
        <f>U107/($D107)</f>
        <v>4647.3847911756038</v>
      </c>
      <c r="V108" s="24">
        <f>V107/($D107)</f>
        <v>1042.2112192539366</v>
      </c>
      <c r="W108" s="24">
        <f>W107/($D107)</f>
        <v>1.5701679446179566</v>
      </c>
    </row>
    <row r="109" spans="1:23" x14ac:dyDescent="0.2">
      <c r="A109" s="27"/>
      <c r="B109" s="28"/>
      <c r="C109" s="29"/>
      <c r="I109" s="3"/>
      <c r="J109" s="3"/>
      <c r="K109" s="3"/>
      <c r="L109" s="3"/>
      <c r="M109" s="3"/>
      <c r="N109" s="3"/>
      <c r="O109" s="123"/>
      <c r="P109" s="3"/>
      <c r="Q109" s="3"/>
      <c r="R109" s="3"/>
      <c r="S109" s="8"/>
      <c r="T109" s="118"/>
      <c r="U109" s="118"/>
      <c r="V109" s="118"/>
      <c r="W109" s="118"/>
    </row>
    <row r="110" spans="1:23" x14ac:dyDescent="0.2">
      <c r="A110" s="28" t="s">
        <v>6</v>
      </c>
      <c r="B110" s="28"/>
      <c r="C110" s="32" t="s">
        <v>6</v>
      </c>
      <c r="I110" s="3"/>
      <c r="J110" s="3"/>
      <c r="K110" s="3"/>
      <c r="L110" s="3"/>
      <c r="M110" s="3"/>
      <c r="N110" s="3"/>
      <c r="O110" s="123"/>
      <c r="P110" s="3"/>
      <c r="Q110" s="3"/>
      <c r="R110" s="3"/>
      <c r="S110" s="8"/>
      <c r="T110" s="118"/>
      <c r="U110" s="118"/>
      <c r="V110" s="118"/>
      <c r="W110" s="118"/>
    </row>
    <row r="111" spans="1:23" x14ac:dyDescent="0.2">
      <c r="A111" s="27"/>
      <c r="B111" s="28"/>
      <c r="C111" s="29" t="str">
        <f>C$11</f>
        <v>TOTAL</v>
      </c>
      <c r="D111" s="2">
        <f>transpose!A63</f>
        <v>29822</v>
      </c>
      <c r="E111" s="2">
        <f>transpose!B63</f>
        <v>0</v>
      </c>
      <c r="F111" s="2">
        <f>transpose!C63</f>
        <v>83.5</v>
      </c>
      <c r="G111" s="2">
        <f>transpose!D63</f>
        <v>0</v>
      </c>
      <c r="H111" s="2">
        <f>transpose!E63</f>
        <v>4966</v>
      </c>
      <c r="I111" s="3">
        <f>transpose!F63</f>
        <v>254158879.38</v>
      </c>
      <c r="J111" s="3">
        <f>transpose!G63</f>
        <v>0</v>
      </c>
      <c r="K111" s="3">
        <f>transpose!H63</f>
        <v>659149</v>
      </c>
      <c r="L111" s="3">
        <f>transpose!I63</f>
        <v>0</v>
      </c>
      <c r="M111" s="3">
        <f>transpose!J63</f>
        <v>0</v>
      </c>
      <c r="N111" s="3">
        <f>transpose!K63</f>
        <v>254158879.38</v>
      </c>
      <c r="O111" s="123">
        <f>transpose!L63</f>
        <v>-28262495.531554315</v>
      </c>
      <c r="P111" s="3">
        <f>transpose!M63</f>
        <v>225896383.84844568</v>
      </c>
      <c r="Q111" s="3">
        <f>transpose!N63</f>
        <v>166580824.49000001</v>
      </c>
      <c r="R111" s="3">
        <f>transpose!O63</f>
        <v>6657108440</v>
      </c>
      <c r="S111" s="8">
        <f>transpose!P63</f>
        <v>25.023</v>
      </c>
      <c r="T111" s="24">
        <f>transpose!Q63</f>
        <v>8611340.7400000002</v>
      </c>
      <c r="U111" s="24">
        <f>transpose!R63</f>
        <v>50704218.618445672</v>
      </c>
      <c r="V111" s="24">
        <f>transpose!S63</f>
        <v>55162468</v>
      </c>
      <c r="W111" s="24">
        <f>transpose!T63</f>
        <v>248454.20797495198</v>
      </c>
    </row>
    <row r="112" spans="1:23" x14ac:dyDescent="0.2">
      <c r="A112" s="27"/>
      <c r="B112" s="28"/>
      <c r="C112" s="29" t="str">
        <f>C$12</f>
        <v>PER PUPIL</v>
      </c>
      <c r="I112" s="3">
        <f>I111/(D111)</f>
        <v>8522.5296552880427</v>
      </c>
      <c r="J112" s="3">
        <f>J111/(D111)</f>
        <v>0</v>
      </c>
      <c r="K112" s="3"/>
      <c r="L112" s="3"/>
      <c r="M112" s="3">
        <f t="shared" ref="M112:R112" si="20">M111/($D111)</f>
        <v>0</v>
      </c>
      <c r="N112" s="3">
        <f t="shared" si="20"/>
        <v>8522.5296552880427</v>
      </c>
      <c r="O112" s="123">
        <f t="shared" si="20"/>
        <v>-947.70624141755468</v>
      </c>
      <c r="P112" s="3">
        <f t="shared" si="20"/>
        <v>7574.8234138704875</v>
      </c>
      <c r="Q112" s="3">
        <f t="shared" si="20"/>
        <v>5585.8367812353299</v>
      </c>
      <c r="R112" s="3">
        <f t="shared" si="20"/>
        <v>223228.10140164979</v>
      </c>
      <c r="S112" s="8"/>
      <c r="T112" s="24">
        <f>T111/($D111)</f>
        <v>288.75798873315006</v>
      </c>
      <c r="U112" s="24">
        <f>U111/($D111)</f>
        <v>1700.2286439020077</v>
      </c>
      <c r="V112" s="24">
        <f>V111/($D111)</f>
        <v>1849.723962175575</v>
      </c>
      <c r="W112" s="24">
        <f>W111/($D111)</f>
        <v>8.3312389502700004</v>
      </c>
    </row>
    <row r="113" spans="1:23" x14ac:dyDescent="0.2">
      <c r="A113" s="27"/>
      <c r="B113" s="28"/>
      <c r="C113" s="29"/>
      <c r="I113" s="3"/>
      <c r="J113" s="3"/>
      <c r="K113" s="3"/>
      <c r="L113" s="3"/>
      <c r="M113" s="3"/>
      <c r="N113" s="3"/>
      <c r="O113" s="123"/>
      <c r="P113" s="3"/>
      <c r="Q113" s="3"/>
      <c r="R113" s="3"/>
      <c r="S113" s="8"/>
      <c r="T113" s="118"/>
      <c r="U113" s="118"/>
      <c r="V113" s="118"/>
      <c r="W113" s="118"/>
    </row>
    <row r="114" spans="1:23" x14ac:dyDescent="0.2">
      <c r="A114" s="28" t="s">
        <v>7</v>
      </c>
      <c r="B114" s="28"/>
      <c r="C114" s="32" t="s">
        <v>86</v>
      </c>
      <c r="I114" s="3"/>
      <c r="J114" s="3"/>
      <c r="K114" s="3"/>
      <c r="L114" s="3"/>
      <c r="M114" s="3"/>
      <c r="N114" s="3"/>
      <c r="O114" s="123"/>
      <c r="P114" s="3"/>
      <c r="Q114" s="3"/>
      <c r="R114" s="3"/>
      <c r="S114" s="8"/>
      <c r="T114" s="118"/>
      <c r="U114" s="118"/>
      <c r="V114" s="118"/>
      <c r="W114" s="118"/>
    </row>
    <row r="115" spans="1:23" x14ac:dyDescent="0.2">
      <c r="A115" s="27"/>
      <c r="B115" s="28"/>
      <c r="C115" s="29" t="str">
        <f>C$11</f>
        <v>TOTAL</v>
      </c>
      <c r="D115" s="2">
        <f>transpose!A64</f>
        <v>964.5</v>
      </c>
      <c r="E115" s="2">
        <f>transpose!B64</f>
        <v>0</v>
      </c>
      <c r="F115" s="2">
        <f>transpose!C64</f>
        <v>0</v>
      </c>
      <c r="G115" s="2">
        <f>transpose!D64</f>
        <v>0</v>
      </c>
      <c r="H115" s="2">
        <f>transpose!E64</f>
        <v>246.5</v>
      </c>
      <c r="I115" s="3">
        <f>transpose!F64</f>
        <v>8474448.5700000003</v>
      </c>
      <c r="J115" s="3">
        <f>transpose!G64</f>
        <v>0</v>
      </c>
      <c r="K115" s="3">
        <f>transpose!H64</f>
        <v>0</v>
      </c>
      <c r="L115" s="3">
        <f>transpose!I64</f>
        <v>0</v>
      </c>
      <c r="M115" s="3">
        <f>transpose!J64</f>
        <v>0</v>
      </c>
      <c r="N115" s="3">
        <f>transpose!K64</f>
        <v>8474448.5700000003</v>
      </c>
      <c r="O115" s="123">
        <f>transpose!L64</f>
        <v>-942359.61940922472</v>
      </c>
      <c r="P115" s="3">
        <f>transpose!M64</f>
        <v>7532088.9505907753</v>
      </c>
      <c r="Q115" s="3">
        <f>transpose!N64</f>
        <v>3082935.95</v>
      </c>
      <c r="R115" s="3">
        <f>transpose!O64</f>
        <v>192900510</v>
      </c>
      <c r="S115" s="8">
        <f>transpose!P64</f>
        <v>15.981999999999999</v>
      </c>
      <c r="T115" s="24">
        <f>transpose!Q64</f>
        <v>382592.79</v>
      </c>
      <c r="U115" s="24">
        <f>transpose!R64</f>
        <v>4066560.2105907751</v>
      </c>
      <c r="V115" s="24">
        <f>transpose!S64</f>
        <v>1892101.52</v>
      </c>
      <c r="W115" s="24">
        <f>transpose!T64</f>
        <v>49198.714762801326</v>
      </c>
    </row>
    <row r="116" spans="1:23" x14ac:dyDescent="0.2">
      <c r="A116" s="27"/>
      <c r="B116" s="28"/>
      <c r="C116" s="29" t="str">
        <f>C$12</f>
        <v>PER PUPIL</v>
      </c>
      <c r="I116" s="3">
        <f>I115/(D115)</f>
        <v>8786.3645101088641</v>
      </c>
      <c r="J116" s="3">
        <f>J115/(D115)</f>
        <v>0</v>
      </c>
      <c r="K116" s="3"/>
      <c r="L116" s="3"/>
      <c r="M116" s="3">
        <f t="shared" ref="M116:R116" si="21">M115/($D115)</f>
        <v>0</v>
      </c>
      <c r="N116" s="3">
        <f t="shared" si="21"/>
        <v>8786.3645101088641</v>
      </c>
      <c r="O116" s="123">
        <f t="shared" si="21"/>
        <v>-977.04470648960569</v>
      </c>
      <c r="P116" s="3">
        <f t="shared" si="21"/>
        <v>7809.3198036192589</v>
      </c>
      <c r="Q116" s="3">
        <f t="shared" si="21"/>
        <v>3196.4084499740802</v>
      </c>
      <c r="R116" s="3">
        <f t="shared" si="21"/>
        <v>200000.52877138412</v>
      </c>
      <c r="S116" s="8"/>
      <c r="T116" s="24">
        <f>T115/($D115)</f>
        <v>396.67474339035766</v>
      </c>
      <c r="U116" s="24">
        <f>U115/($D115)</f>
        <v>4216.2366102548212</v>
      </c>
      <c r="V116" s="24">
        <f>V115/($D115)</f>
        <v>1961.7434110938311</v>
      </c>
      <c r="W116" s="24">
        <f>W115/($D115)</f>
        <v>51.009553927217546</v>
      </c>
    </row>
    <row r="117" spans="1:23" x14ac:dyDescent="0.2">
      <c r="A117" s="27"/>
      <c r="B117" s="28"/>
      <c r="C117" s="29"/>
      <c r="I117" s="3"/>
      <c r="J117" s="3"/>
      <c r="K117" s="3"/>
      <c r="L117" s="3"/>
      <c r="M117" s="3"/>
      <c r="N117" s="3"/>
      <c r="O117" s="123"/>
      <c r="P117" s="3"/>
      <c r="Q117" s="3"/>
      <c r="R117" s="3"/>
      <c r="S117" s="8"/>
      <c r="T117" s="118"/>
      <c r="U117" s="118"/>
      <c r="V117" s="118"/>
      <c r="W117" s="118"/>
    </row>
    <row r="118" spans="1:23" x14ac:dyDescent="0.2">
      <c r="A118" s="28" t="s">
        <v>7</v>
      </c>
      <c r="B118" s="28"/>
      <c r="C118" s="32" t="s">
        <v>87</v>
      </c>
      <c r="I118" s="3"/>
      <c r="J118" s="3"/>
      <c r="K118" s="3"/>
      <c r="L118" s="3"/>
      <c r="M118" s="3"/>
      <c r="N118" s="3"/>
      <c r="O118" s="123"/>
      <c r="P118" s="3"/>
      <c r="Q118" s="3"/>
      <c r="R118" s="3"/>
      <c r="S118" s="8"/>
      <c r="T118" s="118"/>
      <c r="U118" s="118"/>
      <c r="V118" s="118"/>
      <c r="W118" s="118"/>
    </row>
    <row r="119" spans="1:23" x14ac:dyDescent="0.2">
      <c r="A119" s="27"/>
      <c r="B119" s="28"/>
      <c r="C119" s="29" t="str">
        <f>C$11</f>
        <v>TOTAL</v>
      </c>
      <c r="D119" s="2">
        <f>transpose!A65</f>
        <v>1195.4000000000001</v>
      </c>
      <c r="E119" s="2">
        <f>transpose!B65</f>
        <v>84.8</v>
      </c>
      <c r="F119" s="2">
        <f>transpose!C65</f>
        <v>0</v>
      </c>
      <c r="G119" s="2">
        <f>transpose!D65</f>
        <v>0</v>
      </c>
      <c r="H119" s="2">
        <f>transpose!E65</f>
        <v>374.5</v>
      </c>
      <c r="I119" s="3">
        <f>transpose!F65</f>
        <v>10867548.01</v>
      </c>
      <c r="J119" s="3">
        <f>transpose!G65</f>
        <v>18344.509999999998</v>
      </c>
      <c r="K119" s="3">
        <f>transpose!H65</f>
        <v>0</v>
      </c>
      <c r="L119" s="3">
        <f>transpose!I65</f>
        <v>0</v>
      </c>
      <c r="M119" s="3">
        <f>transpose!J65</f>
        <v>-640893.80799999996</v>
      </c>
      <c r="N119" s="3">
        <f>transpose!K65</f>
        <v>10885892.52</v>
      </c>
      <c r="O119" s="123">
        <f>transpose!L65</f>
        <v>-1210512.4536825086</v>
      </c>
      <c r="P119" s="3">
        <f>transpose!M65</f>
        <v>9034486.258317491</v>
      </c>
      <c r="Q119" s="3">
        <f>transpose!N65</f>
        <v>3376462.79</v>
      </c>
      <c r="R119" s="3">
        <f>transpose!O65</f>
        <v>229800775</v>
      </c>
      <c r="S119" s="8">
        <f>transpose!P65</f>
        <v>14.693</v>
      </c>
      <c r="T119" s="24">
        <f>transpose!Q65</f>
        <v>390326.71</v>
      </c>
      <c r="U119" s="24">
        <f>transpose!R65</f>
        <v>5908590.5663174912</v>
      </c>
      <c r="V119" s="24">
        <f>transpose!S65</f>
        <v>1504635</v>
      </c>
      <c r="W119" s="24">
        <f>transpose!T65</f>
        <v>57438.594363390825</v>
      </c>
    </row>
    <row r="120" spans="1:23" x14ac:dyDescent="0.2">
      <c r="A120" s="27"/>
      <c r="B120" s="28"/>
      <c r="C120" s="29" t="str">
        <f>C$12</f>
        <v>PER PUPIL</v>
      </c>
      <c r="I120" s="3">
        <f>I119/(D119)</f>
        <v>9091.1393759411076</v>
      </c>
      <c r="J120" s="3">
        <f>J119/(D119)</f>
        <v>15.345917684457083</v>
      </c>
      <c r="K120" s="3"/>
      <c r="L120" s="3"/>
      <c r="M120" s="3">
        <f t="shared" ref="M120:R120" si="22">M119/($D119)</f>
        <v>-536.13335117952147</v>
      </c>
      <c r="N120" s="3">
        <f t="shared" si="22"/>
        <v>9106.4852936255629</v>
      </c>
      <c r="O120" s="123">
        <f t="shared" si="22"/>
        <v>-1012.6421730655081</v>
      </c>
      <c r="P120" s="3">
        <f t="shared" si="22"/>
        <v>7557.7097693805345</v>
      </c>
      <c r="Q120" s="3">
        <f t="shared" si="22"/>
        <v>2824.546419608499</v>
      </c>
      <c r="R120" s="3">
        <f t="shared" si="22"/>
        <v>192237.55646645473</v>
      </c>
      <c r="S120" s="8"/>
      <c r="T120" s="24">
        <f>T119/($D119)</f>
        <v>326.52393341141038</v>
      </c>
      <c r="U120" s="24">
        <f>U119/($D119)</f>
        <v>4942.7727675401466</v>
      </c>
      <c r="V120" s="24">
        <f>V119/($D119)</f>
        <v>1258.6874686297472</v>
      </c>
      <c r="W120" s="24">
        <f>W119/($D119)</f>
        <v>48.049685764924561</v>
      </c>
    </row>
    <row r="121" spans="1:23" x14ac:dyDescent="0.2">
      <c r="A121" s="27"/>
      <c r="B121" s="28"/>
      <c r="C121" s="29"/>
      <c r="I121" s="3"/>
      <c r="J121" s="3"/>
      <c r="K121" s="3"/>
      <c r="L121" s="3"/>
      <c r="M121" s="3"/>
      <c r="N121" s="3"/>
      <c r="O121" s="123"/>
      <c r="P121" s="3"/>
      <c r="Q121" s="3"/>
      <c r="R121" s="3"/>
      <c r="S121" s="8"/>
      <c r="T121" s="118"/>
      <c r="U121" s="118"/>
      <c r="V121" s="118"/>
      <c r="W121" s="118"/>
    </row>
    <row r="122" spans="1:23" x14ac:dyDescent="0.2">
      <c r="A122" s="28" t="s">
        <v>8</v>
      </c>
      <c r="B122" s="28"/>
      <c r="C122" s="32" t="s">
        <v>31</v>
      </c>
      <c r="I122" s="3"/>
      <c r="J122" s="3"/>
      <c r="K122" s="3"/>
      <c r="L122" s="3"/>
      <c r="M122" s="3"/>
      <c r="N122" s="3"/>
      <c r="O122" s="123"/>
      <c r="P122" s="3"/>
      <c r="Q122" s="3"/>
      <c r="R122" s="3"/>
      <c r="S122" s="8"/>
      <c r="T122" s="118"/>
      <c r="U122" s="118"/>
      <c r="V122" s="118"/>
      <c r="W122" s="118"/>
    </row>
    <row r="123" spans="1:23" x14ac:dyDescent="0.2">
      <c r="A123" s="27"/>
      <c r="B123" s="28"/>
      <c r="C123" s="29" t="str">
        <f>C$11</f>
        <v>TOTAL</v>
      </c>
      <c r="D123" s="2">
        <f>transpose!A66</f>
        <v>111.2</v>
      </c>
      <c r="E123" s="2">
        <f>transpose!B66</f>
        <v>0</v>
      </c>
      <c r="F123" s="2">
        <f>transpose!C66</f>
        <v>0</v>
      </c>
      <c r="G123" s="2">
        <f>transpose!D66</f>
        <v>0</v>
      </c>
      <c r="H123" s="2">
        <f>transpose!E66</f>
        <v>41.9</v>
      </c>
      <c r="I123" s="3">
        <f>transpose!F66</f>
        <v>1695008.01</v>
      </c>
      <c r="J123" s="3">
        <f>transpose!G66</f>
        <v>38704.949999999997</v>
      </c>
      <c r="K123" s="3">
        <f>transpose!H66</f>
        <v>0</v>
      </c>
      <c r="L123" s="3">
        <f>transpose!I66</f>
        <v>0</v>
      </c>
      <c r="M123" s="3">
        <f>transpose!J66</f>
        <v>0</v>
      </c>
      <c r="N123" s="3">
        <f>transpose!K66</f>
        <v>1733712.96</v>
      </c>
      <c r="O123" s="123">
        <f>transpose!L66</f>
        <v>-192789.0731361699</v>
      </c>
      <c r="P123" s="3">
        <f>transpose!M66</f>
        <v>1540923.88686383</v>
      </c>
      <c r="Q123" s="3">
        <f>transpose!N66</f>
        <v>314465.98</v>
      </c>
      <c r="R123" s="3">
        <f>transpose!O66</f>
        <v>40243918</v>
      </c>
      <c r="S123" s="8">
        <f>transpose!P66</f>
        <v>7.8140000000000001</v>
      </c>
      <c r="T123" s="24">
        <f>transpose!Q66</f>
        <v>36371.1</v>
      </c>
      <c r="U123" s="24">
        <f>transpose!R66</f>
        <v>1190086.80686383</v>
      </c>
      <c r="V123" s="24">
        <f>transpose!S66</f>
        <v>318409.77</v>
      </c>
      <c r="W123" s="24">
        <f>transpose!T66</f>
        <v>23557.289637306756</v>
      </c>
    </row>
    <row r="124" spans="1:23" x14ac:dyDescent="0.2">
      <c r="A124" s="27"/>
      <c r="B124" s="28"/>
      <c r="C124" s="29" t="str">
        <f>C$12</f>
        <v>PER PUPIL</v>
      </c>
      <c r="I124" s="3">
        <f>I123/(D123)</f>
        <v>15242.877787769783</v>
      </c>
      <c r="J124" s="3">
        <f>J123/(D123)</f>
        <v>348.0660971223021</v>
      </c>
      <c r="K124" s="3"/>
      <c r="L124" s="3"/>
      <c r="M124" s="3">
        <f t="shared" ref="M124:R124" si="23">M123/($D123)</f>
        <v>0</v>
      </c>
      <c r="N124" s="3">
        <f t="shared" si="23"/>
        <v>15590.943884892085</v>
      </c>
      <c r="O124" s="123">
        <f t="shared" si="23"/>
        <v>-1733.7146864763479</v>
      </c>
      <c r="P124" s="3">
        <f t="shared" si="23"/>
        <v>13857.229198415738</v>
      </c>
      <c r="Q124" s="3">
        <f t="shared" si="23"/>
        <v>2827.9314748201436</v>
      </c>
      <c r="R124" s="3">
        <f t="shared" si="23"/>
        <v>361905.73741007195</v>
      </c>
      <c r="S124" s="8"/>
      <c r="T124" s="24">
        <f>T123/($D123)</f>
        <v>327.07823741007195</v>
      </c>
      <c r="U124" s="24">
        <f>U123/($D123)</f>
        <v>10702.219486185521</v>
      </c>
      <c r="V124" s="24">
        <f>V123/($D123)</f>
        <v>2863.3972122302157</v>
      </c>
      <c r="W124" s="24">
        <f>W123/($D123)</f>
        <v>211.8461298318953</v>
      </c>
    </row>
    <row r="125" spans="1:23" x14ac:dyDescent="0.2">
      <c r="A125" s="27"/>
      <c r="B125" s="28"/>
      <c r="C125" s="29"/>
      <c r="I125" s="3"/>
      <c r="J125" s="3"/>
      <c r="K125" s="3"/>
      <c r="L125" s="3"/>
      <c r="M125" s="3"/>
      <c r="N125" s="3"/>
      <c r="O125" s="123"/>
      <c r="P125" s="3"/>
      <c r="Q125" s="3"/>
      <c r="R125" s="3"/>
      <c r="S125" s="8"/>
      <c r="T125" s="118"/>
      <c r="U125" s="118"/>
      <c r="V125" s="118"/>
      <c r="W125" s="118"/>
    </row>
    <row r="126" spans="1:23" x14ac:dyDescent="0.2">
      <c r="A126" s="28" t="s">
        <v>8</v>
      </c>
      <c r="B126" s="28"/>
      <c r="C126" s="32" t="s">
        <v>8</v>
      </c>
      <c r="I126" s="3"/>
      <c r="J126" s="3"/>
      <c r="K126" s="3"/>
      <c r="L126" s="3"/>
      <c r="M126" s="3"/>
      <c r="N126" s="3"/>
      <c r="O126" s="123"/>
      <c r="P126" s="3"/>
      <c r="Q126" s="3"/>
      <c r="R126" s="3"/>
      <c r="S126" s="8"/>
      <c r="T126" s="118"/>
      <c r="U126" s="118"/>
      <c r="V126" s="118"/>
      <c r="W126" s="118"/>
    </row>
    <row r="127" spans="1:23" x14ac:dyDescent="0.2">
      <c r="A127" s="27"/>
      <c r="B127" s="28"/>
      <c r="C127" s="29" t="str">
        <f>C$11</f>
        <v>TOTAL</v>
      </c>
      <c r="D127" s="2">
        <f>transpose!A67</f>
        <v>169.1</v>
      </c>
      <c r="E127" s="2">
        <f>transpose!B67</f>
        <v>0</v>
      </c>
      <c r="F127" s="2">
        <f>transpose!C67</f>
        <v>0</v>
      </c>
      <c r="G127" s="2">
        <f>transpose!D67</f>
        <v>0</v>
      </c>
      <c r="H127" s="2">
        <f>transpose!E67</f>
        <v>68.3</v>
      </c>
      <c r="I127" s="3">
        <f>transpose!F67</f>
        <v>2472703.1800000002</v>
      </c>
      <c r="J127" s="3">
        <f>transpose!G67</f>
        <v>6809.57</v>
      </c>
      <c r="K127" s="3">
        <f>transpose!H67</f>
        <v>0</v>
      </c>
      <c r="L127" s="3">
        <f>transpose!I67</f>
        <v>0</v>
      </c>
      <c r="M127" s="3">
        <f>transpose!J67</f>
        <v>0</v>
      </c>
      <c r="N127" s="3">
        <f>transpose!K67</f>
        <v>2479512.75</v>
      </c>
      <c r="O127" s="123">
        <f>transpose!L67</f>
        <v>-275722.09237093996</v>
      </c>
      <c r="P127" s="3">
        <f>transpose!M67</f>
        <v>2203790.6576290601</v>
      </c>
      <c r="Q127" s="3">
        <f>transpose!N67</f>
        <v>510138.94</v>
      </c>
      <c r="R127" s="3">
        <f>transpose!O67</f>
        <v>76436760</v>
      </c>
      <c r="S127" s="8">
        <f>transpose!P67</f>
        <v>6.6740000000000004</v>
      </c>
      <c r="T127" s="24">
        <f>transpose!Q67</f>
        <v>54448.21</v>
      </c>
      <c r="U127" s="24">
        <f>transpose!R67</f>
        <v>1639203.5076290602</v>
      </c>
      <c r="V127" s="24">
        <f>transpose!S67</f>
        <v>217915</v>
      </c>
      <c r="W127" s="24">
        <f>transpose!T67</f>
        <v>0</v>
      </c>
    </row>
    <row r="128" spans="1:23" x14ac:dyDescent="0.2">
      <c r="A128" s="27"/>
      <c r="B128" s="28"/>
      <c r="C128" s="29" t="str">
        <f>C$12</f>
        <v>PER PUPIL</v>
      </c>
      <c r="I128" s="3">
        <f>I127/(D127)</f>
        <v>14622.727261975164</v>
      </c>
      <c r="J128" s="3">
        <f>J127/(D127)</f>
        <v>40.269485511531634</v>
      </c>
      <c r="K128" s="3"/>
      <c r="L128" s="3"/>
      <c r="M128" s="3">
        <f t="shared" ref="M128:R128" si="24">M127/($D127)</f>
        <v>0</v>
      </c>
      <c r="N128" s="3">
        <f t="shared" si="24"/>
        <v>14662.996747486695</v>
      </c>
      <c r="O128" s="123">
        <f t="shared" si="24"/>
        <v>-1630.5268620398579</v>
      </c>
      <c r="P128" s="3">
        <f t="shared" si="24"/>
        <v>13032.469885446837</v>
      </c>
      <c r="Q128" s="3">
        <f t="shared" si="24"/>
        <v>3016.7885274985215</v>
      </c>
      <c r="R128" s="3">
        <f t="shared" si="24"/>
        <v>452021.05263157899</v>
      </c>
      <c r="S128" s="8"/>
      <c r="T128" s="24">
        <f>T127/($D127)</f>
        <v>321.9882318154938</v>
      </c>
      <c r="U128" s="24">
        <f>U127/($D127)</f>
        <v>9693.6931261328227</v>
      </c>
      <c r="V128" s="24">
        <f>V127/($D127)</f>
        <v>1288.6753400354819</v>
      </c>
      <c r="W128" s="24">
        <f>W127/($D127)</f>
        <v>0</v>
      </c>
    </row>
    <row r="129" spans="1:23" x14ac:dyDescent="0.2">
      <c r="A129" s="27"/>
      <c r="B129" s="28"/>
      <c r="C129" s="29"/>
      <c r="I129" s="3"/>
      <c r="J129" s="3"/>
      <c r="K129" s="3"/>
      <c r="L129" s="3"/>
      <c r="M129" s="3"/>
      <c r="N129" s="3"/>
      <c r="O129" s="123"/>
      <c r="P129" s="3"/>
      <c r="Q129" s="3"/>
      <c r="R129" s="3"/>
      <c r="S129" s="8"/>
      <c r="T129" s="118"/>
      <c r="U129" s="118"/>
      <c r="V129" s="118"/>
      <c r="W129" s="118"/>
    </row>
    <row r="130" spans="1:23" x14ac:dyDescent="0.2">
      <c r="A130" s="28" t="s">
        <v>9</v>
      </c>
      <c r="B130" s="28"/>
      <c r="C130" s="32" t="s">
        <v>9</v>
      </c>
      <c r="I130" s="3"/>
      <c r="J130" s="3"/>
      <c r="K130" s="3"/>
      <c r="L130" s="3"/>
      <c r="M130" s="3"/>
      <c r="N130" s="3"/>
      <c r="O130" s="123"/>
      <c r="P130" s="3"/>
      <c r="Q130" s="3"/>
      <c r="R130" s="3"/>
      <c r="S130" s="8"/>
      <c r="T130" s="118"/>
      <c r="U130" s="118"/>
      <c r="V130" s="118"/>
      <c r="W130" s="118"/>
    </row>
    <row r="131" spans="1:23" x14ac:dyDescent="0.2">
      <c r="A131" s="27"/>
      <c r="B131" s="28"/>
      <c r="C131" s="29" t="str">
        <f>C$11</f>
        <v>TOTAL</v>
      </c>
      <c r="D131" s="2">
        <f>transpose!A68</f>
        <v>799.8</v>
      </c>
      <c r="E131" s="2">
        <f>transpose!B68</f>
        <v>0</v>
      </c>
      <c r="F131" s="2">
        <f>transpose!C68</f>
        <v>0</v>
      </c>
      <c r="G131" s="2">
        <f>transpose!D68</f>
        <v>0</v>
      </c>
      <c r="H131" s="2">
        <f>transpose!E68</f>
        <v>177.2</v>
      </c>
      <c r="I131" s="3">
        <f>transpose!F68</f>
        <v>7383182.5899999999</v>
      </c>
      <c r="J131" s="3">
        <f>transpose!G68</f>
        <v>19266.810000000001</v>
      </c>
      <c r="K131" s="3">
        <f>transpose!H68</f>
        <v>0</v>
      </c>
      <c r="L131" s="3">
        <f>transpose!I68</f>
        <v>0</v>
      </c>
      <c r="M131" s="3">
        <f>transpose!J68</f>
        <v>0</v>
      </c>
      <c r="N131" s="3">
        <f>transpose!K68</f>
        <v>7402449.3999999994</v>
      </c>
      <c r="O131" s="123">
        <f>transpose!L68</f>
        <v>-823153.19299649051</v>
      </c>
      <c r="P131" s="3">
        <f>transpose!M68</f>
        <v>6579296.2070035087</v>
      </c>
      <c r="Q131" s="3">
        <f>transpose!N68</f>
        <v>5786992.5099999998</v>
      </c>
      <c r="R131" s="3">
        <f>transpose!O68</f>
        <v>463664170</v>
      </c>
      <c r="S131" s="8">
        <f>transpose!P68</f>
        <v>12.481</v>
      </c>
      <c r="T131" s="24">
        <f>transpose!Q68</f>
        <v>301636.59999999998</v>
      </c>
      <c r="U131" s="24">
        <f>transpose!R68</f>
        <v>490667.09700350894</v>
      </c>
      <c r="V131" s="24">
        <f>transpose!S68</f>
        <v>1839046</v>
      </c>
      <c r="W131" s="24">
        <f>transpose!T68</f>
        <v>34549.942572411528</v>
      </c>
    </row>
    <row r="132" spans="1:23" x14ac:dyDescent="0.2">
      <c r="A132" s="27"/>
      <c r="B132" s="28"/>
      <c r="C132" s="29" t="str">
        <f>C$12</f>
        <v>PER PUPIL</v>
      </c>
      <c r="I132" s="3">
        <f>I131/(D131)</f>
        <v>9231.2860590147538</v>
      </c>
      <c r="J132" s="3">
        <f>J131/(D131)</f>
        <v>24.089534883720933</v>
      </c>
      <c r="K132" s="3"/>
      <c r="L132" s="3"/>
      <c r="M132" s="3">
        <f t="shared" ref="M132:R132" si="25">M131/($D131)</f>
        <v>0</v>
      </c>
      <c r="N132" s="3">
        <f t="shared" si="25"/>
        <v>9255.3755938984741</v>
      </c>
      <c r="O132" s="123">
        <f t="shared" si="25"/>
        <v>-1029.198790943349</v>
      </c>
      <c r="P132" s="3">
        <f t="shared" si="25"/>
        <v>8226.1768029551258</v>
      </c>
      <c r="Q132" s="3">
        <f t="shared" si="25"/>
        <v>7235.5495248812203</v>
      </c>
      <c r="R132" s="3">
        <f t="shared" si="25"/>
        <v>579725.14378594654</v>
      </c>
      <c r="S132" s="8"/>
      <c r="T132" s="24">
        <f>T131/($D131)</f>
        <v>377.14003500875219</v>
      </c>
      <c r="U132" s="24">
        <f>U131/($D131)</f>
        <v>613.48724306515248</v>
      </c>
      <c r="V132" s="24">
        <f>V131/($D131)</f>
        <v>2299.3823455863967</v>
      </c>
      <c r="W132" s="24">
        <f>W131/($D131)</f>
        <v>43.198227772457528</v>
      </c>
    </row>
    <row r="133" spans="1:23" x14ac:dyDescent="0.2">
      <c r="A133" s="27"/>
      <c r="B133" s="28"/>
      <c r="C133" s="29"/>
      <c r="I133" s="3"/>
      <c r="J133" s="3"/>
      <c r="K133" s="3"/>
      <c r="L133" s="3"/>
      <c r="M133" s="3"/>
      <c r="N133" s="3"/>
      <c r="O133" s="123"/>
      <c r="P133" s="3"/>
      <c r="Q133" s="3"/>
      <c r="R133" s="3"/>
      <c r="S133" s="8"/>
      <c r="T133" s="118"/>
      <c r="U133" s="118"/>
      <c r="V133" s="118"/>
      <c r="W133" s="118"/>
    </row>
    <row r="134" spans="1:23" x14ac:dyDescent="0.2">
      <c r="A134" s="28" t="s">
        <v>10</v>
      </c>
      <c r="B134" s="28"/>
      <c r="C134" s="32" t="s">
        <v>88</v>
      </c>
      <c r="I134" s="3"/>
      <c r="J134" s="3"/>
      <c r="K134" s="3"/>
      <c r="L134" s="3"/>
      <c r="M134" s="3"/>
      <c r="N134" s="3"/>
      <c r="O134" s="123"/>
      <c r="P134" s="3"/>
      <c r="Q134" s="3"/>
      <c r="R134" s="3"/>
      <c r="S134" s="8"/>
      <c r="T134" s="118"/>
      <c r="U134" s="118"/>
      <c r="V134" s="118"/>
      <c r="W134" s="118"/>
    </row>
    <row r="135" spans="1:23" x14ac:dyDescent="0.2">
      <c r="A135" s="27"/>
      <c r="B135" s="28"/>
      <c r="C135" s="29" t="str">
        <f>C$11</f>
        <v>TOTAL</v>
      </c>
      <c r="D135" s="2">
        <f>transpose!A69</f>
        <v>1034.5999999999999</v>
      </c>
      <c r="E135" s="2">
        <f>transpose!B69</f>
        <v>0</v>
      </c>
      <c r="F135" s="2">
        <f>transpose!C69</f>
        <v>0</v>
      </c>
      <c r="G135" s="2">
        <f>transpose!D69</f>
        <v>0</v>
      </c>
      <c r="H135" s="2">
        <f>transpose!E69</f>
        <v>504.3</v>
      </c>
      <c r="I135" s="3">
        <f>transpose!F69</f>
        <v>8780916.7100000009</v>
      </c>
      <c r="J135" s="3">
        <f>transpose!G69</f>
        <v>55780.47</v>
      </c>
      <c r="K135" s="3">
        <f>transpose!H69</f>
        <v>0</v>
      </c>
      <c r="L135" s="3">
        <f>transpose!I69</f>
        <v>0</v>
      </c>
      <c r="M135" s="3">
        <f>transpose!J69</f>
        <v>0</v>
      </c>
      <c r="N135" s="3">
        <f>transpose!K69</f>
        <v>8836697.1800000016</v>
      </c>
      <c r="O135" s="123">
        <f>transpose!L69</f>
        <v>-982641.70495513093</v>
      </c>
      <c r="P135" s="3">
        <f>transpose!M69</f>
        <v>7854055.4750448707</v>
      </c>
      <c r="Q135" s="3">
        <f>transpose!N69</f>
        <v>532059.78</v>
      </c>
      <c r="R135" s="3">
        <f>transpose!O69</f>
        <v>31072813</v>
      </c>
      <c r="S135" s="8">
        <f>transpose!P69</f>
        <v>17.123000000000001</v>
      </c>
      <c r="T135" s="24">
        <f>transpose!Q69</f>
        <v>155776.17000000001</v>
      </c>
      <c r="U135" s="24">
        <f>transpose!R69</f>
        <v>7166219.5250448706</v>
      </c>
      <c r="V135" s="24">
        <f>transpose!S69</f>
        <v>189856.48</v>
      </c>
      <c r="W135" s="24">
        <f>transpose!T69</f>
        <v>57694.588836594834</v>
      </c>
    </row>
    <row r="136" spans="1:23" x14ac:dyDescent="0.2">
      <c r="A136" s="27"/>
      <c r="B136" s="28"/>
      <c r="C136" s="29" t="str">
        <f>C$12</f>
        <v>PER PUPIL</v>
      </c>
      <c r="I136" s="3">
        <f>I135/(D135)</f>
        <v>8487.2575971389924</v>
      </c>
      <c r="J136" s="3">
        <f>J135/(D135)</f>
        <v>53.915010632128364</v>
      </c>
      <c r="K136" s="3"/>
      <c r="L136" s="3"/>
      <c r="M136" s="3">
        <f t="shared" ref="M136:R136" si="26">M135/($D135)</f>
        <v>0</v>
      </c>
      <c r="N136" s="3">
        <f t="shared" si="26"/>
        <v>8541.172607771121</v>
      </c>
      <c r="O136" s="123">
        <f t="shared" si="26"/>
        <v>-949.77933979811621</v>
      </c>
      <c r="P136" s="3">
        <f t="shared" si="26"/>
        <v>7591.3932679730051</v>
      </c>
      <c r="Q136" s="3">
        <f t="shared" si="26"/>
        <v>514.26617050067671</v>
      </c>
      <c r="R136" s="3">
        <f t="shared" si="26"/>
        <v>30033.648753141315</v>
      </c>
      <c r="S136" s="8"/>
      <c r="T136" s="24">
        <f>T135/($D135)</f>
        <v>150.56656678909727</v>
      </c>
      <c r="U136" s="24">
        <f>U135/($D135)</f>
        <v>6926.5605306832313</v>
      </c>
      <c r="V136" s="24">
        <f>V135/($D135)</f>
        <v>183.50713319157165</v>
      </c>
      <c r="W136" s="24">
        <f>W135/($D135)</f>
        <v>55.765115828914404</v>
      </c>
    </row>
    <row r="137" spans="1:23" x14ac:dyDescent="0.2">
      <c r="A137" s="27"/>
      <c r="B137" s="28"/>
      <c r="C137" s="29"/>
      <c r="I137" s="3"/>
      <c r="J137" s="3"/>
      <c r="K137" s="3"/>
      <c r="L137" s="3"/>
      <c r="M137" s="3"/>
      <c r="N137" s="3"/>
      <c r="O137" s="123"/>
      <c r="P137" s="3"/>
      <c r="Q137" s="3"/>
      <c r="R137" s="3"/>
      <c r="S137" s="8"/>
      <c r="T137" s="118"/>
      <c r="U137" s="118"/>
      <c r="V137" s="118"/>
      <c r="W137" s="118"/>
    </row>
    <row r="138" spans="1:23" x14ac:dyDescent="0.2">
      <c r="A138" s="28" t="s">
        <v>10</v>
      </c>
      <c r="B138" s="28"/>
      <c r="C138" s="32" t="s">
        <v>89</v>
      </c>
      <c r="I138" s="3"/>
      <c r="J138" s="3"/>
      <c r="K138" s="3"/>
      <c r="L138" s="3"/>
      <c r="M138" s="3"/>
      <c r="N138" s="3"/>
      <c r="O138" s="123"/>
      <c r="P138" s="3"/>
      <c r="Q138" s="3"/>
      <c r="R138" s="3"/>
      <c r="S138" s="8"/>
      <c r="T138" s="118"/>
      <c r="U138" s="118"/>
      <c r="V138" s="118"/>
      <c r="W138" s="118"/>
    </row>
    <row r="139" spans="1:23" x14ac:dyDescent="0.2">
      <c r="A139" s="27"/>
      <c r="B139" s="28"/>
      <c r="C139" s="29" t="str">
        <f>C$11</f>
        <v>TOTAL</v>
      </c>
      <c r="D139" s="2">
        <f>transpose!A70</f>
        <v>367.6</v>
      </c>
      <c r="E139" s="2">
        <f>transpose!B70</f>
        <v>0</v>
      </c>
      <c r="F139" s="2">
        <f>transpose!C70</f>
        <v>0</v>
      </c>
      <c r="G139" s="2">
        <f>transpose!D70</f>
        <v>0</v>
      </c>
      <c r="H139" s="2">
        <f>transpose!E70</f>
        <v>145.1</v>
      </c>
      <c r="I139" s="3">
        <f>transpose!F70</f>
        <v>3790675.18</v>
      </c>
      <c r="J139" s="3">
        <f>transpose!G70</f>
        <v>7785.05</v>
      </c>
      <c r="K139" s="3">
        <f>transpose!H70</f>
        <v>0</v>
      </c>
      <c r="L139" s="3">
        <f>transpose!I70</f>
        <v>0</v>
      </c>
      <c r="M139" s="3">
        <f>transpose!J70</f>
        <v>0</v>
      </c>
      <c r="N139" s="3">
        <f>transpose!K70</f>
        <v>3798460.23</v>
      </c>
      <c r="O139" s="123">
        <f>transpose!L70</f>
        <v>-422389.1982017039</v>
      </c>
      <c r="P139" s="3">
        <f>transpose!M70</f>
        <v>3376071.0317982961</v>
      </c>
      <c r="Q139" s="3">
        <f>transpose!N70</f>
        <v>216151.5</v>
      </c>
      <c r="R139" s="3">
        <f>transpose!O70</f>
        <v>8005611</v>
      </c>
      <c r="S139" s="8">
        <f>transpose!P70</f>
        <v>27</v>
      </c>
      <c r="T139" s="24">
        <f>transpose!Q70</f>
        <v>36229.360000000001</v>
      </c>
      <c r="U139" s="24">
        <f>transpose!R70</f>
        <v>3123690.1717982963</v>
      </c>
      <c r="V139" s="24">
        <f>transpose!S70</f>
        <v>0</v>
      </c>
      <c r="W139" s="24">
        <f>transpose!T70</f>
        <v>0</v>
      </c>
    </row>
    <row r="140" spans="1:23" x14ac:dyDescent="0.2">
      <c r="A140" s="27"/>
      <c r="B140" s="28"/>
      <c r="C140" s="29" t="str">
        <f>C$12</f>
        <v>PER PUPIL</v>
      </c>
      <c r="I140" s="3">
        <f>I139/(D139)</f>
        <v>10311.956420021763</v>
      </c>
      <c r="J140" s="3">
        <f>J139/(D139)</f>
        <v>21.178046789989118</v>
      </c>
      <c r="K140" s="3"/>
      <c r="L140" s="3"/>
      <c r="M140" s="3">
        <f t="shared" ref="M140:R140" si="27">M139/($D139)</f>
        <v>0</v>
      </c>
      <c r="N140" s="3">
        <f t="shared" si="27"/>
        <v>10333.134466811751</v>
      </c>
      <c r="O140" s="123">
        <f t="shared" si="27"/>
        <v>-1149.0456969578452</v>
      </c>
      <c r="P140" s="3">
        <f t="shared" si="27"/>
        <v>9184.0887698539063</v>
      </c>
      <c r="Q140" s="3">
        <f t="shared" si="27"/>
        <v>588.00734494015228</v>
      </c>
      <c r="R140" s="3">
        <f t="shared" si="27"/>
        <v>21778.049510337321</v>
      </c>
      <c r="S140" s="8"/>
      <c r="T140" s="24">
        <f>T139/($D139)</f>
        <v>98.556474428726872</v>
      </c>
      <c r="U140" s="24">
        <f>U139/($D139)</f>
        <v>8497.5249504850271</v>
      </c>
      <c r="V140" s="24">
        <f>V139/($D139)</f>
        <v>0</v>
      </c>
      <c r="W140" s="24">
        <f>W139/($D139)</f>
        <v>0</v>
      </c>
    </row>
    <row r="141" spans="1:23" x14ac:dyDescent="0.2">
      <c r="A141" s="27"/>
      <c r="B141" s="28"/>
      <c r="C141" s="29"/>
      <c r="I141" s="3"/>
      <c r="J141" s="3"/>
      <c r="K141" s="3"/>
      <c r="L141" s="3"/>
      <c r="M141" s="3"/>
      <c r="N141" s="3"/>
      <c r="O141" s="123"/>
      <c r="P141" s="3"/>
      <c r="Q141" s="3"/>
      <c r="R141" s="3"/>
      <c r="S141" s="8"/>
      <c r="T141" s="118"/>
      <c r="U141" s="118"/>
      <c r="V141" s="118"/>
      <c r="W141" s="118"/>
    </row>
    <row r="142" spans="1:23" x14ac:dyDescent="0.2">
      <c r="A142" s="28" t="s">
        <v>10</v>
      </c>
      <c r="B142" s="28"/>
      <c r="C142" s="32" t="s">
        <v>90</v>
      </c>
      <c r="I142" s="3"/>
      <c r="J142" s="3"/>
      <c r="K142" s="3"/>
      <c r="L142" s="3"/>
      <c r="M142" s="3"/>
      <c r="N142" s="3"/>
      <c r="O142" s="123"/>
      <c r="P142" s="3"/>
      <c r="Q142" s="3"/>
      <c r="R142" s="3"/>
      <c r="S142" s="8"/>
      <c r="T142" s="118"/>
      <c r="U142" s="118"/>
      <c r="V142" s="118"/>
      <c r="W142" s="118"/>
    </row>
    <row r="143" spans="1:23" x14ac:dyDescent="0.2">
      <c r="A143" s="27"/>
      <c r="B143" s="28"/>
      <c r="C143" s="29" t="str">
        <f>C$11</f>
        <v>TOTAL</v>
      </c>
      <c r="D143" s="2">
        <f>transpose!A71</f>
        <v>203.29999999999998</v>
      </c>
      <c r="E143" s="2">
        <f>transpose!B71</f>
        <v>0</v>
      </c>
      <c r="F143" s="2">
        <f>transpose!C71</f>
        <v>0</v>
      </c>
      <c r="G143" s="2">
        <f>transpose!D71</f>
        <v>0</v>
      </c>
      <c r="H143" s="2">
        <f>transpose!E71</f>
        <v>104.8</v>
      </c>
      <c r="I143" s="3">
        <f>transpose!F71</f>
        <v>2805852.22</v>
      </c>
      <c r="J143" s="3">
        <f>transpose!G71</f>
        <v>0</v>
      </c>
      <c r="K143" s="3">
        <f>transpose!H71</f>
        <v>0</v>
      </c>
      <c r="L143" s="3">
        <f>transpose!I71</f>
        <v>0</v>
      </c>
      <c r="M143" s="3">
        <f>transpose!J71</f>
        <v>0</v>
      </c>
      <c r="N143" s="3">
        <f>transpose!K71</f>
        <v>2805852.22</v>
      </c>
      <c r="O143" s="123">
        <f>transpose!L71</f>
        <v>-312011.07757241704</v>
      </c>
      <c r="P143" s="3">
        <f>transpose!M71</f>
        <v>2493841.1424275832</v>
      </c>
      <c r="Q143" s="3">
        <f>transpose!N71</f>
        <v>529322.01</v>
      </c>
      <c r="R143" s="3">
        <f>transpose!O71</f>
        <v>28173409</v>
      </c>
      <c r="S143" s="8">
        <f>transpose!P71</f>
        <v>18.788</v>
      </c>
      <c r="T143" s="24">
        <f>transpose!Q71</f>
        <v>67100.160000000003</v>
      </c>
      <c r="U143" s="24">
        <f>transpose!R71</f>
        <v>1897418.9724275833</v>
      </c>
      <c r="V143" s="24">
        <f>transpose!S71</f>
        <v>0</v>
      </c>
      <c r="W143" s="24">
        <f>transpose!T71</f>
        <v>51520.574511538864</v>
      </c>
    </row>
    <row r="144" spans="1:23" x14ac:dyDescent="0.2">
      <c r="A144" s="27"/>
      <c r="B144" s="28"/>
      <c r="C144" s="29" t="str">
        <f>C$12</f>
        <v>PER PUPIL</v>
      </c>
      <c r="I144" s="3">
        <f>I143/(D143)</f>
        <v>13801.535759960652</v>
      </c>
      <c r="J144" s="3">
        <f>J143/(D143)</f>
        <v>0</v>
      </c>
      <c r="K144" s="3"/>
      <c r="L144" s="3"/>
      <c r="M144" s="3">
        <f t="shared" ref="M144:R144" si="28">M143/($D143)</f>
        <v>0</v>
      </c>
      <c r="N144" s="3">
        <f t="shared" si="28"/>
        <v>13801.535759960652</v>
      </c>
      <c r="O144" s="123">
        <f t="shared" si="28"/>
        <v>-1534.7323048323515</v>
      </c>
      <c r="P144" s="3">
        <f t="shared" si="28"/>
        <v>12266.8034551283</v>
      </c>
      <c r="Q144" s="3">
        <f t="shared" si="28"/>
        <v>2603.6498278406298</v>
      </c>
      <c r="R144" s="3">
        <f t="shared" si="28"/>
        <v>138580.46728971964</v>
      </c>
      <c r="S144" s="8"/>
      <c r="T144" s="24">
        <f>T143/($D143)</f>
        <v>330.05489424495823</v>
      </c>
      <c r="U144" s="24">
        <f>U143/($D143)</f>
        <v>9333.0987330427124</v>
      </c>
      <c r="V144" s="24">
        <f>V143/($D143)</f>
        <v>0</v>
      </c>
      <c r="W144" s="24">
        <f>W143/($D143)</f>
        <v>253.42141914185376</v>
      </c>
    </row>
    <row r="145" spans="1:23" x14ac:dyDescent="0.2">
      <c r="A145" s="27"/>
      <c r="B145" s="28"/>
      <c r="C145" s="29"/>
      <c r="I145" s="3"/>
      <c r="J145" s="3"/>
      <c r="K145" s="3"/>
      <c r="L145" s="3"/>
      <c r="M145" s="3"/>
      <c r="N145" s="3"/>
      <c r="O145" s="123"/>
      <c r="P145" s="3"/>
      <c r="Q145" s="3"/>
      <c r="R145" s="3"/>
      <c r="S145" s="8"/>
      <c r="T145" s="118"/>
      <c r="U145" s="118"/>
      <c r="V145" s="118"/>
      <c r="W145" s="118"/>
    </row>
    <row r="146" spans="1:23" x14ac:dyDescent="0.2">
      <c r="A146" s="28" t="s">
        <v>11</v>
      </c>
      <c r="B146" s="28"/>
      <c r="C146" s="32" t="s">
        <v>91</v>
      </c>
      <c r="I146" s="3"/>
      <c r="J146" s="3"/>
      <c r="K146" s="3"/>
      <c r="L146" s="3"/>
      <c r="M146" s="3"/>
      <c r="N146" s="3"/>
      <c r="O146" s="123"/>
      <c r="P146" s="3"/>
      <c r="Q146" s="3"/>
      <c r="R146" s="3"/>
      <c r="S146" s="8"/>
      <c r="T146" s="118"/>
      <c r="U146" s="118"/>
      <c r="V146" s="118"/>
      <c r="W146" s="118"/>
    </row>
    <row r="147" spans="1:23" x14ac:dyDescent="0.2">
      <c r="A147" s="27"/>
      <c r="B147" s="28"/>
      <c r="C147" s="29" t="str">
        <f>C$11</f>
        <v>TOTAL</v>
      </c>
      <c r="D147" s="2">
        <f>transpose!A72</f>
        <v>217.2</v>
      </c>
      <c r="E147" s="2">
        <f>transpose!B72</f>
        <v>0</v>
      </c>
      <c r="F147" s="2">
        <f>transpose!C72</f>
        <v>0</v>
      </c>
      <c r="G147" s="2">
        <f>transpose!D72</f>
        <v>0</v>
      </c>
      <c r="H147" s="2">
        <f>transpose!E72</f>
        <v>154.69999999999999</v>
      </c>
      <c r="I147" s="3">
        <f>transpose!F72</f>
        <v>2886718.17</v>
      </c>
      <c r="J147" s="3">
        <f>transpose!G72</f>
        <v>39012.43</v>
      </c>
      <c r="K147" s="3">
        <f>transpose!H72</f>
        <v>0</v>
      </c>
      <c r="L147" s="3">
        <f>transpose!I72</f>
        <v>0</v>
      </c>
      <c r="M147" s="3">
        <f>transpose!J72</f>
        <v>0</v>
      </c>
      <c r="N147" s="3">
        <f>transpose!K72</f>
        <v>2925730.6</v>
      </c>
      <c r="O147" s="123">
        <f>transpose!L72</f>
        <v>-325341.56670325075</v>
      </c>
      <c r="P147" s="3">
        <f>transpose!M72</f>
        <v>2600389.0332967495</v>
      </c>
      <c r="Q147" s="3">
        <f>transpose!N72</f>
        <v>1033386.72</v>
      </c>
      <c r="R147" s="3">
        <f>transpose!O72</f>
        <v>63475843</v>
      </c>
      <c r="S147" s="8">
        <f>transpose!P72</f>
        <v>16.28</v>
      </c>
      <c r="T147" s="24">
        <f>transpose!Q72</f>
        <v>18334.34</v>
      </c>
      <c r="U147" s="24">
        <f>transpose!R72</f>
        <v>1548667.9732967494</v>
      </c>
      <c r="V147" s="24">
        <f>transpose!S72</f>
        <v>0</v>
      </c>
      <c r="W147" s="24">
        <f>transpose!T72</f>
        <v>0</v>
      </c>
    </row>
    <row r="148" spans="1:23" x14ac:dyDescent="0.2">
      <c r="A148" s="27"/>
      <c r="B148" s="28"/>
      <c r="C148" s="29" t="str">
        <f>C$12</f>
        <v>PER PUPIL</v>
      </c>
      <c r="I148" s="3">
        <f>I147/(D147)</f>
        <v>13290.599309392266</v>
      </c>
      <c r="J148" s="3">
        <f>J147/(D147)</f>
        <v>179.6152394106814</v>
      </c>
      <c r="K148" s="3"/>
      <c r="L148" s="3"/>
      <c r="M148" s="3">
        <f t="shared" ref="M148:R148" si="29">M147/($D147)</f>
        <v>0</v>
      </c>
      <c r="N148" s="3">
        <f t="shared" si="29"/>
        <v>13470.214548802947</v>
      </c>
      <c r="O148" s="123">
        <f t="shared" si="29"/>
        <v>-1497.8893494624806</v>
      </c>
      <c r="P148" s="3">
        <f t="shared" si="29"/>
        <v>11972.325199340468</v>
      </c>
      <c r="Q148" s="3">
        <f t="shared" si="29"/>
        <v>4757.7657458563535</v>
      </c>
      <c r="R148" s="3">
        <f t="shared" si="29"/>
        <v>292246.0543278085</v>
      </c>
      <c r="S148" s="8"/>
      <c r="T148" s="24">
        <f>T147/($D147)</f>
        <v>84.412246777163915</v>
      </c>
      <c r="U148" s="24">
        <f>U147/($D147)</f>
        <v>7130.1472067069499</v>
      </c>
      <c r="V148" s="24">
        <f>V147/($D147)</f>
        <v>0</v>
      </c>
      <c r="W148" s="24">
        <f>W147/($D147)</f>
        <v>0</v>
      </c>
    </row>
    <row r="149" spans="1:23" x14ac:dyDescent="0.2">
      <c r="A149" s="27"/>
      <c r="B149" s="28"/>
      <c r="C149" s="29"/>
      <c r="I149" s="3"/>
      <c r="J149" s="3"/>
      <c r="K149" s="3"/>
      <c r="L149" s="3"/>
      <c r="M149" s="3"/>
      <c r="N149" s="3"/>
      <c r="O149" s="123"/>
      <c r="P149" s="3"/>
      <c r="Q149" s="3"/>
      <c r="R149" s="3"/>
      <c r="S149" s="8"/>
      <c r="T149" s="118"/>
      <c r="U149" s="118"/>
      <c r="V149" s="118"/>
      <c r="W149" s="118"/>
    </row>
    <row r="150" spans="1:23" x14ac:dyDescent="0.2">
      <c r="A150" s="28" t="s">
        <v>11</v>
      </c>
      <c r="B150" s="28"/>
      <c r="C150" s="32" t="s">
        <v>92</v>
      </c>
      <c r="I150" s="3"/>
      <c r="J150" s="3"/>
      <c r="K150" s="3"/>
      <c r="L150" s="3"/>
      <c r="M150" s="3"/>
      <c r="N150" s="3"/>
      <c r="O150" s="123"/>
      <c r="P150" s="3"/>
      <c r="Q150" s="3"/>
      <c r="R150" s="3"/>
      <c r="S150" s="8"/>
      <c r="T150" s="118"/>
      <c r="U150" s="118"/>
      <c r="V150" s="118"/>
      <c r="W150" s="118"/>
    </row>
    <row r="151" spans="1:23" x14ac:dyDescent="0.2">
      <c r="A151" s="27"/>
      <c r="B151" s="28"/>
      <c r="C151" s="29" t="str">
        <f>C$11</f>
        <v>TOTAL</v>
      </c>
      <c r="D151" s="2">
        <f>transpose!A73</f>
        <v>280</v>
      </c>
      <c r="E151" s="2">
        <f>transpose!B73</f>
        <v>0</v>
      </c>
      <c r="F151" s="2">
        <f>transpose!C73</f>
        <v>0</v>
      </c>
      <c r="G151" s="2">
        <f>transpose!D73</f>
        <v>0</v>
      </c>
      <c r="H151" s="2">
        <f>transpose!E73</f>
        <v>214.5</v>
      </c>
      <c r="I151" s="3">
        <f>transpose!F73</f>
        <v>3282088.76</v>
      </c>
      <c r="J151" s="3">
        <f>transpose!G73</f>
        <v>51325.17</v>
      </c>
      <c r="K151" s="3">
        <f>transpose!H73</f>
        <v>0</v>
      </c>
      <c r="L151" s="3">
        <f>transpose!I73</f>
        <v>0</v>
      </c>
      <c r="M151" s="3">
        <f>transpose!J73</f>
        <v>0</v>
      </c>
      <c r="N151" s="3">
        <f>transpose!K73</f>
        <v>3333413.9299999997</v>
      </c>
      <c r="O151" s="123">
        <f>transpose!L73</f>
        <v>-370675.9981444088</v>
      </c>
      <c r="P151" s="3">
        <f>transpose!M73</f>
        <v>2962737.931855591</v>
      </c>
      <c r="Q151" s="3">
        <f>transpose!N73</f>
        <v>1725801.42</v>
      </c>
      <c r="R151" s="3">
        <f>transpose!O73</f>
        <v>63918571</v>
      </c>
      <c r="S151" s="8">
        <f>transpose!P73</f>
        <v>27</v>
      </c>
      <c r="T151" s="24">
        <f>transpose!Q73</f>
        <v>115865.67</v>
      </c>
      <c r="U151" s="24">
        <f>transpose!R73</f>
        <v>1121070.8418555912</v>
      </c>
      <c r="V151" s="24">
        <f>transpose!S73</f>
        <v>0</v>
      </c>
      <c r="W151" s="24">
        <f>transpose!T73</f>
        <v>0</v>
      </c>
    </row>
    <row r="152" spans="1:23" x14ac:dyDescent="0.2">
      <c r="A152" s="27"/>
      <c r="B152" s="28"/>
      <c r="C152" s="29" t="str">
        <f>C$12</f>
        <v>PER PUPIL</v>
      </c>
      <c r="I152" s="3">
        <f>I151/(D151)</f>
        <v>11721.74557142857</v>
      </c>
      <c r="J152" s="3">
        <f>J151/(D151)</f>
        <v>183.30417857142857</v>
      </c>
      <c r="K152" s="3"/>
      <c r="L152" s="3"/>
      <c r="M152" s="3">
        <f t="shared" ref="M152:R152" si="30">M151/($D151)</f>
        <v>0</v>
      </c>
      <c r="N152" s="3">
        <f t="shared" si="30"/>
        <v>11905.049749999998</v>
      </c>
      <c r="O152" s="123">
        <f t="shared" si="30"/>
        <v>-1323.8428505157458</v>
      </c>
      <c r="P152" s="3">
        <f t="shared" si="30"/>
        <v>10581.206899484254</v>
      </c>
      <c r="Q152" s="3">
        <f t="shared" si="30"/>
        <v>6163.5765000000001</v>
      </c>
      <c r="R152" s="3">
        <f t="shared" si="30"/>
        <v>228280.61071428572</v>
      </c>
      <c r="S152" s="8"/>
      <c r="T152" s="24">
        <f>T151/($D151)</f>
        <v>413.80596428571425</v>
      </c>
      <c r="U152" s="24">
        <f>U151/($D151)</f>
        <v>4003.82443519854</v>
      </c>
      <c r="V152" s="24">
        <f>V151/($D151)</f>
        <v>0</v>
      </c>
      <c r="W152" s="24">
        <f>W151/($D151)</f>
        <v>0</v>
      </c>
    </row>
    <row r="153" spans="1:23" x14ac:dyDescent="0.2">
      <c r="A153" s="27"/>
      <c r="B153" s="28"/>
      <c r="C153" s="29"/>
      <c r="I153" s="3"/>
      <c r="J153" s="3"/>
      <c r="K153" s="3"/>
      <c r="L153" s="3"/>
      <c r="M153" s="3"/>
      <c r="N153" s="3"/>
      <c r="O153" s="123"/>
      <c r="P153" s="3"/>
      <c r="Q153" s="3"/>
      <c r="R153" s="3"/>
      <c r="S153" s="8"/>
      <c r="T153" s="118"/>
      <c r="U153" s="118"/>
      <c r="V153" s="118"/>
      <c r="W153" s="118"/>
    </row>
    <row r="154" spans="1:23" x14ac:dyDescent="0.2">
      <c r="A154" s="28" t="s">
        <v>12</v>
      </c>
      <c r="B154" s="28"/>
      <c r="C154" s="32" t="s">
        <v>12</v>
      </c>
      <c r="I154" s="3"/>
      <c r="J154" s="3"/>
      <c r="K154" s="3"/>
      <c r="L154" s="3"/>
      <c r="M154" s="3"/>
      <c r="N154" s="3"/>
      <c r="O154" s="123"/>
      <c r="P154" s="3"/>
      <c r="Q154" s="3"/>
      <c r="R154" s="3"/>
      <c r="S154" s="8"/>
      <c r="T154" s="118"/>
      <c r="U154" s="118"/>
      <c r="V154" s="118"/>
      <c r="W154" s="118"/>
    </row>
    <row r="155" spans="1:23" x14ac:dyDescent="0.2">
      <c r="A155" s="27"/>
      <c r="B155" s="28"/>
      <c r="C155" s="29" t="str">
        <f>C$11</f>
        <v>TOTAL</v>
      </c>
      <c r="D155" s="2">
        <f>transpose!A74</f>
        <v>449.5</v>
      </c>
      <c r="E155" s="2">
        <f>transpose!B74</f>
        <v>0</v>
      </c>
      <c r="F155" s="2">
        <f>transpose!C74</f>
        <v>0</v>
      </c>
      <c r="G155" s="2">
        <f>transpose!D74</f>
        <v>0</v>
      </c>
      <c r="H155" s="2">
        <f>transpose!E74</f>
        <v>228.7</v>
      </c>
      <c r="I155" s="3">
        <f>transpose!F74</f>
        <v>4274969.66</v>
      </c>
      <c r="J155" s="3">
        <f>transpose!G74</f>
        <v>0</v>
      </c>
      <c r="K155" s="3">
        <f>transpose!H74</f>
        <v>0</v>
      </c>
      <c r="L155" s="3">
        <f>transpose!I74</f>
        <v>0</v>
      </c>
      <c r="M155" s="3">
        <f>transpose!J74</f>
        <v>0</v>
      </c>
      <c r="N155" s="3">
        <f>transpose!K74</f>
        <v>4274969.66</v>
      </c>
      <c r="O155" s="123">
        <f>transpose!L74</f>
        <v>-475377.09958437836</v>
      </c>
      <c r="P155" s="3">
        <f>transpose!M74</f>
        <v>3799592.5604156218</v>
      </c>
      <c r="Q155" s="3">
        <f>transpose!N74</f>
        <v>736588.54</v>
      </c>
      <c r="R155" s="3">
        <f>transpose!O74</f>
        <v>44780141</v>
      </c>
      <c r="S155" s="8">
        <f>transpose!P74</f>
        <v>16.449000000000002</v>
      </c>
      <c r="T155" s="24">
        <f>transpose!Q74</f>
        <v>83015.98</v>
      </c>
      <c r="U155" s="24">
        <f>transpose!R74</f>
        <v>2979988.0404156218</v>
      </c>
      <c r="V155" s="24">
        <f>transpose!S74</f>
        <v>0</v>
      </c>
      <c r="W155" s="24">
        <f>transpose!T74</f>
        <v>0</v>
      </c>
    </row>
    <row r="156" spans="1:23" x14ac:dyDescent="0.2">
      <c r="A156" s="27"/>
      <c r="B156" s="28"/>
      <c r="C156" s="29" t="str">
        <f>C$12</f>
        <v>PER PUPIL</v>
      </c>
      <c r="I156" s="3">
        <f>I155/(D155)</f>
        <v>9510.4997997775317</v>
      </c>
      <c r="J156" s="3">
        <f>J155/(D155)</f>
        <v>0</v>
      </c>
      <c r="K156" s="3"/>
      <c r="L156" s="3"/>
      <c r="M156" s="3">
        <f t="shared" ref="M156:R156" si="31">M155/($D155)</f>
        <v>0</v>
      </c>
      <c r="N156" s="3">
        <f t="shared" si="31"/>
        <v>9510.4997997775317</v>
      </c>
      <c r="O156" s="123">
        <f t="shared" si="31"/>
        <v>-1057.5686308884947</v>
      </c>
      <c r="P156" s="3">
        <f t="shared" si="31"/>
        <v>8452.9311688890357</v>
      </c>
      <c r="Q156" s="3">
        <f t="shared" si="31"/>
        <v>1638.6841824249166</v>
      </c>
      <c r="R156" s="3">
        <f t="shared" si="31"/>
        <v>99622.115684093442</v>
      </c>
      <c r="S156" s="8"/>
      <c r="T156" s="24">
        <f>T155/($D155)</f>
        <v>184.68516129032258</v>
      </c>
      <c r="U156" s="24">
        <f>U155/($D155)</f>
        <v>6629.5618251737969</v>
      </c>
      <c r="V156" s="24">
        <f>V155/($D155)</f>
        <v>0</v>
      </c>
      <c r="W156" s="24">
        <f>W155/($D155)</f>
        <v>0</v>
      </c>
    </row>
    <row r="157" spans="1:23" x14ac:dyDescent="0.2">
      <c r="A157" s="27"/>
      <c r="B157" s="28"/>
      <c r="C157" s="29"/>
      <c r="I157" s="3"/>
      <c r="J157" s="3"/>
      <c r="K157" s="3"/>
      <c r="L157" s="3"/>
      <c r="M157" s="3"/>
      <c r="N157" s="3"/>
      <c r="O157" s="123"/>
      <c r="P157" s="3"/>
      <c r="Q157" s="3"/>
      <c r="R157" s="3"/>
      <c r="S157" s="8"/>
      <c r="T157" s="118"/>
      <c r="U157" s="118"/>
      <c r="V157" s="118"/>
      <c r="W157" s="118"/>
    </row>
    <row r="158" spans="1:23" x14ac:dyDescent="0.2">
      <c r="A158" s="28" t="s">
        <v>13</v>
      </c>
      <c r="B158" s="28"/>
      <c r="C158" s="32" t="s">
        <v>93</v>
      </c>
      <c r="I158" s="3"/>
      <c r="J158" s="3"/>
      <c r="K158" s="3"/>
      <c r="L158" s="3"/>
      <c r="M158" s="3"/>
      <c r="N158" s="3"/>
      <c r="O158" s="123"/>
      <c r="P158" s="3"/>
      <c r="Q158" s="3"/>
      <c r="R158" s="3"/>
      <c r="S158" s="8"/>
      <c r="T158" s="118"/>
      <c r="U158" s="118"/>
      <c r="V158" s="118"/>
      <c r="W158" s="118"/>
    </row>
    <row r="159" spans="1:23" x14ac:dyDescent="0.2">
      <c r="A159" s="27"/>
      <c r="B159" s="28"/>
      <c r="C159" s="29" t="str">
        <f>C$11</f>
        <v>TOTAL</v>
      </c>
      <c r="D159" s="2">
        <f>transpose!A75</f>
        <v>361.2</v>
      </c>
      <c r="E159" s="2">
        <f>transpose!B75</f>
        <v>0</v>
      </c>
      <c r="F159" s="2">
        <f>transpose!C75</f>
        <v>0</v>
      </c>
      <c r="G159" s="2">
        <f>transpose!D75</f>
        <v>0</v>
      </c>
      <c r="H159" s="2">
        <f>transpose!E75</f>
        <v>147.19999999999999</v>
      </c>
      <c r="I159" s="3">
        <f>transpose!F75</f>
        <v>3878005.98</v>
      </c>
      <c r="J159" s="3">
        <f>transpose!G75</f>
        <v>14040.56</v>
      </c>
      <c r="K159" s="3">
        <f>transpose!H75</f>
        <v>0</v>
      </c>
      <c r="L159" s="3">
        <f>transpose!I75</f>
        <v>0</v>
      </c>
      <c r="M159" s="3">
        <f>transpose!J75</f>
        <v>0</v>
      </c>
      <c r="N159" s="3">
        <f>transpose!K75</f>
        <v>3892046.54</v>
      </c>
      <c r="O159" s="123">
        <f>transpose!L75</f>
        <v>-432796.00623706303</v>
      </c>
      <c r="P159" s="3">
        <f>transpose!M75</f>
        <v>3459250.5337629369</v>
      </c>
      <c r="Q159" s="3">
        <f>transpose!N75</f>
        <v>2207520.31</v>
      </c>
      <c r="R159" s="3">
        <f>transpose!O75</f>
        <v>96385640</v>
      </c>
      <c r="S159" s="8">
        <f>transpose!P75</f>
        <v>22.902999999999999</v>
      </c>
      <c r="T159" s="24">
        <f>transpose!Q75</f>
        <v>306698.53999999998</v>
      </c>
      <c r="U159" s="24">
        <f>transpose!R75</f>
        <v>945031.68376293685</v>
      </c>
      <c r="V159" s="24">
        <f>transpose!S75</f>
        <v>0</v>
      </c>
      <c r="W159" s="24">
        <f>transpose!T75</f>
        <v>0</v>
      </c>
    </row>
    <row r="160" spans="1:23" x14ac:dyDescent="0.2">
      <c r="A160" s="27"/>
      <c r="B160" s="28"/>
      <c r="C160" s="29" t="str">
        <f>C$12</f>
        <v>PER PUPIL</v>
      </c>
      <c r="I160" s="3">
        <f>I159/(D159)</f>
        <v>10736.450664451828</v>
      </c>
      <c r="J160" s="3">
        <f>J159/(D159)</f>
        <v>38.871982281284609</v>
      </c>
      <c r="K160" s="3"/>
      <c r="L160" s="3"/>
      <c r="M160" s="3">
        <f t="shared" ref="M160:R160" si="32">M159/($D159)</f>
        <v>0</v>
      </c>
      <c r="N160" s="3">
        <f t="shared" si="32"/>
        <v>10775.322646733111</v>
      </c>
      <c r="O160" s="123">
        <f t="shared" si="32"/>
        <v>-1198.2170715311822</v>
      </c>
      <c r="P160" s="3">
        <f t="shared" si="32"/>
        <v>9577.1055752019292</v>
      </c>
      <c r="Q160" s="3">
        <f t="shared" si="32"/>
        <v>6111.6287652270212</v>
      </c>
      <c r="R160" s="3">
        <f t="shared" si="32"/>
        <v>266848.39424141753</v>
      </c>
      <c r="S160" s="8"/>
      <c r="T160" s="24">
        <f>T159/($D159)</f>
        <v>849.11002214839425</v>
      </c>
      <c r="U160" s="24">
        <f>U159/($D159)</f>
        <v>2616.3667878265142</v>
      </c>
      <c r="V160" s="24">
        <f>V159/($D159)</f>
        <v>0</v>
      </c>
      <c r="W160" s="24">
        <f>W159/($D159)</f>
        <v>0</v>
      </c>
    </row>
    <row r="161" spans="1:23" x14ac:dyDescent="0.2">
      <c r="A161" s="27"/>
      <c r="B161" s="28"/>
      <c r="C161" s="29"/>
      <c r="I161" s="3"/>
      <c r="J161" s="3"/>
      <c r="K161" s="3"/>
      <c r="L161" s="3"/>
      <c r="M161" s="3"/>
      <c r="N161" s="3"/>
      <c r="O161" s="123"/>
      <c r="P161" s="3"/>
      <c r="Q161" s="3"/>
      <c r="R161" s="3"/>
      <c r="S161" s="8"/>
      <c r="T161" s="118"/>
      <c r="U161" s="118"/>
      <c r="V161" s="118"/>
      <c r="W161" s="118"/>
    </row>
    <row r="162" spans="1:23" x14ac:dyDescent="0.2">
      <c r="A162" s="28" t="s">
        <v>14</v>
      </c>
      <c r="B162" s="28"/>
      <c r="C162" s="32" t="s">
        <v>14</v>
      </c>
      <c r="I162" s="3"/>
      <c r="J162" s="3"/>
      <c r="K162" s="3"/>
      <c r="L162" s="3"/>
      <c r="M162" s="3"/>
      <c r="N162" s="3"/>
      <c r="O162" s="123"/>
      <c r="P162" s="3"/>
      <c r="Q162" s="3"/>
      <c r="R162" s="3"/>
      <c r="S162" s="8"/>
      <c r="T162" s="118"/>
      <c r="U162" s="118"/>
      <c r="V162" s="118"/>
      <c r="W162" s="118"/>
    </row>
    <row r="163" spans="1:23" x14ac:dyDescent="0.2">
      <c r="A163" s="27"/>
      <c r="B163" s="28"/>
      <c r="C163" s="29" t="str">
        <f>C$11</f>
        <v>TOTAL</v>
      </c>
      <c r="D163" s="2">
        <f>transpose!A76</f>
        <v>4705.2000000000007</v>
      </c>
      <c r="E163" s="2">
        <f>transpose!B76</f>
        <v>0</v>
      </c>
      <c r="F163" s="2">
        <f>transpose!C76</f>
        <v>0</v>
      </c>
      <c r="G163" s="2">
        <f>transpose!D76</f>
        <v>0</v>
      </c>
      <c r="H163" s="2">
        <f>transpose!E76</f>
        <v>2195.6999999999998</v>
      </c>
      <c r="I163" s="3">
        <f>transpose!F76</f>
        <v>39361716.280000001</v>
      </c>
      <c r="J163" s="3">
        <f>transpose!G76</f>
        <v>0</v>
      </c>
      <c r="K163" s="3">
        <f>transpose!H76</f>
        <v>0</v>
      </c>
      <c r="L163" s="3">
        <f>transpose!I76</f>
        <v>0</v>
      </c>
      <c r="M163" s="3">
        <f>transpose!J76</f>
        <v>0</v>
      </c>
      <c r="N163" s="3">
        <f>transpose!K76</f>
        <v>39361716.280000001</v>
      </c>
      <c r="O163" s="123">
        <f>transpose!L76</f>
        <v>-4377027.2090889197</v>
      </c>
      <c r="P163" s="3">
        <f>transpose!M76</f>
        <v>34984689.07091108</v>
      </c>
      <c r="Q163" s="3">
        <f>transpose!N76</f>
        <v>7852081.1399999997</v>
      </c>
      <c r="R163" s="3">
        <f>transpose!O76</f>
        <v>346578440</v>
      </c>
      <c r="S163" s="8">
        <f>transpose!P76</f>
        <v>22.655999999999999</v>
      </c>
      <c r="T163" s="24">
        <f>transpose!Q76</f>
        <v>1208186.42</v>
      </c>
      <c r="U163" s="24">
        <f>transpose!R76</f>
        <v>25924421.510911077</v>
      </c>
      <c r="V163" s="24">
        <f>transpose!S76</f>
        <v>0</v>
      </c>
      <c r="W163" s="24">
        <f>transpose!T76</f>
        <v>93685.08932531657</v>
      </c>
    </row>
    <row r="164" spans="1:23" x14ac:dyDescent="0.2">
      <c r="A164" s="27"/>
      <c r="B164" s="28"/>
      <c r="C164" s="29" t="str">
        <f>C$12</f>
        <v>PER PUPIL</v>
      </c>
      <c r="I164" s="3">
        <f>I163/(D163)</f>
        <v>8365.5777182691472</v>
      </c>
      <c r="J164" s="3">
        <f>J163/(D163)</f>
        <v>0</v>
      </c>
      <c r="K164" s="3"/>
      <c r="L164" s="3"/>
      <c r="M164" s="3">
        <f t="shared" ref="M164:R164" si="33">M163/($D163)</f>
        <v>0</v>
      </c>
      <c r="N164" s="3">
        <f t="shared" si="33"/>
        <v>8365.5777182691472</v>
      </c>
      <c r="O164" s="123">
        <f t="shared" si="33"/>
        <v>-930.25316864084823</v>
      </c>
      <c r="P164" s="3">
        <f t="shared" si="33"/>
        <v>7435.3245496282998</v>
      </c>
      <c r="Q164" s="3">
        <f t="shared" si="33"/>
        <v>1668.8092195868398</v>
      </c>
      <c r="R164" s="3">
        <f t="shared" si="33"/>
        <v>73658.598996854533</v>
      </c>
      <c r="S164" s="8"/>
      <c r="T164" s="24">
        <f>T163/($D163)</f>
        <v>256.77684689279943</v>
      </c>
      <c r="U164" s="24">
        <f>U163/($D163)</f>
        <v>5509.7384831486597</v>
      </c>
      <c r="V164" s="24">
        <f>V163/($D163)</f>
        <v>0</v>
      </c>
      <c r="W164" s="24">
        <f>W163/($D163)</f>
        <v>19.910968572072719</v>
      </c>
    </row>
    <row r="165" spans="1:23" x14ac:dyDescent="0.2">
      <c r="A165" s="27"/>
      <c r="B165" s="28"/>
      <c r="C165" s="29"/>
      <c r="I165" s="3"/>
      <c r="J165" s="3"/>
      <c r="K165" s="3"/>
      <c r="L165" s="3"/>
      <c r="M165" s="3"/>
      <c r="N165" s="3"/>
      <c r="O165" s="123"/>
      <c r="P165" s="3"/>
      <c r="Q165" s="3"/>
      <c r="R165" s="3"/>
      <c r="S165" s="8"/>
      <c r="T165" s="118"/>
      <c r="U165" s="118"/>
      <c r="V165" s="118"/>
      <c r="W165" s="118"/>
    </row>
    <row r="166" spans="1:23" x14ac:dyDescent="0.2">
      <c r="A166" s="28" t="s">
        <v>15</v>
      </c>
      <c r="B166" s="28"/>
      <c r="C166" s="32" t="s">
        <v>15</v>
      </c>
      <c r="I166" s="3"/>
      <c r="J166" s="3"/>
      <c r="K166" s="3"/>
      <c r="L166" s="3"/>
      <c r="M166" s="3"/>
      <c r="N166" s="3"/>
      <c r="O166" s="123"/>
      <c r="P166" s="3"/>
      <c r="Q166" s="3"/>
      <c r="R166" s="3"/>
      <c r="S166" s="8"/>
      <c r="T166" s="118"/>
      <c r="U166" s="118"/>
      <c r="V166" s="118"/>
      <c r="W166" s="118"/>
    </row>
    <row r="167" spans="1:23" x14ac:dyDescent="0.2">
      <c r="A167" s="27"/>
      <c r="B167" s="28"/>
      <c r="C167" s="29" t="str">
        <f>C$11</f>
        <v>TOTAL</v>
      </c>
      <c r="D167" s="2">
        <f>transpose!A77</f>
        <v>87117.9</v>
      </c>
      <c r="E167" s="2">
        <f>transpose!B77</f>
        <v>0</v>
      </c>
      <c r="F167" s="2">
        <f>transpose!C77</f>
        <v>232</v>
      </c>
      <c r="G167" s="2">
        <f>transpose!D77</f>
        <v>51.5</v>
      </c>
      <c r="H167" s="2">
        <f>transpose!E77</f>
        <v>48412.9</v>
      </c>
      <c r="I167" s="3">
        <f>transpose!F77</f>
        <v>776068934.45999992</v>
      </c>
      <c r="J167" s="3">
        <f>transpose!G77</f>
        <v>0</v>
      </c>
      <c r="K167" s="3">
        <f>transpose!H77</f>
        <v>1831408</v>
      </c>
      <c r="L167" s="3">
        <f>transpose!I77</f>
        <v>406541</v>
      </c>
      <c r="M167" s="3">
        <f>transpose!J77</f>
        <v>0</v>
      </c>
      <c r="N167" s="3">
        <f>transpose!K77</f>
        <v>776068934.45999992</v>
      </c>
      <c r="O167" s="123">
        <f>transpose!L77</f>
        <v>-86298951.450601354</v>
      </c>
      <c r="P167" s="3">
        <f>transpose!M77</f>
        <v>689769983.00939858</v>
      </c>
      <c r="Q167" s="3">
        <f>transpose!N77</f>
        <v>423384220.31</v>
      </c>
      <c r="R167" s="3">
        <f>transpose!O77</f>
        <v>16576650104</v>
      </c>
      <c r="S167" s="8">
        <f>transpose!P77</f>
        <v>25.541</v>
      </c>
      <c r="T167" s="24">
        <f>transpose!Q77</f>
        <v>23173416.98</v>
      </c>
      <c r="U167" s="24">
        <f>transpose!R77</f>
        <v>243212345.71939859</v>
      </c>
      <c r="V167" s="24">
        <f>transpose!S77</f>
        <v>125850986</v>
      </c>
      <c r="W167" s="24">
        <f>transpose!T77</f>
        <v>1642914.6188607647</v>
      </c>
    </row>
    <row r="168" spans="1:23" x14ac:dyDescent="0.2">
      <c r="A168" s="27"/>
      <c r="B168" s="28"/>
      <c r="C168" s="29" t="str">
        <f>C$12</f>
        <v>PER PUPIL</v>
      </c>
      <c r="I168" s="3">
        <f>I167/(D167)</f>
        <v>8908.2603513170088</v>
      </c>
      <c r="J168" s="3">
        <f>J167/(D167)</f>
        <v>0</v>
      </c>
      <c r="K168" s="3"/>
      <c r="L168" s="3"/>
      <c r="M168" s="3">
        <f t="shared" ref="M168:R168" si="34">M167/($D167)</f>
        <v>0</v>
      </c>
      <c r="N168" s="3">
        <f t="shared" si="34"/>
        <v>8908.2603513170088</v>
      </c>
      <c r="O168" s="123">
        <f t="shared" si="34"/>
        <v>-990.59953753019022</v>
      </c>
      <c r="P168" s="3">
        <f t="shared" si="34"/>
        <v>7917.6608137868179</v>
      </c>
      <c r="Q168" s="3">
        <f t="shared" si="34"/>
        <v>4859.8992894686398</v>
      </c>
      <c r="R168" s="3">
        <f t="shared" si="34"/>
        <v>190278.34812363476</v>
      </c>
      <c r="S168" s="8"/>
      <c r="T168" s="24">
        <f>T167/($D167)</f>
        <v>266.00063798599371</v>
      </c>
      <c r="U168" s="24">
        <f>U167/($D167)</f>
        <v>2791.7608863321843</v>
      </c>
      <c r="V168" s="24">
        <f>V167/($D167)</f>
        <v>1444.6053681275605</v>
      </c>
      <c r="W168" s="24">
        <f>W167/($D167)</f>
        <v>18.858519533422694</v>
      </c>
    </row>
    <row r="169" spans="1:23" x14ac:dyDescent="0.2">
      <c r="A169" s="27"/>
      <c r="B169" s="28"/>
      <c r="C169" s="29"/>
      <c r="I169" s="3"/>
      <c r="J169" s="3"/>
      <c r="K169" s="3"/>
      <c r="L169" s="3"/>
      <c r="M169" s="3"/>
      <c r="N169" s="3"/>
      <c r="O169" s="123"/>
      <c r="P169" s="3"/>
      <c r="Q169" s="3"/>
      <c r="R169" s="3"/>
      <c r="S169" s="8"/>
      <c r="T169" s="118"/>
      <c r="U169" s="118"/>
      <c r="V169" s="118"/>
      <c r="W169" s="118"/>
    </row>
    <row r="170" spans="1:23" x14ac:dyDescent="0.2">
      <c r="A170" s="28" t="s">
        <v>16</v>
      </c>
      <c r="B170" s="28"/>
      <c r="C170" s="32" t="s">
        <v>16</v>
      </c>
      <c r="I170" s="3"/>
      <c r="J170" s="3"/>
      <c r="K170" s="3"/>
      <c r="L170" s="3"/>
      <c r="M170" s="3"/>
      <c r="N170" s="3"/>
      <c r="O170" s="123"/>
      <c r="P170" s="3"/>
      <c r="Q170" s="3"/>
      <c r="R170" s="3"/>
      <c r="S170" s="8"/>
      <c r="T170" s="118"/>
      <c r="U170" s="118"/>
      <c r="V170" s="118"/>
      <c r="W170" s="118"/>
    </row>
    <row r="171" spans="1:23" x14ac:dyDescent="0.2">
      <c r="A171" s="27"/>
      <c r="B171" s="28"/>
      <c r="C171" s="29" t="str">
        <f>C$11</f>
        <v>TOTAL</v>
      </c>
      <c r="D171" s="2">
        <f>transpose!A78</f>
        <v>284</v>
      </c>
      <c r="E171" s="2">
        <f>transpose!B78</f>
        <v>0</v>
      </c>
      <c r="F171" s="2">
        <f>transpose!C78</f>
        <v>37.5</v>
      </c>
      <c r="G171" s="2">
        <f>transpose!D78</f>
        <v>0</v>
      </c>
      <c r="H171" s="2">
        <f>transpose!E78</f>
        <v>99.5</v>
      </c>
      <c r="I171" s="3">
        <f>transpose!F78</f>
        <v>3240854.81</v>
      </c>
      <c r="J171" s="3">
        <f>transpose!G78</f>
        <v>0</v>
      </c>
      <c r="K171" s="3">
        <f>transpose!H78</f>
        <v>296025</v>
      </c>
      <c r="L171" s="3">
        <f>transpose!I78</f>
        <v>0</v>
      </c>
      <c r="M171" s="3">
        <f>transpose!J78</f>
        <v>0</v>
      </c>
      <c r="N171" s="3">
        <f>transpose!K78</f>
        <v>3240854.81</v>
      </c>
      <c r="O171" s="123">
        <f>transpose!L78</f>
        <v>-360383.41375079646</v>
      </c>
      <c r="P171" s="3">
        <f>transpose!M78</f>
        <v>2880471.3962492035</v>
      </c>
      <c r="Q171" s="3">
        <f>transpose!N78</f>
        <v>2160230.9300000002</v>
      </c>
      <c r="R171" s="3">
        <f>transpose!O78</f>
        <v>138841245</v>
      </c>
      <c r="S171" s="8">
        <f>transpose!P78</f>
        <v>15.558999999999999</v>
      </c>
      <c r="T171" s="24">
        <f>transpose!Q78</f>
        <v>85882.44</v>
      </c>
      <c r="U171" s="24">
        <f>transpose!R78</f>
        <v>634358.02624920337</v>
      </c>
      <c r="V171" s="24">
        <f>transpose!S78</f>
        <v>0</v>
      </c>
      <c r="W171" s="24">
        <f>transpose!T78</f>
        <v>0</v>
      </c>
    </row>
    <row r="172" spans="1:23" x14ac:dyDescent="0.2">
      <c r="A172" s="27"/>
      <c r="B172" s="28"/>
      <c r="C172" s="29" t="str">
        <f>C$12</f>
        <v>PER PUPIL</v>
      </c>
      <c r="I172" s="3">
        <f>I171/(D171)</f>
        <v>11411.46059859155</v>
      </c>
      <c r="J172" s="3">
        <f>J171/(D171+F171)</f>
        <v>0</v>
      </c>
      <c r="K172" s="3"/>
      <c r="L172" s="3"/>
      <c r="M172" s="3">
        <f t="shared" ref="M172:R172" si="35">M171/($D171)</f>
        <v>0</v>
      </c>
      <c r="N172" s="3">
        <f t="shared" si="35"/>
        <v>11411.46059859155</v>
      </c>
      <c r="O172" s="123">
        <f t="shared" si="35"/>
        <v>-1268.9556822211143</v>
      </c>
      <c r="P172" s="3">
        <f t="shared" si="35"/>
        <v>10142.504916370435</v>
      </c>
      <c r="Q172" s="3">
        <f t="shared" si="35"/>
        <v>7606.4469366197191</v>
      </c>
      <c r="R172" s="3">
        <f t="shared" si="35"/>
        <v>488877.62323943659</v>
      </c>
      <c r="S172" s="8"/>
      <c r="T172" s="24">
        <f>T171/($D171)</f>
        <v>302.40295774647888</v>
      </c>
      <c r="U172" s="24">
        <f>U171/($D171)</f>
        <v>2233.6550220042373</v>
      </c>
      <c r="V172" s="24">
        <f>V171/($D171)</f>
        <v>0</v>
      </c>
      <c r="W172" s="24">
        <f>W171/($D171)</f>
        <v>0</v>
      </c>
    </row>
    <row r="173" spans="1:23" x14ac:dyDescent="0.2">
      <c r="A173" s="27"/>
      <c r="B173" s="28"/>
      <c r="C173" s="29"/>
      <c r="I173" s="3"/>
      <c r="J173" s="3"/>
      <c r="K173" s="3"/>
      <c r="L173" s="3"/>
      <c r="M173" s="3"/>
      <c r="N173" s="3"/>
      <c r="O173" s="123"/>
      <c r="P173" s="3"/>
      <c r="Q173" s="3"/>
      <c r="R173" s="3"/>
      <c r="S173" s="8"/>
      <c r="T173" s="118"/>
      <c r="U173" s="118"/>
      <c r="V173" s="118"/>
      <c r="W173" s="118"/>
    </row>
    <row r="174" spans="1:23" x14ac:dyDescent="0.2">
      <c r="A174" s="28" t="s">
        <v>17</v>
      </c>
      <c r="B174" s="28"/>
      <c r="C174" s="32" t="s">
        <v>17</v>
      </c>
      <c r="I174" s="3"/>
      <c r="J174" s="3"/>
      <c r="K174" s="3"/>
      <c r="L174" s="3"/>
      <c r="M174" s="3"/>
      <c r="N174" s="3"/>
      <c r="O174" s="123"/>
      <c r="P174" s="3"/>
      <c r="Q174" s="3"/>
      <c r="R174" s="3"/>
      <c r="S174" s="8"/>
      <c r="T174" s="118"/>
      <c r="U174" s="118"/>
      <c r="V174" s="118"/>
      <c r="W174" s="118"/>
    </row>
    <row r="175" spans="1:23" x14ac:dyDescent="0.2">
      <c r="A175" s="27"/>
      <c r="B175" s="28"/>
      <c r="C175" s="29" t="str">
        <f>C$11</f>
        <v>TOTAL</v>
      </c>
      <c r="D175" s="2">
        <f>transpose!A79</f>
        <v>63977.8</v>
      </c>
      <c r="E175" s="2">
        <f>transpose!B79</f>
        <v>526.5</v>
      </c>
      <c r="F175" s="2">
        <f>transpose!C79</f>
        <v>2157.5</v>
      </c>
      <c r="G175" s="2">
        <f>transpose!D79</f>
        <v>2</v>
      </c>
      <c r="H175" s="2">
        <f>transpose!E79</f>
        <v>6287.8</v>
      </c>
      <c r="I175" s="3">
        <f>transpose!F79</f>
        <v>536143285.56999999</v>
      </c>
      <c r="J175" s="3">
        <f>transpose!G79</f>
        <v>153690.17000000001</v>
      </c>
      <c r="K175" s="3">
        <f>transpose!H79</f>
        <v>17031305</v>
      </c>
      <c r="L175" s="3">
        <f>transpose!I79</f>
        <v>15788</v>
      </c>
      <c r="M175" s="3">
        <f>transpose!J79</f>
        <v>-3897432.0449999999</v>
      </c>
      <c r="N175" s="3">
        <f>transpose!K79</f>
        <v>536296975.74000001</v>
      </c>
      <c r="O175" s="123">
        <f>transpose!L79</f>
        <v>-59636283.089586869</v>
      </c>
      <c r="P175" s="3">
        <f>transpose!M79</f>
        <v>472763260.60541314</v>
      </c>
      <c r="Q175" s="3">
        <f>transpose!N79</f>
        <v>162307453.69</v>
      </c>
      <c r="R175" s="3">
        <f>transpose!O79</f>
        <v>6380009972.2700005</v>
      </c>
      <c r="S175" s="8">
        <f>transpose!P79</f>
        <v>25.44</v>
      </c>
      <c r="T175" s="24">
        <f>transpose!Q79</f>
        <v>14889161.34</v>
      </c>
      <c r="U175" s="24">
        <f>transpose!R79</f>
        <v>299464077.62041318</v>
      </c>
      <c r="V175" s="24">
        <f>transpose!S79</f>
        <v>33713000</v>
      </c>
      <c r="W175" s="24">
        <f>transpose!T79</f>
        <v>0</v>
      </c>
    </row>
    <row r="176" spans="1:23" x14ac:dyDescent="0.2">
      <c r="A176" s="27"/>
      <c r="B176" s="28"/>
      <c r="C176" s="29" t="str">
        <f>C$12</f>
        <v>PER PUPIL</v>
      </c>
      <c r="I176" s="3">
        <f>I175/(D175)</f>
        <v>8380.1457000709615</v>
      </c>
      <c r="J176" s="3">
        <f>J175/(D175)</f>
        <v>2.4022421840075778</v>
      </c>
      <c r="K176" s="3"/>
      <c r="L176" s="3"/>
      <c r="M176" s="3">
        <f t="shared" ref="M176:R176" si="36">M175/($D175)</f>
        <v>-60.918506810174776</v>
      </c>
      <c r="N176" s="3">
        <f t="shared" si="36"/>
        <v>8382.5479422549688</v>
      </c>
      <c r="O176" s="123">
        <f t="shared" si="36"/>
        <v>-932.14025942728358</v>
      </c>
      <c r="P176" s="3">
        <f t="shared" si="36"/>
        <v>7389.4891760175115</v>
      </c>
      <c r="Q176" s="3">
        <f t="shared" si="36"/>
        <v>2536.933962874622</v>
      </c>
      <c r="R176" s="3">
        <f t="shared" si="36"/>
        <v>99722.246971136861</v>
      </c>
      <c r="S176" s="8"/>
      <c r="T176" s="24">
        <f>T175/($D175)</f>
        <v>232.72387203061061</v>
      </c>
      <c r="U176" s="24">
        <f>U175/($D175)</f>
        <v>4680.7498479224541</v>
      </c>
      <c r="V176" s="24">
        <f>V175/($D175)</f>
        <v>526.94841022979847</v>
      </c>
      <c r="W176" s="24">
        <f>W175/($D175)</f>
        <v>0</v>
      </c>
    </row>
    <row r="177" spans="1:23" x14ac:dyDescent="0.2">
      <c r="A177" s="27"/>
      <c r="B177" s="28"/>
      <c r="C177" s="29"/>
      <c r="I177" s="3"/>
      <c r="J177" s="3"/>
      <c r="K177" s="3"/>
      <c r="L177" s="3"/>
      <c r="M177" s="3"/>
      <c r="N177" s="3"/>
      <c r="O177" s="123"/>
      <c r="P177" s="3"/>
      <c r="Q177" s="3"/>
      <c r="R177" s="3"/>
      <c r="S177" s="8"/>
      <c r="T177" s="118"/>
      <c r="U177" s="118"/>
      <c r="V177" s="118"/>
      <c r="W177" s="118"/>
    </row>
    <row r="178" spans="1:23" x14ac:dyDescent="0.2">
      <c r="A178" s="28" t="s">
        <v>18</v>
      </c>
      <c r="B178" s="28"/>
      <c r="C178" s="32" t="s">
        <v>18</v>
      </c>
      <c r="I178" s="3"/>
      <c r="J178" s="3"/>
      <c r="K178" s="3"/>
      <c r="L178" s="3"/>
      <c r="M178" s="3"/>
      <c r="N178" s="3"/>
      <c r="O178" s="123"/>
      <c r="P178" s="3"/>
      <c r="Q178" s="3"/>
      <c r="R178" s="3"/>
      <c r="S178" s="8"/>
      <c r="T178" s="118"/>
      <c r="U178" s="118"/>
      <c r="V178" s="118"/>
      <c r="W178" s="118"/>
    </row>
    <row r="179" spans="1:23" x14ac:dyDescent="0.2">
      <c r="A179" s="27"/>
      <c r="B179" s="28"/>
      <c r="C179" s="29" t="str">
        <f>C$11</f>
        <v>TOTAL</v>
      </c>
      <c r="D179" s="2">
        <f>transpose!A80</f>
        <v>6595.4</v>
      </c>
      <c r="E179" s="2">
        <f>transpose!B80</f>
        <v>299.10000000000002</v>
      </c>
      <c r="F179" s="2">
        <f>transpose!C80</f>
        <v>0</v>
      </c>
      <c r="G179" s="2">
        <f>transpose!D80</f>
        <v>0</v>
      </c>
      <c r="H179" s="2">
        <f>transpose!E80</f>
        <v>1922.7</v>
      </c>
      <c r="I179" s="3">
        <f>transpose!F80</f>
        <v>61575335.579999998</v>
      </c>
      <c r="J179" s="3">
        <f>transpose!G80</f>
        <v>0</v>
      </c>
      <c r="K179" s="3">
        <f>transpose!H80</f>
        <v>0</v>
      </c>
      <c r="L179" s="3">
        <f>transpose!I80</f>
        <v>0</v>
      </c>
      <c r="M179" s="3">
        <f>transpose!J80</f>
        <v>-2374237.8540000003</v>
      </c>
      <c r="N179" s="3">
        <f>transpose!K80</f>
        <v>61575335.579999998</v>
      </c>
      <c r="O179" s="123">
        <f>transpose!L80</f>
        <v>-6847184.1350928266</v>
      </c>
      <c r="P179" s="3">
        <f>transpose!M80</f>
        <v>52353913.590907171</v>
      </c>
      <c r="Q179" s="3">
        <f>transpose!N80</f>
        <v>33700794.18</v>
      </c>
      <c r="R179" s="3">
        <f>transpose!O80</f>
        <v>2900739730</v>
      </c>
      <c r="S179" s="8">
        <f>transpose!P80</f>
        <v>11.618</v>
      </c>
      <c r="T179" s="24">
        <f>transpose!Q80</f>
        <v>1594763.94</v>
      </c>
      <c r="U179" s="24">
        <f>transpose!R80</f>
        <v>19432593.324907172</v>
      </c>
      <c r="V179" s="24">
        <f>transpose!S80</f>
        <v>8061630.9000000004</v>
      </c>
      <c r="W179" s="24">
        <f>transpose!T80</f>
        <v>0</v>
      </c>
    </row>
    <row r="180" spans="1:23" x14ac:dyDescent="0.2">
      <c r="A180" s="27"/>
      <c r="B180" s="28"/>
      <c r="C180" s="29" t="str">
        <f>C$12</f>
        <v>PER PUPIL</v>
      </c>
      <c r="I180" s="3">
        <f>I179/(D179+E179)</f>
        <v>8931.0806555950385</v>
      </c>
      <c r="J180" s="3">
        <f>J179/(D179+E179)</f>
        <v>0</v>
      </c>
      <c r="K180" s="3"/>
      <c r="L180" s="3"/>
      <c r="M180" s="3">
        <f>M179/(E179)</f>
        <v>-7937.9400000000005</v>
      </c>
      <c r="N180" s="3">
        <f>N179/(D179+E179)</f>
        <v>8931.0806555950385</v>
      </c>
      <c r="O180" s="123">
        <f>O179/(D179+E179)</f>
        <v>-993.13715789293303</v>
      </c>
      <c r="P180" s="3">
        <f>P179/($D179)</f>
        <v>7937.9436563221598</v>
      </c>
      <c r="Q180" s="3">
        <f>Q179/(D179+E179)</f>
        <v>4888.0693567336284</v>
      </c>
      <c r="R180" s="3">
        <f>R179/(D179+E179)</f>
        <v>420732.42874755239</v>
      </c>
      <c r="S180" s="8"/>
      <c r="T180" s="24">
        <f>T179/(D179+E179)</f>
        <v>231.30958590180578</v>
      </c>
      <c r="U180" s="24">
        <f>U179/(D179+E179)</f>
        <v>2818.5645550666723</v>
      </c>
      <c r="V180" s="24">
        <f>V179/($D179)</f>
        <v>1222.3111410983413</v>
      </c>
      <c r="W180" s="24">
        <f>W179/(D179)</f>
        <v>0</v>
      </c>
    </row>
    <row r="181" spans="1:23" x14ac:dyDescent="0.2">
      <c r="A181" s="27"/>
      <c r="B181" s="28"/>
      <c r="C181" s="29"/>
      <c r="I181" s="3"/>
      <c r="J181" s="3"/>
      <c r="K181" s="3"/>
      <c r="L181" s="3"/>
      <c r="M181" s="3"/>
      <c r="N181" s="3"/>
      <c r="O181" s="123"/>
      <c r="P181" s="3"/>
      <c r="Q181" s="3"/>
      <c r="R181" s="3"/>
      <c r="S181" s="8"/>
      <c r="T181" s="118"/>
      <c r="U181" s="118"/>
      <c r="V181" s="118"/>
      <c r="W181" s="118"/>
    </row>
    <row r="182" spans="1:23" x14ac:dyDescent="0.2">
      <c r="A182" s="28" t="s">
        <v>19</v>
      </c>
      <c r="B182" s="28"/>
      <c r="C182" s="32" t="s">
        <v>94</v>
      </c>
      <c r="I182" s="3"/>
      <c r="J182" s="3"/>
      <c r="K182" s="3"/>
      <c r="L182" s="3"/>
      <c r="M182" s="3"/>
      <c r="N182" s="3"/>
      <c r="O182" s="123"/>
      <c r="P182" s="3"/>
      <c r="Q182" s="3"/>
      <c r="R182" s="3"/>
      <c r="S182" s="8"/>
      <c r="T182" s="118"/>
      <c r="U182" s="118"/>
      <c r="V182" s="118"/>
      <c r="W182" s="118"/>
    </row>
    <row r="183" spans="1:23" x14ac:dyDescent="0.2">
      <c r="A183" s="27"/>
      <c r="B183" s="28"/>
      <c r="C183" s="29" t="str">
        <f>C$11</f>
        <v>TOTAL</v>
      </c>
      <c r="D183" s="2">
        <f>transpose!A81</f>
        <v>2337.1999999999998</v>
      </c>
      <c r="E183" s="2">
        <f>transpose!B81</f>
        <v>0</v>
      </c>
      <c r="F183" s="2">
        <f>transpose!C81</f>
        <v>0</v>
      </c>
      <c r="G183" s="2">
        <f>transpose!D81</f>
        <v>2</v>
      </c>
      <c r="H183" s="2">
        <f>transpose!E81</f>
        <v>324.39999999999998</v>
      </c>
      <c r="I183" s="3">
        <f>transpose!F81</f>
        <v>19834891.600000001</v>
      </c>
      <c r="J183" s="3">
        <f>transpose!G81</f>
        <v>15971.49</v>
      </c>
      <c r="K183" s="3">
        <f>transpose!H81</f>
        <v>0</v>
      </c>
      <c r="L183" s="3">
        <f>transpose!I81</f>
        <v>15788</v>
      </c>
      <c r="M183" s="3">
        <f>transpose!J81</f>
        <v>0</v>
      </c>
      <c r="N183" s="3">
        <f>transpose!K81</f>
        <v>19850863.09</v>
      </c>
      <c r="O183" s="123">
        <f>transpose!L81</f>
        <v>-2207418.1738101016</v>
      </c>
      <c r="P183" s="3">
        <f>transpose!M81</f>
        <v>17643444.916189898</v>
      </c>
      <c r="Q183" s="3">
        <f>transpose!N81</f>
        <v>5588123.1500000004</v>
      </c>
      <c r="R183" s="3">
        <f>transpose!O81</f>
        <v>209183317.59999999</v>
      </c>
      <c r="S183" s="8">
        <f>transpose!P81</f>
        <v>26.713999999999999</v>
      </c>
      <c r="T183" s="24">
        <f>transpose!Q81</f>
        <v>852455.28</v>
      </c>
      <c r="U183" s="24">
        <f>transpose!R81</f>
        <v>11202866.486189898</v>
      </c>
      <c r="V183" s="24">
        <f>transpose!S81</f>
        <v>0</v>
      </c>
      <c r="W183" s="24">
        <f>transpose!T81</f>
        <v>0</v>
      </c>
    </row>
    <row r="184" spans="1:23" x14ac:dyDescent="0.2">
      <c r="A184" s="27"/>
      <c r="B184" s="28"/>
      <c r="C184" s="29" t="str">
        <f>C$12</f>
        <v>PER PUPIL</v>
      </c>
      <c r="I184" s="3">
        <f>I183/(D183)</f>
        <v>8486.6043128529873</v>
      </c>
      <c r="J184" s="3">
        <f>J183/(D183)</f>
        <v>6.8336000342289926</v>
      </c>
      <c r="K184" s="3"/>
      <c r="L184" s="3"/>
      <c r="M184" s="3">
        <f t="shared" ref="M184:R184" si="37">M183/($D183)</f>
        <v>0</v>
      </c>
      <c r="N184" s="3">
        <f t="shared" si="37"/>
        <v>8493.437912887217</v>
      </c>
      <c r="O184" s="123">
        <f t="shared" si="37"/>
        <v>-944.4712364410841</v>
      </c>
      <c r="P184" s="3">
        <f t="shared" si="37"/>
        <v>7548.9666764461317</v>
      </c>
      <c r="Q184" s="3">
        <f t="shared" si="37"/>
        <v>2390.9477793941473</v>
      </c>
      <c r="R184" s="3">
        <f t="shared" si="37"/>
        <v>89501.676193736101</v>
      </c>
      <c r="S184" s="8"/>
      <c r="T184" s="24">
        <f>T183/($D183)</f>
        <v>364.73356152661307</v>
      </c>
      <c r="U184" s="24">
        <f>U183/($D183)</f>
        <v>4793.2853355253719</v>
      </c>
      <c r="V184" s="24">
        <f>V183/($D183)</f>
        <v>0</v>
      </c>
      <c r="W184" s="24">
        <f>W183/($D183)</f>
        <v>0</v>
      </c>
    </row>
    <row r="185" spans="1:23" x14ac:dyDescent="0.2">
      <c r="A185" s="27"/>
      <c r="B185" s="28"/>
      <c r="C185" s="29"/>
      <c r="I185" s="3"/>
      <c r="J185" s="3"/>
      <c r="K185" s="3"/>
      <c r="L185" s="3"/>
      <c r="M185" s="3"/>
      <c r="N185" s="3"/>
      <c r="O185" s="123"/>
      <c r="P185" s="3"/>
      <c r="Q185" s="3"/>
      <c r="R185" s="3"/>
      <c r="S185" s="8"/>
      <c r="T185" s="118"/>
      <c r="U185" s="118"/>
      <c r="V185" s="118"/>
      <c r="W185" s="118"/>
    </row>
    <row r="186" spans="1:23" x14ac:dyDescent="0.2">
      <c r="A186" s="28" t="s">
        <v>19</v>
      </c>
      <c r="B186" s="28"/>
      <c r="C186" s="32" t="s">
        <v>30</v>
      </c>
      <c r="I186" s="3"/>
      <c r="J186" s="3"/>
      <c r="K186" s="3"/>
      <c r="L186" s="3"/>
      <c r="M186" s="3"/>
      <c r="N186" s="3"/>
      <c r="O186" s="123"/>
      <c r="P186" s="3"/>
      <c r="Q186" s="3"/>
      <c r="R186" s="3"/>
      <c r="S186" s="8"/>
      <c r="T186" s="118"/>
      <c r="U186" s="118"/>
      <c r="V186" s="118"/>
      <c r="W186" s="118"/>
    </row>
    <row r="187" spans="1:23" x14ac:dyDescent="0.2">
      <c r="A187" s="27"/>
      <c r="B187" s="28"/>
      <c r="C187" s="29" t="str">
        <f>C$11</f>
        <v>TOTAL</v>
      </c>
      <c r="D187" s="2">
        <f>transpose!A82</f>
        <v>263.5</v>
      </c>
      <c r="E187" s="2">
        <f>transpose!B82</f>
        <v>0</v>
      </c>
      <c r="F187" s="2">
        <f>transpose!C82</f>
        <v>0</v>
      </c>
      <c r="G187" s="2">
        <f>transpose!D82</f>
        <v>0</v>
      </c>
      <c r="H187" s="2">
        <f>transpose!E82</f>
        <v>75.5</v>
      </c>
      <c r="I187" s="3">
        <f>transpose!F82</f>
        <v>3205567.95</v>
      </c>
      <c r="J187" s="3">
        <f>transpose!G82</f>
        <v>130530.75</v>
      </c>
      <c r="K187" s="3">
        <f>transpose!H82</f>
        <v>0</v>
      </c>
      <c r="L187" s="3">
        <f>transpose!I82</f>
        <v>0</v>
      </c>
      <c r="M187" s="3">
        <f>transpose!J82</f>
        <v>0</v>
      </c>
      <c r="N187" s="3">
        <f>transpose!K82</f>
        <v>3336098.7</v>
      </c>
      <c r="O187" s="123">
        <f>transpose!L82</f>
        <v>-370974.54486570915</v>
      </c>
      <c r="P187" s="3">
        <f>transpose!M82</f>
        <v>2965124.1551342909</v>
      </c>
      <c r="Q187" s="3">
        <f>transpose!N82</f>
        <v>733361.19</v>
      </c>
      <c r="R187" s="3">
        <f>transpose!O82</f>
        <v>38219782.710000001</v>
      </c>
      <c r="S187" s="8">
        <f>transpose!P82</f>
        <v>19.187999999999999</v>
      </c>
      <c r="T187" s="24">
        <f>transpose!Q82</f>
        <v>106291.01</v>
      </c>
      <c r="U187" s="24">
        <f>transpose!R82</f>
        <v>2125471.9551342912</v>
      </c>
      <c r="V187" s="24">
        <f>transpose!S82</f>
        <v>0</v>
      </c>
      <c r="W187" s="24">
        <f>transpose!T82</f>
        <v>0</v>
      </c>
    </row>
    <row r="188" spans="1:23" x14ac:dyDescent="0.2">
      <c r="A188" s="27"/>
      <c r="B188" s="28"/>
      <c r="C188" s="29" t="str">
        <f>C$12</f>
        <v>PER PUPIL</v>
      </c>
      <c r="I188" s="3">
        <f>I187/(D187)</f>
        <v>12165.343263757117</v>
      </c>
      <c r="J188" s="3">
        <f>J187/(D187)</f>
        <v>495.37286527514232</v>
      </c>
      <c r="K188" s="3"/>
      <c r="L188" s="3"/>
      <c r="M188" s="3">
        <f t="shared" ref="M188:R188" si="38">M187/($D187)</f>
        <v>0</v>
      </c>
      <c r="N188" s="3">
        <f t="shared" si="38"/>
        <v>12660.716129032258</v>
      </c>
      <c r="O188" s="123">
        <f t="shared" si="38"/>
        <v>-1407.8730355434882</v>
      </c>
      <c r="P188" s="3">
        <f t="shared" si="38"/>
        <v>11252.843093488769</v>
      </c>
      <c r="Q188" s="3">
        <f t="shared" si="38"/>
        <v>2783.1544212523718</v>
      </c>
      <c r="R188" s="3">
        <f t="shared" si="38"/>
        <v>145046.61370018974</v>
      </c>
      <c r="S188" s="8"/>
      <c r="T188" s="24">
        <f>T187/($D187)</f>
        <v>403.38144212523719</v>
      </c>
      <c r="U188" s="24">
        <f>U187/($D187)</f>
        <v>8066.3072301111624</v>
      </c>
      <c r="V188" s="24">
        <f>V187/($D187)</f>
        <v>0</v>
      </c>
      <c r="W188" s="24">
        <f>W187/($D187)</f>
        <v>0</v>
      </c>
    </row>
    <row r="189" spans="1:23" x14ac:dyDescent="0.2">
      <c r="A189" s="27"/>
      <c r="B189" s="28"/>
      <c r="C189" s="29"/>
      <c r="I189" s="3"/>
      <c r="J189" s="3"/>
      <c r="K189" s="3"/>
      <c r="L189" s="3"/>
      <c r="M189" s="3"/>
      <c r="N189" s="3"/>
      <c r="O189" s="123"/>
      <c r="P189" s="3"/>
      <c r="Q189" s="3"/>
      <c r="R189" s="3"/>
      <c r="S189" s="8"/>
      <c r="T189" s="118"/>
      <c r="U189" s="118"/>
      <c r="V189" s="118"/>
      <c r="W189" s="118"/>
    </row>
    <row r="190" spans="1:23" x14ac:dyDescent="0.2">
      <c r="A190" s="28" t="s">
        <v>19</v>
      </c>
      <c r="B190" s="28"/>
      <c r="C190" s="32" t="s">
        <v>95</v>
      </c>
      <c r="I190" s="3"/>
      <c r="J190" s="3"/>
      <c r="K190" s="3"/>
      <c r="L190" s="3"/>
      <c r="M190" s="3"/>
      <c r="N190" s="3"/>
      <c r="O190" s="123"/>
      <c r="P190" s="3"/>
      <c r="Q190" s="3"/>
      <c r="R190" s="3"/>
      <c r="S190" s="8"/>
      <c r="T190" s="118"/>
      <c r="U190" s="118"/>
      <c r="V190" s="118"/>
      <c r="W190" s="118"/>
    </row>
    <row r="191" spans="1:23" x14ac:dyDescent="0.2">
      <c r="A191" s="27"/>
      <c r="B191" s="28"/>
      <c r="C191" s="29" t="str">
        <f>C$11</f>
        <v>TOTAL</v>
      </c>
      <c r="D191" s="2">
        <f>transpose!A83</f>
        <v>302.10000000000002</v>
      </c>
      <c r="E191" s="2">
        <f>transpose!B83</f>
        <v>0</v>
      </c>
      <c r="F191" s="2">
        <f>transpose!C83</f>
        <v>0</v>
      </c>
      <c r="G191" s="2">
        <f>transpose!D83</f>
        <v>0</v>
      </c>
      <c r="H191" s="2">
        <f>transpose!E83</f>
        <v>114.5</v>
      </c>
      <c r="I191" s="3">
        <f>transpose!F83</f>
        <v>3609067.4</v>
      </c>
      <c r="J191" s="3">
        <f>transpose!G83</f>
        <v>0</v>
      </c>
      <c r="K191" s="3">
        <f>transpose!H83</f>
        <v>0</v>
      </c>
      <c r="L191" s="3">
        <f>transpose!I83</f>
        <v>0</v>
      </c>
      <c r="M191" s="3">
        <f>transpose!J83</f>
        <v>0</v>
      </c>
      <c r="N191" s="3">
        <f>transpose!K83</f>
        <v>3609067.4</v>
      </c>
      <c r="O191" s="123">
        <f>transpose!L83</f>
        <v>-401328.69453312882</v>
      </c>
      <c r="P191" s="3">
        <f>transpose!M83</f>
        <v>3207738.7054668711</v>
      </c>
      <c r="Q191" s="3">
        <f>transpose!N83</f>
        <v>444890.66</v>
      </c>
      <c r="R191" s="3">
        <f>transpose!O83</f>
        <v>17543698.850000001</v>
      </c>
      <c r="S191" s="8">
        <f>transpose!P83</f>
        <v>25.359000000000002</v>
      </c>
      <c r="T191" s="24">
        <f>transpose!Q83</f>
        <v>69394.3</v>
      </c>
      <c r="U191" s="24">
        <f>transpose!R83</f>
        <v>2693453.7454668712</v>
      </c>
      <c r="V191" s="24">
        <f>transpose!S83</f>
        <v>0</v>
      </c>
      <c r="W191" s="24">
        <f>transpose!T83</f>
        <v>0</v>
      </c>
    </row>
    <row r="192" spans="1:23" x14ac:dyDescent="0.2">
      <c r="A192" s="27"/>
      <c r="B192" s="28"/>
      <c r="C192" s="29" t="str">
        <f>C$12</f>
        <v>PER PUPIL</v>
      </c>
      <c r="I192" s="3">
        <f>I191/(D191)</f>
        <v>11946.598477325388</v>
      </c>
      <c r="J192" s="3">
        <f>J191/(D191)</f>
        <v>0</v>
      </c>
      <c r="K192" s="3"/>
      <c r="L192" s="3"/>
      <c r="M192" s="3">
        <f t="shared" ref="M192:R192" si="39">M191/($D191)</f>
        <v>0</v>
      </c>
      <c r="N192" s="3">
        <f t="shared" si="39"/>
        <v>11946.598477325388</v>
      </c>
      <c r="O192" s="123">
        <f t="shared" si="39"/>
        <v>-1328.4630735952624</v>
      </c>
      <c r="P192" s="3">
        <f t="shared" si="39"/>
        <v>10618.135403730126</v>
      </c>
      <c r="Q192" s="3">
        <f t="shared" si="39"/>
        <v>1472.6602449520024</v>
      </c>
      <c r="R192" s="3">
        <f t="shared" si="39"/>
        <v>58072.488745448529</v>
      </c>
      <c r="S192" s="8"/>
      <c r="T192" s="24">
        <f>T191/($D191)</f>
        <v>229.70638861304204</v>
      </c>
      <c r="U192" s="24">
        <f>U191/($D191)</f>
        <v>8915.7687701650812</v>
      </c>
      <c r="V192" s="24">
        <f>V191/($D191)</f>
        <v>0</v>
      </c>
      <c r="W192" s="24">
        <f>W191/($D191)</f>
        <v>0</v>
      </c>
    </row>
    <row r="193" spans="1:23" x14ac:dyDescent="0.2">
      <c r="A193" s="27"/>
      <c r="B193" s="28"/>
      <c r="C193" s="29"/>
      <c r="I193" s="3"/>
      <c r="J193" s="3"/>
      <c r="K193" s="3"/>
      <c r="L193" s="3"/>
      <c r="M193" s="3"/>
      <c r="N193" s="3"/>
      <c r="O193" s="123"/>
      <c r="P193" s="3"/>
      <c r="Q193" s="3"/>
      <c r="R193" s="3"/>
      <c r="S193" s="8"/>
      <c r="T193" s="118"/>
      <c r="U193" s="118"/>
      <c r="V193" s="118"/>
      <c r="W193" s="118"/>
    </row>
    <row r="194" spans="1:23" x14ac:dyDescent="0.2">
      <c r="A194" s="28" t="s">
        <v>19</v>
      </c>
      <c r="B194" s="28"/>
      <c r="C194" s="32" t="s">
        <v>19</v>
      </c>
      <c r="I194" s="3"/>
      <c r="J194" s="3"/>
      <c r="K194" s="3"/>
      <c r="L194" s="3"/>
      <c r="M194" s="3"/>
      <c r="N194" s="3"/>
      <c r="O194" s="123"/>
      <c r="P194" s="3"/>
      <c r="Q194" s="3"/>
      <c r="R194" s="3"/>
      <c r="S194" s="8"/>
      <c r="T194" s="118"/>
      <c r="U194" s="118"/>
      <c r="V194" s="118"/>
      <c r="W194" s="118"/>
    </row>
    <row r="195" spans="1:23" x14ac:dyDescent="0.2">
      <c r="A195" s="27"/>
      <c r="B195" s="27"/>
      <c r="C195" s="29" t="str">
        <f>C$11</f>
        <v>TOTAL</v>
      </c>
      <c r="D195" s="2">
        <f>transpose!A84</f>
        <v>211.9</v>
      </c>
      <c r="E195" s="2">
        <f>transpose!B84</f>
        <v>0</v>
      </c>
      <c r="F195" s="2">
        <f>transpose!C84</f>
        <v>0</v>
      </c>
      <c r="G195" s="2">
        <f>transpose!D84</f>
        <v>0</v>
      </c>
      <c r="H195" s="2">
        <f>transpose!E84</f>
        <v>40.6</v>
      </c>
      <c r="I195" s="3">
        <f>transpose!F84</f>
        <v>2952238.9000000004</v>
      </c>
      <c r="J195" s="3">
        <f>transpose!G84</f>
        <v>0</v>
      </c>
      <c r="K195" s="3">
        <f>transpose!H84</f>
        <v>0</v>
      </c>
      <c r="L195" s="3">
        <f>transpose!I84</f>
        <v>0</v>
      </c>
      <c r="M195" s="3">
        <f>transpose!J84</f>
        <v>0</v>
      </c>
      <c r="N195" s="3">
        <f>transpose!K84</f>
        <v>2952238.9000000004</v>
      </c>
      <c r="O195" s="123">
        <f>transpose!L84</f>
        <v>-328289.29259866977</v>
      </c>
      <c r="P195" s="3">
        <f>transpose!M84</f>
        <v>2623949.6074013305</v>
      </c>
      <c r="Q195" s="3">
        <f>transpose!N84</f>
        <v>437509.13</v>
      </c>
      <c r="R195" s="3">
        <f>transpose!O84</f>
        <v>21242431.960000001</v>
      </c>
      <c r="S195" s="8">
        <f>transpose!P84</f>
        <v>20.596</v>
      </c>
      <c r="T195" s="24">
        <f>transpose!Q84</f>
        <v>72674.53</v>
      </c>
      <c r="U195" s="24">
        <f>transpose!R84</f>
        <v>2113765.9474013308</v>
      </c>
      <c r="V195" s="24">
        <f>transpose!S84</f>
        <v>0</v>
      </c>
      <c r="W195" s="24">
        <f>transpose!T84</f>
        <v>0</v>
      </c>
    </row>
    <row r="196" spans="1:23" x14ac:dyDescent="0.2">
      <c r="A196" s="27"/>
      <c r="B196" s="27"/>
      <c r="C196" s="29" t="str">
        <f>C$12</f>
        <v>PER PUPIL</v>
      </c>
      <c r="I196" s="3">
        <f>I195/(D195)</f>
        <v>13932.226993865032</v>
      </c>
      <c r="J196" s="3">
        <f>J195/(D195)</f>
        <v>0</v>
      </c>
      <c r="K196" s="3"/>
      <c r="L196" s="3"/>
      <c r="M196" s="3">
        <f t="shared" ref="M196:R196" si="40">M195/($D195)</f>
        <v>0</v>
      </c>
      <c r="N196" s="3">
        <f t="shared" si="40"/>
        <v>13932.226993865032</v>
      </c>
      <c r="O196" s="123">
        <f t="shared" si="40"/>
        <v>-1549.2651845147227</v>
      </c>
      <c r="P196" s="3">
        <f t="shared" si="40"/>
        <v>12382.961809350309</v>
      </c>
      <c r="Q196" s="3">
        <f t="shared" si="40"/>
        <v>2064.6962246342614</v>
      </c>
      <c r="R196" s="3">
        <f t="shared" si="40"/>
        <v>100247.43728173667</v>
      </c>
      <c r="S196" s="8"/>
      <c r="T196" s="24">
        <f>T195/($D195)</f>
        <v>342.96616328456815</v>
      </c>
      <c r="U196" s="24">
        <f>U195/($D195)</f>
        <v>9975.2994214314804</v>
      </c>
      <c r="V196" s="24">
        <f>V195/($D195)</f>
        <v>0</v>
      </c>
      <c r="W196" s="24">
        <f>W195/($D195)</f>
        <v>0</v>
      </c>
    </row>
    <row r="197" spans="1:23" x14ac:dyDescent="0.2">
      <c r="A197" s="27"/>
      <c r="B197" s="27"/>
      <c r="C197" s="29"/>
      <c r="I197" s="3"/>
      <c r="J197" s="3"/>
      <c r="K197" s="3"/>
      <c r="L197" s="3"/>
      <c r="M197" s="3"/>
      <c r="N197" s="3"/>
      <c r="O197" s="123"/>
      <c r="P197" s="3"/>
      <c r="Q197" s="3"/>
      <c r="R197" s="3"/>
      <c r="S197" s="8"/>
      <c r="T197" s="118"/>
      <c r="U197" s="118"/>
      <c r="V197" s="118"/>
      <c r="W197" s="118"/>
    </row>
    <row r="198" spans="1:23" x14ac:dyDescent="0.2">
      <c r="A198" s="28" t="s">
        <v>19</v>
      </c>
      <c r="B198" s="28"/>
      <c r="C198" s="32" t="s">
        <v>96</v>
      </c>
      <c r="I198" s="3"/>
      <c r="J198" s="3"/>
      <c r="K198" s="3"/>
      <c r="L198" s="3"/>
      <c r="M198" s="3"/>
      <c r="N198" s="3"/>
      <c r="O198" s="123"/>
      <c r="P198" s="3"/>
      <c r="Q198" s="3"/>
      <c r="R198" s="3"/>
      <c r="S198" s="8"/>
      <c r="T198" s="118"/>
      <c r="U198" s="118"/>
      <c r="V198" s="118"/>
      <c r="W198" s="118"/>
    </row>
    <row r="199" spans="1:23" x14ac:dyDescent="0.2">
      <c r="A199" s="27"/>
      <c r="B199" s="27"/>
      <c r="C199" s="29" t="str">
        <f>C$11</f>
        <v>TOTAL</v>
      </c>
      <c r="D199" s="2">
        <f>transpose!A85</f>
        <v>50</v>
      </c>
      <c r="E199" s="2">
        <f>transpose!B85</f>
        <v>0</v>
      </c>
      <c r="F199" s="2">
        <f>transpose!C85</f>
        <v>0</v>
      </c>
      <c r="G199" s="2">
        <f>transpose!D85</f>
        <v>0</v>
      </c>
      <c r="H199" s="2">
        <f>transpose!E85</f>
        <v>10.5</v>
      </c>
      <c r="I199" s="3">
        <f>transpose!F85</f>
        <v>901398.36</v>
      </c>
      <c r="J199" s="3">
        <f>transpose!G85</f>
        <v>11757.2</v>
      </c>
      <c r="K199" s="3">
        <f>transpose!H85</f>
        <v>0</v>
      </c>
      <c r="L199" s="3">
        <f>transpose!I85</f>
        <v>0</v>
      </c>
      <c r="M199" s="3">
        <f>transpose!J85</f>
        <v>0</v>
      </c>
      <c r="N199" s="3">
        <f>transpose!K85</f>
        <v>913155.55999999994</v>
      </c>
      <c r="O199" s="123">
        <f>transpose!L85</f>
        <v>-101542.9993910527</v>
      </c>
      <c r="P199" s="3">
        <f>transpose!M85</f>
        <v>811612.56060894718</v>
      </c>
      <c r="Q199" s="3">
        <f>transpose!N85</f>
        <v>278101.24</v>
      </c>
      <c r="R199" s="3">
        <f>transpose!O85</f>
        <v>16555616</v>
      </c>
      <c r="S199" s="8">
        <f>transpose!P85</f>
        <v>16.797999999999998</v>
      </c>
      <c r="T199" s="24">
        <f>transpose!Q85</f>
        <v>45903.81</v>
      </c>
      <c r="U199" s="24">
        <f>transpose!R85</f>
        <v>487607.5106089472</v>
      </c>
      <c r="V199" s="24">
        <f>transpose!S85</f>
        <v>0</v>
      </c>
      <c r="W199" s="24">
        <f>transpose!T85</f>
        <v>0</v>
      </c>
    </row>
    <row r="200" spans="1:23" x14ac:dyDescent="0.2">
      <c r="A200" s="27"/>
      <c r="B200" s="27"/>
      <c r="C200" s="29" t="str">
        <f>C$12</f>
        <v>PER PUPIL</v>
      </c>
      <c r="I200" s="3">
        <f>I199/(D199)</f>
        <v>18027.967199999999</v>
      </c>
      <c r="J200" s="3">
        <f>J199/(D199)</f>
        <v>235.14400000000001</v>
      </c>
      <c r="K200" s="3"/>
      <c r="L200" s="3"/>
      <c r="M200" s="3">
        <f t="shared" ref="M200:R200" si="41">M199/($D199)</f>
        <v>0</v>
      </c>
      <c r="N200" s="3">
        <f t="shared" si="41"/>
        <v>18263.111199999999</v>
      </c>
      <c r="O200" s="123">
        <f t="shared" si="41"/>
        <v>-2030.8599878210539</v>
      </c>
      <c r="P200" s="3">
        <f t="shared" si="41"/>
        <v>16232.251212178944</v>
      </c>
      <c r="Q200" s="3">
        <f t="shared" si="41"/>
        <v>5562.0248000000001</v>
      </c>
      <c r="R200" s="3">
        <f t="shared" si="41"/>
        <v>331112.32000000001</v>
      </c>
      <c r="S200" s="8"/>
      <c r="T200" s="24">
        <f>T199/($D199)</f>
        <v>918.07619999999997</v>
      </c>
      <c r="U200" s="24">
        <f>U199/($D199)</f>
        <v>9752.1502121789435</v>
      </c>
      <c r="V200" s="24">
        <f>V199/($D199)</f>
        <v>0</v>
      </c>
      <c r="W200" s="24">
        <f>W199/($D199)</f>
        <v>0</v>
      </c>
    </row>
    <row r="201" spans="1:23" x14ac:dyDescent="0.2">
      <c r="A201" s="27"/>
      <c r="B201" s="27"/>
      <c r="C201" s="29"/>
      <c r="I201" s="3"/>
      <c r="J201" s="3"/>
      <c r="K201" s="3"/>
      <c r="L201" s="3"/>
      <c r="M201" s="3"/>
      <c r="N201" s="3"/>
      <c r="O201" s="123"/>
      <c r="P201" s="3"/>
      <c r="Q201" s="3"/>
      <c r="R201" s="3"/>
      <c r="S201" s="8"/>
      <c r="T201" s="118"/>
      <c r="U201" s="118"/>
      <c r="V201" s="118"/>
      <c r="W201" s="118"/>
    </row>
    <row r="202" spans="1:23" x14ac:dyDescent="0.2">
      <c r="A202" s="28" t="s">
        <v>20</v>
      </c>
      <c r="B202" s="28"/>
      <c r="C202" s="32" t="s">
        <v>97</v>
      </c>
      <c r="I202" s="3"/>
      <c r="J202" s="3"/>
      <c r="K202" s="3"/>
      <c r="L202" s="3"/>
      <c r="M202" s="3"/>
      <c r="N202" s="3"/>
      <c r="O202" s="123"/>
      <c r="P202" s="3"/>
      <c r="Q202" s="3"/>
      <c r="R202" s="3"/>
      <c r="S202" s="8"/>
      <c r="T202" s="118"/>
      <c r="U202" s="118"/>
      <c r="V202" s="118"/>
      <c r="W202" s="118"/>
    </row>
    <row r="203" spans="1:23" x14ac:dyDescent="0.2">
      <c r="A203" s="27"/>
      <c r="B203" s="27"/>
      <c r="C203" s="29" t="str">
        <f>C$11</f>
        <v>TOTAL</v>
      </c>
      <c r="D203" s="2">
        <f>transpose!A86</f>
        <v>435.7</v>
      </c>
      <c r="E203" s="2">
        <f>transpose!B86</f>
        <v>38.6</v>
      </c>
      <c r="F203" s="2">
        <f>transpose!C86</f>
        <v>0</v>
      </c>
      <c r="G203" s="2">
        <f>transpose!D86</f>
        <v>0</v>
      </c>
      <c r="H203" s="2">
        <f>transpose!E86</f>
        <v>183.8</v>
      </c>
      <c r="I203" s="3">
        <f>transpose!F86</f>
        <v>4671672.6900000004</v>
      </c>
      <c r="J203" s="3">
        <f>transpose!G86</f>
        <v>10954.69</v>
      </c>
      <c r="K203" s="3">
        <f>transpose!H86</f>
        <v>0</v>
      </c>
      <c r="L203" s="3">
        <f>transpose!I86</f>
        <v>0</v>
      </c>
      <c r="M203" s="3">
        <f>transpose!J86</f>
        <v>-338709.98200000002</v>
      </c>
      <c r="N203" s="3">
        <f>transpose!K86</f>
        <v>4682627.3800000008</v>
      </c>
      <c r="O203" s="123">
        <f>transpose!L86</f>
        <v>-520708.6831907006</v>
      </c>
      <c r="P203" s="3">
        <f>transpose!M86</f>
        <v>3823208.7148093004</v>
      </c>
      <c r="Q203" s="3">
        <f>transpose!N86</f>
        <v>1061058.23</v>
      </c>
      <c r="R203" s="3">
        <f>transpose!O86</f>
        <v>39298453</v>
      </c>
      <c r="S203" s="8">
        <f>transpose!P86</f>
        <v>27</v>
      </c>
      <c r="T203" s="24">
        <f>transpose!Q86</f>
        <v>92196.66</v>
      </c>
      <c r="U203" s="24">
        <f>transpose!R86</f>
        <v>3008663.8068093001</v>
      </c>
      <c r="V203" s="24">
        <f>transpose!S86</f>
        <v>0</v>
      </c>
      <c r="W203" s="24">
        <f>transpose!T86</f>
        <v>0</v>
      </c>
    </row>
    <row r="204" spans="1:23" x14ac:dyDescent="0.2">
      <c r="A204" s="28"/>
      <c r="B204" s="28"/>
      <c r="C204" s="29" t="str">
        <f>C$12</f>
        <v>PER PUPIL</v>
      </c>
      <c r="I204" s="3">
        <f>I203/(D203+E203)</f>
        <v>9849.6156230234028</v>
      </c>
      <c r="J204" s="3">
        <f>J203/(D203)</f>
        <v>25.142735827404181</v>
      </c>
      <c r="K204" s="3"/>
      <c r="L204" s="3"/>
      <c r="M204" s="3">
        <f>M203/($E203)</f>
        <v>-8774.8700000000008</v>
      </c>
      <c r="N204" s="3">
        <f>N203/($D203+E203)</f>
        <v>9872.7121652962269</v>
      </c>
      <c r="O204" s="123">
        <f>O203/($D203+E203)</f>
        <v>-1097.8466860440662</v>
      </c>
      <c r="P204" s="3">
        <f>P203/($D203+E203)</f>
        <v>8060.7394366630833</v>
      </c>
      <c r="Q204" s="3">
        <f>Q203/($D203+E203)</f>
        <v>2237.1035842293904</v>
      </c>
      <c r="R204" s="3">
        <f>R203/($D203+E203)</f>
        <v>82855.688382880035</v>
      </c>
      <c r="S204" s="8"/>
      <c r="T204" s="24">
        <f>T203/($D203+E203)</f>
        <v>194.38469323213155</v>
      </c>
      <c r="U204" s="24">
        <f>U203/($D203+E203)</f>
        <v>6343.3772017906385</v>
      </c>
      <c r="V204" s="24">
        <f>V203/($D203)</f>
        <v>0</v>
      </c>
      <c r="W204" s="24">
        <f>W203/($D203)</f>
        <v>0</v>
      </c>
    </row>
    <row r="205" spans="1:23" x14ac:dyDescent="0.2">
      <c r="A205" s="27"/>
      <c r="B205" s="28"/>
      <c r="C205" s="29"/>
      <c r="I205" s="3"/>
      <c r="J205" s="3"/>
      <c r="K205" s="3"/>
      <c r="L205" s="3"/>
      <c r="M205" s="3"/>
      <c r="N205" s="3"/>
      <c r="O205" s="123"/>
      <c r="P205" s="3"/>
      <c r="Q205" s="3"/>
      <c r="R205" s="3"/>
      <c r="S205" s="8"/>
      <c r="T205" s="118"/>
      <c r="U205" s="118"/>
      <c r="V205" s="118"/>
      <c r="W205" s="118"/>
    </row>
    <row r="206" spans="1:23" x14ac:dyDescent="0.2">
      <c r="A206" s="28" t="s">
        <v>20</v>
      </c>
      <c r="B206" s="28"/>
      <c r="C206" s="32" t="s">
        <v>98</v>
      </c>
      <c r="I206" s="3"/>
      <c r="J206" s="3"/>
      <c r="K206" s="3"/>
      <c r="L206" s="3"/>
      <c r="M206" s="3"/>
      <c r="N206" s="3"/>
      <c r="O206" s="123"/>
      <c r="P206" s="3"/>
      <c r="Q206" s="3"/>
      <c r="R206" s="3"/>
      <c r="S206" s="8"/>
      <c r="T206" s="118"/>
      <c r="U206" s="118"/>
      <c r="V206" s="118"/>
      <c r="W206" s="118"/>
    </row>
    <row r="207" spans="1:23" x14ac:dyDescent="0.2">
      <c r="A207" s="27"/>
      <c r="B207" s="28"/>
      <c r="C207" s="29" t="str">
        <f>C$11</f>
        <v>TOTAL</v>
      </c>
      <c r="D207" s="2">
        <f>transpose!A87</f>
        <v>11452</v>
      </c>
      <c r="E207" s="2">
        <f>transpose!B87</f>
        <v>0</v>
      </c>
      <c r="F207" s="2">
        <f>transpose!C87</f>
        <v>0</v>
      </c>
      <c r="G207" s="2">
        <f>transpose!D87</f>
        <v>0</v>
      </c>
      <c r="H207" s="2">
        <f>transpose!E87</f>
        <v>7235</v>
      </c>
      <c r="I207" s="3">
        <f>transpose!F87</f>
        <v>100416779.83000001</v>
      </c>
      <c r="J207" s="3">
        <f>transpose!G87</f>
        <v>0</v>
      </c>
      <c r="K207" s="3">
        <f>transpose!H87</f>
        <v>0</v>
      </c>
      <c r="L207" s="3">
        <f>transpose!I87</f>
        <v>0</v>
      </c>
      <c r="M207" s="3">
        <f>transpose!J87</f>
        <v>0</v>
      </c>
      <c r="N207" s="3">
        <f>transpose!K87</f>
        <v>100416779.83000001</v>
      </c>
      <c r="O207" s="123">
        <f>transpose!L87</f>
        <v>-11166357.036832985</v>
      </c>
      <c r="P207" s="3">
        <f>transpose!M87</f>
        <v>89250422.793167025</v>
      </c>
      <c r="Q207" s="3">
        <f>transpose!N87</f>
        <v>10598084.880000001</v>
      </c>
      <c r="R207" s="3">
        <f>transpose!O87</f>
        <v>648359530</v>
      </c>
      <c r="S207" s="8">
        <f>transpose!P87</f>
        <v>16.346</v>
      </c>
      <c r="T207" s="24">
        <f>transpose!Q87</f>
        <v>1294054.04</v>
      </c>
      <c r="U207" s="24">
        <f>transpose!R87</f>
        <v>77358283.873167023</v>
      </c>
      <c r="V207" s="24">
        <f>transpose!S87</f>
        <v>5750000</v>
      </c>
      <c r="W207" s="24">
        <f>transpose!T87</f>
        <v>441887.79011286853</v>
      </c>
    </row>
    <row r="208" spans="1:23" x14ac:dyDescent="0.2">
      <c r="A208" s="27"/>
      <c r="B208" s="28"/>
      <c r="C208" s="29" t="str">
        <f>C$12</f>
        <v>PER PUPIL</v>
      </c>
      <c r="I208" s="3">
        <f>I207/(D207)</f>
        <v>8768.4928248340912</v>
      </c>
      <c r="J208" s="3">
        <f>J207/(D207)</f>
        <v>0</v>
      </c>
      <c r="K208" s="3"/>
      <c r="L208" s="3"/>
      <c r="M208" s="3">
        <f t="shared" ref="M208:R208" si="42">M207/($D207)</f>
        <v>0</v>
      </c>
      <c r="N208" s="3">
        <f t="shared" si="42"/>
        <v>8768.4928248340912</v>
      </c>
      <c r="O208" s="123">
        <f t="shared" si="42"/>
        <v>-975.05737310801476</v>
      </c>
      <c r="P208" s="3">
        <f t="shared" si="42"/>
        <v>7793.4354517260763</v>
      </c>
      <c r="Q208" s="3">
        <f t="shared" si="42"/>
        <v>925.43528466643386</v>
      </c>
      <c r="R208" s="3">
        <f t="shared" si="42"/>
        <v>56615.39731051345</v>
      </c>
      <c r="S208" s="8"/>
      <c r="T208" s="24">
        <f>T207/($D207)</f>
        <v>112.99808243101641</v>
      </c>
      <c r="U208" s="24">
        <f>U207/($D207)</f>
        <v>6755.0020846286261</v>
      </c>
      <c r="V208" s="24">
        <f>V207/($D207)</f>
        <v>502.09570380719526</v>
      </c>
      <c r="W208" s="24">
        <f>W207/($D207)</f>
        <v>38.586080170526415</v>
      </c>
    </row>
    <row r="209" spans="1:23" x14ac:dyDescent="0.2">
      <c r="A209" s="27"/>
      <c r="B209" s="28"/>
      <c r="C209" s="29"/>
      <c r="I209" s="3"/>
      <c r="J209" s="3"/>
      <c r="K209" s="3"/>
      <c r="L209" s="3"/>
      <c r="M209" s="3"/>
      <c r="N209" s="3"/>
      <c r="O209" s="123"/>
      <c r="P209" s="3"/>
      <c r="Q209" s="3"/>
      <c r="R209" s="3"/>
      <c r="S209" s="8"/>
      <c r="T209" s="118"/>
      <c r="U209" s="118"/>
      <c r="V209" s="118"/>
      <c r="W209" s="118"/>
    </row>
    <row r="210" spans="1:23" x14ac:dyDescent="0.2">
      <c r="A210" s="28" t="s">
        <v>20</v>
      </c>
      <c r="B210" s="28"/>
      <c r="C210" s="32" t="s">
        <v>99</v>
      </c>
      <c r="I210" s="3"/>
      <c r="J210" s="3"/>
      <c r="K210" s="3"/>
      <c r="L210" s="3"/>
      <c r="M210" s="3"/>
      <c r="N210" s="3"/>
      <c r="O210" s="123"/>
      <c r="P210" s="3"/>
      <c r="Q210" s="3"/>
      <c r="R210" s="3"/>
      <c r="S210" s="8"/>
      <c r="T210" s="118"/>
      <c r="U210" s="118"/>
      <c r="V210" s="118"/>
      <c r="W210" s="118"/>
    </row>
    <row r="211" spans="1:23" x14ac:dyDescent="0.2">
      <c r="A211" s="27"/>
      <c r="B211" s="28"/>
      <c r="C211" s="29" t="str">
        <f>C$11</f>
        <v>TOTAL</v>
      </c>
      <c r="D211" s="2">
        <f>transpose!A88</f>
        <v>9048.2000000000007</v>
      </c>
      <c r="E211" s="2">
        <f>transpose!B88</f>
        <v>0</v>
      </c>
      <c r="F211" s="2">
        <f>transpose!C88</f>
        <v>0</v>
      </c>
      <c r="G211" s="2">
        <f>transpose!D88</f>
        <v>0</v>
      </c>
      <c r="H211" s="2">
        <f>transpose!E88</f>
        <v>3263.7</v>
      </c>
      <c r="I211" s="3">
        <f>transpose!F88</f>
        <v>74027124.444000006</v>
      </c>
      <c r="J211" s="3">
        <f>transpose!G88</f>
        <v>0</v>
      </c>
      <c r="K211" s="3">
        <f>transpose!H88</f>
        <v>0</v>
      </c>
      <c r="L211" s="3">
        <f>transpose!I88</f>
        <v>0</v>
      </c>
      <c r="M211" s="3">
        <f>transpose!J88</f>
        <v>0</v>
      </c>
      <c r="N211" s="3">
        <f>transpose!K88</f>
        <v>74027124.444000006</v>
      </c>
      <c r="O211" s="123">
        <f>transpose!L88</f>
        <v>-8231824.4356289916</v>
      </c>
      <c r="P211" s="3">
        <f>transpose!M88</f>
        <v>65795300.00837101</v>
      </c>
      <c r="Q211" s="3">
        <f>transpose!N88</f>
        <v>7984188.3200000003</v>
      </c>
      <c r="R211" s="3">
        <f>transpose!O88</f>
        <v>364674720</v>
      </c>
      <c r="S211" s="8">
        <f>transpose!P88</f>
        <v>21.893999999999998</v>
      </c>
      <c r="T211" s="24">
        <f>transpose!Q88</f>
        <v>804806.61</v>
      </c>
      <c r="U211" s="24">
        <f>transpose!R88</f>
        <v>57006305.078371011</v>
      </c>
      <c r="V211" s="24">
        <f>transpose!S88</f>
        <v>3950000</v>
      </c>
      <c r="W211" s="24">
        <f>transpose!T88</f>
        <v>15270.454899049439</v>
      </c>
    </row>
    <row r="212" spans="1:23" x14ac:dyDescent="0.2">
      <c r="A212" s="27"/>
      <c r="B212" s="28"/>
      <c r="C212" s="29" t="str">
        <f>C$12</f>
        <v>PER PUPIL</v>
      </c>
      <c r="I212" s="3">
        <f>I211/(D211)</f>
        <v>8181.42</v>
      </c>
      <c r="J212" s="3">
        <f>J211/(D211)</f>
        <v>0</v>
      </c>
      <c r="K212" s="3"/>
      <c r="L212" s="3"/>
      <c r="M212" s="3">
        <f t="shared" ref="M212:R212" si="43">M211/($D211)</f>
        <v>0</v>
      </c>
      <c r="N212" s="3">
        <f t="shared" si="43"/>
        <v>8181.42</v>
      </c>
      <c r="O212" s="123">
        <f t="shared" si="43"/>
        <v>-909.77480997645841</v>
      </c>
      <c r="P212" s="3">
        <f t="shared" si="43"/>
        <v>7271.6451900235415</v>
      </c>
      <c r="Q212" s="3">
        <f t="shared" si="43"/>
        <v>882.40625980858067</v>
      </c>
      <c r="R212" s="3">
        <f t="shared" si="43"/>
        <v>40303.565350014367</v>
      </c>
      <c r="S212" s="8"/>
      <c r="T212" s="24">
        <f>T211/($D211)</f>
        <v>88.946598218430182</v>
      </c>
      <c r="U212" s="24">
        <f>U211/($D211)</f>
        <v>6300.2923319965303</v>
      </c>
      <c r="V212" s="24">
        <f>V211/($D211)</f>
        <v>436.5509162043279</v>
      </c>
      <c r="W212" s="24">
        <f>W211/($D211)</f>
        <v>1.6876787536802278</v>
      </c>
    </row>
    <row r="213" spans="1:23" x14ac:dyDescent="0.2">
      <c r="A213" s="27"/>
      <c r="B213" s="28"/>
      <c r="C213" s="29"/>
      <c r="I213" s="3"/>
      <c r="J213" s="3"/>
      <c r="K213" s="3"/>
      <c r="L213" s="3"/>
      <c r="M213" s="3"/>
      <c r="N213" s="3"/>
      <c r="O213" s="123"/>
      <c r="P213" s="3"/>
      <c r="Q213" s="3"/>
      <c r="R213" s="3"/>
      <c r="S213" s="8"/>
      <c r="T213" s="118"/>
      <c r="U213" s="118"/>
      <c r="V213" s="118"/>
      <c r="W213" s="118"/>
    </row>
    <row r="214" spans="1:23" x14ac:dyDescent="0.2">
      <c r="A214" s="28" t="s">
        <v>20</v>
      </c>
      <c r="B214" s="28"/>
      <c r="C214" s="32" t="s">
        <v>100</v>
      </c>
      <c r="I214" s="3"/>
      <c r="J214" s="3"/>
      <c r="K214" s="3"/>
      <c r="L214" s="3"/>
      <c r="M214" s="3"/>
      <c r="N214" s="3"/>
      <c r="O214" s="123"/>
      <c r="P214" s="3"/>
      <c r="Q214" s="3"/>
      <c r="R214" s="3"/>
      <c r="S214" s="8"/>
      <c r="T214" s="118"/>
      <c r="U214" s="118"/>
      <c r="V214" s="118"/>
      <c r="W214" s="118"/>
    </row>
    <row r="215" spans="1:23" x14ac:dyDescent="0.2">
      <c r="A215" s="27"/>
      <c r="B215" s="28"/>
      <c r="C215" s="29" t="str">
        <f>C$11</f>
        <v>TOTAL</v>
      </c>
      <c r="D215" s="2">
        <f>transpose!A89</f>
        <v>7826.5</v>
      </c>
      <c r="E215" s="2">
        <f>transpose!B89</f>
        <v>0</v>
      </c>
      <c r="F215" s="2">
        <f>transpose!C89</f>
        <v>0</v>
      </c>
      <c r="G215" s="2">
        <f>transpose!D89</f>
        <v>0</v>
      </c>
      <c r="H215" s="2">
        <f>transpose!E89</f>
        <v>2707.5</v>
      </c>
      <c r="I215" s="3">
        <f>transpose!F89</f>
        <v>64031883.630000003</v>
      </c>
      <c r="J215" s="3">
        <f>transpose!G89</f>
        <v>0</v>
      </c>
      <c r="K215" s="3">
        <f>transpose!H89</f>
        <v>0</v>
      </c>
      <c r="L215" s="3">
        <f>transpose!I89</f>
        <v>0</v>
      </c>
      <c r="M215" s="3">
        <f>transpose!J89</f>
        <v>0</v>
      </c>
      <c r="N215" s="3">
        <f>transpose!K89</f>
        <v>64031883.630000003</v>
      </c>
      <c r="O215" s="123">
        <f>transpose!L89</f>
        <v>-7120352.5502807517</v>
      </c>
      <c r="P215" s="3">
        <f>transpose!M89</f>
        <v>56911531.079719253</v>
      </c>
      <c r="Q215" s="3">
        <f>transpose!N89</f>
        <v>2928779.41</v>
      </c>
      <c r="R215" s="3">
        <f>transpose!O89</f>
        <v>148789850</v>
      </c>
      <c r="S215" s="8">
        <f>transpose!P89</f>
        <v>19.684000000000001</v>
      </c>
      <c r="T215" s="24">
        <f>transpose!Q89</f>
        <v>354929.4</v>
      </c>
      <c r="U215" s="24">
        <f>transpose!R89</f>
        <v>53627822.269719251</v>
      </c>
      <c r="V215" s="24">
        <f>transpose!S89</f>
        <v>700000</v>
      </c>
      <c r="W215" s="24">
        <f>transpose!T89</f>
        <v>0</v>
      </c>
    </row>
    <row r="216" spans="1:23" x14ac:dyDescent="0.2">
      <c r="A216" s="27"/>
      <c r="B216" s="28"/>
      <c r="C216" s="29" t="str">
        <f>C$12</f>
        <v>PER PUPIL</v>
      </c>
      <c r="I216" s="3">
        <f>I215/(D215)</f>
        <v>8181.42</v>
      </c>
      <c r="J216" s="3">
        <f>J215/(D215)</f>
        <v>0</v>
      </c>
      <c r="K216" s="3"/>
      <c r="L216" s="3"/>
      <c r="M216" s="3">
        <f t="shared" ref="M216:R216" si="44">M215/($D215)</f>
        <v>0</v>
      </c>
      <c r="N216" s="3">
        <f t="shared" si="44"/>
        <v>8181.42</v>
      </c>
      <c r="O216" s="123">
        <f t="shared" si="44"/>
        <v>-909.77480997645841</v>
      </c>
      <c r="P216" s="3">
        <f t="shared" si="44"/>
        <v>7271.6451900235425</v>
      </c>
      <c r="Q216" s="3">
        <f t="shared" si="44"/>
        <v>374.21317447134737</v>
      </c>
      <c r="R216" s="3">
        <f t="shared" si="44"/>
        <v>19011.03302881237</v>
      </c>
      <c r="S216" s="8"/>
      <c r="T216" s="24">
        <f>T215/($D215)</f>
        <v>45.349696543793527</v>
      </c>
      <c r="U216" s="24">
        <f>U215/($D215)</f>
        <v>6852.0823190084011</v>
      </c>
      <c r="V216" s="24">
        <f>V215/($D215)</f>
        <v>89.439724014565897</v>
      </c>
      <c r="W216" s="24">
        <f>W215/($D215)</f>
        <v>0</v>
      </c>
    </row>
    <row r="217" spans="1:23" x14ac:dyDescent="0.2">
      <c r="A217" s="27"/>
      <c r="B217" s="28"/>
      <c r="C217" s="29"/>
      <c r="I217" s="3"/>
      <c r="J217" s="3"/>
      <c r="K217" s="3"/>
      <c r="L217" s="3"/>
      <c r="M217" s="3"/>
      <c r="N217" s="3"/>
      <c r="O217" s="123"/>
      <c r="P217" s="3"/>
      <c r="Q217" s="3"/>
      <c r="R217" s="3"/>
      <c r="S217" s="8"/>
      <c r="T217" s="118"/>
      <c r="U217" s="118"/>
      <c r="V217" s="118"/>
      <c r="W217" s="118"/>
    </row>
    <row r="218" spans="1:23" x14ac:dyDescent="0.2">
      <c r="A218" s="28" t="s">
        <v>20</v>
      </c>
      <c r="B218" s="28"/>
      <c r="C218" s="32" t="s">
        <v>101</v>
      </c>
      <c r="I218" s="3"/>
      <c r="J218" s="3"/>
      <c r="K218" s="3"/>
      <c r="L218" s="3"/>
      <c r="M218" s="3"/>
      <c r="N218" s="3"/>
      <c r="O218" s="123"/>
      <c r="P218" s="3"/>
      <c r="Q218" s="3"/>
      <c r="R218" s="3"/>
      <c r="S218" s="8"/>
      <c r="T218" s="118"/>
      <c r="U218" s="118"/>
      <c r="V218" s="118"/>
      <c r="W218" s="118"/>
    </row>
    <row r="219" spans="1:23" x14ac:dyDescent="0.2">
      <c r="A219" s="27"/>
      <c r="B219" s="28"/>
      <c r="C219" s="29" t="str">
        <f>C$11</f>
        <v>TOTAL</v>
      </c>
      <c r="D219" s="2">
        <f>transpose!A90</f>
        <v>26627.7</v>
      </c>
      <c r="E219" s="2">
        <f>transpose!B90</f>
        <v>3504.3</v>
      </c>
      <c r="F219" s="2">
        <f>transpose!C90</f>
        <v>240</v>
      </c>
      <c r="G219" s="2">
        <f>transpose!D90</f>
        <v>3.5</v>
      </c>
      <c r="H219" s="2">
        <f>transpose!E90</f>
        <v>14598.6</v>
      </c>
      <c r="I219" s="3">
        <f>transpose!F90</f>
        <v>256152062.92000002</v>
      </c>
      <c r="J219" s="3">
        <f>transpose!G90</f>
        <v>0</v>
      </c>
      <c r="K219" s="3">
        <f>transpose!H90</f>
        <v>1894560</v>
      </c>
      <c r="L219" s="3">
        <f>transpose!I90</f>
        <v>27629</v>
      </c>
      <c r="M219" s="3">
        <f>transpose!J90</f>
        <v>-26492788.344000001</v>
      </c>
      <c r="N219" s="3">
        <f>transpose!K90</f>
        <v>256152062.92000002</v>
      </c>
      <c r="O219" s="123">
        <f>transpose!L90</f>
        <v>-28484137.761919182</v>
      </c>
      <c r="P219" s="3">
        <f>transpose!M90</f>
        <v>201175136.81408083</v>
      </c>
      <c r="Q219" s="3">
        <f>transpose!N90</f>
        <v>59649010.840000004</v>
      </c>
      <c r="R219" s="3">
        <f>transpose!O90</f>
        <v>2643782060</v>
      </c>
      <c r="S219" s="8">
        <f>transpose!P90</f>
        <v>22.561999999999998</v>
      </c>
      <c r="T219" s="24">
        <f>transpose!Q90</f>
        <v>7300888.5700000003</v>
      </c>
      <c r="U219" s="24">
        <f>transpose!R90</f>
        <v>160718025.74808085</v>
      </c>
      <c r="V219" s="24">
        <f>transpose!S90</f>
        <v>30398822</v>
      </c>
      <c r="W219" s="24">
        <f>transpose!T90</f>
        <v>574232.12239526561</v>
      </c>
    </row>
    <row r="220" spans="1:23" x14ac:dyDescent="0.2">
      <c r="A220" s="27"/>
      <c r="B220" s="28"/>
      <c r="C220" s="29" t="str">
        <f>C$12</f>
        <v>PER PUPIL</v>
      </c>
      <c r="I220" s="3">
        <f>I219/(D219+E219)</f>
        <v>8500.9977074206836</v>
      </c>
      <c r="J220" s="3">
        <f>J219/(D219+E219)</f>
        <v>0</v>
      </c>
      <c r="K220" s="3"/>
      <c r="L220" s="3"/>
      <c r="M220" s="3">
        <f>M219/(E219)</f>
        <v>-7560.08</v>
      </c>
      <c r="N220" s="3">
        <f>N219/(D219+E219)</f>
        <v>8500.9977074206836</v>
      </c>
      <c r="O220" s="123">
        <f>O219/(D219+E219)</f>
        <v>-945.31188643034591</v>
      </c>
      <c r="P220" s="3">
        <f>P219/($D219)</f>
        <v>7555.1075314083018</v>
      </c>
      <c r="Q220" s="3">
        <f>Q219/(D219+E219)</f>
        <v>1979.5901646090535</v>
      </c>
      <c r="R220" s="3">
        <f>R219/(D219+E219)</f>
        <v>87740.012611177488</v>
      </c>
      <c r="S220" s="8"/>
      <c r="T220" s="24">
        <f>T219/(D219+E219)</f>
        <v>242.29684621000931</v>
      </c>
      <c r="U220" s="24">
        <f>U219/(D219+E219)</f>
        <v>5333.7988101712745</v>
      </c>
      <c r="V220" s="24">
        <f>V219/($D219)</f>
        <v>1141.6240231037602</v>
      </c>
      <c r="W220" s="24">
        <f>W219/(D219)</f>
        <v>21.565216762817126</v>
      </c>
    </row>
    <row r="221" spans="1:23" x14ac:dyDescent="0.2">
      <c r="A221" s="27"/>
      <c r="B221" s="28"/>
      <c r="C221" s="29"/>
      <c r="I221" s="3"/>
      <c r="J221" s="3"/>
      <c r="K221" s="3"/>
      <c r="L221" s="3"/>
      <c r="M221" s="3"/>
      <c r="N221" s="3"/>
      <c r="O221" s="123"/>
      <c r="P221" s="3"/>
      <c r="Q221" s="3"/>
      <c r="R221" s="3"/>
      <c r="S221" s="8"/>
      <c r="T221" s="118"/>
      <c r="U221" s="118"/>
      <c r="V221" s="118"/>
      <c r="W221" s="118"/>
    </row>
    <row r="222" spans="1:23" x14ac:dyDescent="0.2">
      <c r="A222" s="28" t="s">
        <v>20</v>
      </c>
      <c r="B222" s="28"/>
      <c r="C222" s="32" t="s">
        <v>102</v>
      </c>
      <c r="I222" s="3"/>
      <c r="J222" s="3"/>
      <c r="K222" s="3"/>
      <c r="L222" s="3"/>
      <c r="M222" s="3"/>
      <c r="N222" s="3"/>
      <c r="O222" s="123"/>
      <c r="P222" s="3"/>
      <c r="Q222" s="3"/>
      <c r="R222" s="3"/>
      <c r="S222" s="8"/>
      <c r="T222" s="118"/>
      <c r="U222" s="118"/>
      <c r="V222" s="118"/>
      <c r="W222" s="118"/>
    </row>
    <row r="223" spans="1:23" x14ac:dyDescent="0.2">
      <c r="A223" s="27"/>
      <c r="B223" s="28"/>
      <c r="C223" s="29" t="str">
        <f>C$11</f>
        <v>TOTAL</v>
      </c>
      <c r="D223" s="2">
        <f>transpose!A91</f>
        <v>4945.8999999999996</v>
      </c>
      <c r="E223" s="2">
        <f>transpose!B91</f>
        <v>0</v>
      </c>
      <c r="F223" s="2">
        <f>transpose!C91</f>
        <v>0</v>
      </c>
      <c r="G223" s="2">
        <f>transpose!D91</f>
        <v>0</v>
      </c>
      <c r="H223" s="2">
        <f>transpose!E91</f>
        <v>654.70000000000005</v>
      </c>
      <c r="I223" s="3">
        <f>transpose!F91</f>
        <v>40464485.177999996</v>
      </c>
      <c r="J223" s="3">
        <f>transpose!G91</f>
        <v>0</v>
      </c>
      <c r="K223" s="3">
        <f>transpose!H91</f>
        <v>0</v>
      </c>
      <c r="L223" s="3">
        <f>transpose!I91</f>
        <v>0</v>
      </c>
      <c r="M223" s="3">
        <f>transpose!J91</f>
        <v>0</v>
      </c>
      <c r="N223" s="3">
        <f>transpose!K91</f>
        <v>40464485.177999996</v>
      </c>
      <c r="O223" s="123">
        <f>transpose!L91</f>
        <v>-4499655.2326625651</v>
      </c>
      <c r="P223" s="3">
        <f>transpose!M91</f>
        <v>35964829.94533743</v>
      </c>
      <c r="Q223" s="3">
        <f>transpose!N91</f>
        <v>10373437.26</v>
      </c>
      <c r="R223" s="3">
        <f>transpose!O91</f>
        <v>384201380</v>
      </c>
      <c r="S223" s="8">
        <f>transpose!P91</f>
        <v>27</v>
      </c>
      <c r="T223" s="24">
        <f>transpose!Q91</f>
        <v>1297465.48</v>
      </c>
      <c r="U223" s="24">
        <f>transpose!R91</f>
        <v>24293927.205337431</v>
      </c>
      <c r="V223" s="24">
        <f>transpose!S91</f>
        <v>4800000</v>
      </c>
      <c r="W223" s="24">
        <f>transpose!T91</f>
        <v>0</v>
      </c>
    </row>
    <row r="224" spans="1:23" x14ac:dyDescent="0.2">
      <c r="A224" s="27"/>
      <c r="B224" s="28"/>
      <c r="C224" s="29" t="str">
        <f>C$12</f>
        <v>PER PUPIL</v>
      </c>
      <c r="I224" s="3">
        <f>I223/(D223)</f>
        <v>8181.42</v>
      </c>
      <c r="J224" s="3">
        <f>J223/(D223)</f>
        <v>0</v>
      </c>
      <c r="K224" s="3"/>
      <c r="L224" s="3"/>
      <c r="M224" s="3">
        <f t="shared" ref="M224:R224" si="45">M223/($D223)</f>
        <v>0</v>
      </c>
      <c r="N224" s="3">
        <f t="shared" si="45"/>
        <v>8181.42</v>
      </c>
      <c r="O224" s="123">
        <f t="shared" si="45"/>
        <v>-909.77480997645841</v>
      </c>
      <c r="P224" s="3">
        <f t="shared" si="45"/>
        <v>7271.6451900235415</v>
      </c>
      <c r="Q224" s="3">
        <f t="shared" si="45"/>
        <v>2097.3811156715665</v>
      </c>
      <c r="R224" s="3">
        <f t="shared" si="45"/>
        <v>77680.782061909864</v>
      </c>
      <c r="S224" s="8"/>
      <c r="T224" s="24">
        <f>T223/($D223)</f>
        <v>262.33152307972261</v>
      </c>
      <c r="U224" s="24">
        <f>U223/($D223)</f>
        <v>4911.9325512722526</v>
      </c>
      <c r="V224" s="24">
        <f>V223/($D223)</f>
        <v>970.50081886006603</v>
      </c>
      <c r="W224" s="24">
        <f>W223/($D223)</f>
        <v>0</v>
      </c>
    </row>
    <row r="225" spans="1:23" x14ac:dyDescent="0.2">
      <c r="A225" s="27"/>
      <c r="B225" s="28"/>
      <c r="C225" s="29"/>
      <c r="I225" s="3"/>
      <c r="J225" s="3"/>
      <c r="K225" s="3"/>
      <c r="L225" s="3"/>
      <c r="M225" s="3"/>
      <c r="N225" s="3"/>
      <c r="O225" s="123"/>
      <c r="P225" s="3"/>
      <c r="Q225" s="3"/>
      <c r="R225" s="3"/>
      <c r="S225" s="8"/>
      <c r="T225" s="118"/>
      <c r="U225" s="118"/>
      <c r="V225" s="118"/>
      <c r="W225" s="118"/>
    </row>
    <row r="226" spans="1:23" x14ac:dyDescent="0.2">
      <c r="A226" s="28" t="s">
        <v>20</v>
      </c>
      <c r="B226" s="28"/>
      <c r="C226" s="32" t="s">
        <v>103</v>
      </c>
      <c r="I226" s="3"/>
      <c r="J226" s="3"/>
      <c r="K226" s="3"/>
      <c r="L226" s="3"/>
      <c r="M226" s="3"/>
      <c r="N226" s="3"/>
      <c r="O226" s="123"/>
      <c r="P226" s="3"/>
      <c r="Q226" s="3"/>
      <c r="R226" s="3"/>
      <c r="S226" s="8"/>
      <c r="T226" s="118"/>
      <c r="U226" s="118"/>
      <c r="V226" s="118"/>
      <c r="W226" s="118"/>
    </row>
    <row r="227" spans="1:23" x14ac:dyDescent="0.2">
      <c r="A227" s="27"/>
      <c r="B227" s="28"/>
      <c r="C227" s="29" t="str">
        <f>C$11</f>
        <v>TOTAL</v>
      </c>
      <c r="D227" s="2">
        <f>transpose!A92</f>
        <v>1405.8999999999999</v>
      </c>
      <c r="E227" s="2">
        <f>transpose!B92</f>
        <v>0</v>
      </c>
      <c r="F227" s="2">
        <f>transpose!C92</f>
        <v>0</v>
      </c>
      <c r="G227" s="2">
        <f>transpose!D92</f>
        <v>0</v>
      </c>
      <c r="H227" s="2">
        <f>transpose!E92</f>
        <v>333.7</v>
      </c>
      <c r="I227" s="3">
        <f>transpose!F92</f>
        <v>12257258.869999999</v>
      </c>
      <c r="J227" s="3">
        <f>transpose!G92</f>
        <v>8664.36</v>
      </c>
      <c r="K227" s="3">
        <f>transpose!H92</f>
        <v>0</v>
      </c>
      <c r="L227" s="3">
        <f>transpose!I92</f>
        <v>0</v>
      </c>
      <c r="M227" s="3">
        <f>transpose!J92</f>
        <v>0</v>
      </c>
      <c r="N227" s="3">
        <f>transpose!K92</f>
        <v>12265923.229999999</v>
      </c>
      <c r="O227" s="123">
        <f>transpose!L92</f>
        <v>-1363972.0214533755</v>
      </c>
      <c r="P227" s="3">
        <f>transpose!M92</f>
        <v>10901951.208546624</v>
      </c>
      <c r="Q227" s="3">
        <f>transpose!N92</f>
        <v>2742192.3</v>
      </c>
      <c r="R227" s="3">
        <f>transpose!O92</f>
        <v>120187250</v>
      </c>
      <c r="S227" s="8">
        <f>transpose!P92</f>
        <v>22.815999999999999</v>
      </c>
      <c r="T227" s="24">
        <f>transpose!Q92</f>
        <v>334875.34000000003</v>
      </c>
      <c r="U227" s="24">
        <f>transpose!R92</f>
        <v>7824883.5685466239</v>
      </c>
      <c r="V227" s="24">
        <f>transpose!S92</f>
        <v>1900000</v>
      </c>
      <c r="W227" s="24">
        <f>transpose!T92</f>
        <v>0</v>
      </c>
    </row>
    <row r="228" spans="1:23" x14ac:dyDescent="0.2">
      <c r="A228" s="27"/>
      <c r="B228" s="28"/>
      <c r="C228" s="29" t="str">
        <f>C$12</f>
        <v>PER PUPIL</v>
      </c>
      <c r="I228" s="3">
        <f>I227/(D227)</f>
        <v>8718.4428977878943</v>
      </c>
      <c r="J228" s="3">
        <f>J227/(D227)</f>
        <v>6.1628565331815928</v>
      </c>
      <c r="K228" s="3"/>
      <c r="L228" s="3"/>
      <c r="M228" s="3">
        <f t="shared" ref="M228:R228" si="46">M227/($D227)</f>
        <v>0</v>
      </c>
      <c r="N228" s="3">
        <f t="shared" si="46"/>
        <v>8724.6057543210754</v>
      </c>
      <c r="O228" s="123">
        <f t="shared" si="46"/>
        <v>-970.17712600709547</v>
      </c>
      <c r="P228" s="3">
        <f t="shared" si="46"/>
        <v>7754.42862831398</v>
      </c>
      <c r="Q228" s="3">
        <f t="shared" si="46"/>
        <v>1950.4888683405647</v>
      </c>
      <c r="R228" s="3">
        <f t="shared" si="46"/>
        <v>85487.765843943387</v>
      </c>
      <c r="S228" s="8"/>
      <c r="T228" s="24">
        <f>T227/($D227)</f>
        <v>238.19285866704607</v>
      </c>
      <c r="U228" s="24">
        <f>U227/($D227)</f>
        <v>5565.7469013063692</v>
      </c>
      <c r="V228" s="24">
        <f>V227/($D227)</f>
        <v>1351.4474713706525</v>
      </c>
      <c r="W228" s="24">
        <f>W227/($D227)</f>
        <v>0</v>
      </c>
    </row>
    <row r="229" spans="1:23" x14ac:dyDescent="0.2">
      <c r="A229" s="27"/>
      <c r="B229" s="28"/>
      <c r="C229" s="29"/>
      <c r="I229" s="3"/>
      <c r="J229" s="3"/>
      <c r="K229" s="3"/>
      <c r="L229" s="3"/>
      <c r="M229" s="3"/>
      <c r="N229" s="3"/>
      <c r="O229" s="123"/>
      <c r="P229" s="3"/>
      <c r="Q229" s="3"/>
      <c r="R229" s="3"/>
      <c r="S229" s="8"/>
      <c r="T229" s="118"/>
      <c r="U229" s="118"/>
      <c r="V229" s="118"/>
      <c r="W229" s="118"/>
    </row>
    <row r="230" spans="1:23" x14ac:dyDescent="0.2">
      <c r="A230" s="28" t="s">
        <v>20</v>
      </c>
      <c r="B230" s="28"/>
      <c r="C230" s="32" t="s">
        <v>104</v>
      </c>
      <c r="I230" s="3"/>
      <c r="J230" s="3"/>
      <c r="K230" s="3"/>
      <c r="L230" s="3"/>
      <c r="M230" s="3"/>
      <c r="N230" s="3"/>
      <c r="O230" s="123"/>
      <c r="P230" s="3"/>
      <c r="Q230" s="3"/>
      <c r="R230" s="3"/>
      <c r="S230" s="8"/>
      <c r="T230" s="118"/>
      <c r="U230" s="118"/>
      <c r="V230" s="118"/>
      <c r="W230" s="118"/>
    </row>
    <row r="231" spans="1:23" x14ac:dyDescent="0.2">
      <c r="A231" s="27"/>
      <c r="B231" s="28"/>
      <c r="C231" s="29" t="str">
        <f>C$11</f>
        <v>TOTAL</v>
      </c>
      <c r="D231" s="2">
        <f>transpose!A93</f>
        <v>24330.6</v>
      </c>
      <c r="E231" s="2">
        <f>transpose!B93</f>
        <v>0</v>
      </c>
      <c r="F231" s="2">
        <f>transpose!C93</f>
        <v>688</v>
      </c>
      <c r="G231" s="2">
        <f>transpose!D93</f>
        <v>20.5</v>
      </c>
      <c r="H231" s="2">
        <f>transpose!E93</f>
        <v>2538.3000000000002</v>
      </c>
      <c r="I231" s="3">
        <f>transpose!F93</f>
        <v>198855220.382</v>
      </c>
      <c r="J231" s="3">
        <f>transpose!G93</f>
        <v>0</v>
      </c>
      <c r="K231" s="3">
        <f>transpose!H93</f>
        <v>5431072</v>
      </c>
      <c r="L231" s="3">
        <f>transpose!I93</f>
        <v>161827</v>
      </c>
      <c r="M231" s="3">
        <f>transpose!J93</f>
        <v>0</v>
      </c>
      <c r="N231" s="3">
        <f>transpose!K93</f>
        <v>198855220.382</v>
      </c>
      <c r="O231" s="123">
        <f>transpose!L93</f>
        <v>-22112722.526879296</v>
      </c>
      <c r="P231" s="3">
        <f>transpose!M93</f>
        <v>176742497.85512072</v>
      </c>
      <c r="Q231" s="3">
        <f>transpose!N93</f>
        <v>41645230.210000001</v>
      </c>
      <c r="R231" s="3">
        <f>transpose!O93</f>
        <v>1545162890</v>
      </c>
      <c r="S231" s="8">
        <f>transpose!P93</f>
        <v>26.952000000000002</v>
      </c>
      <c r="T231" s="24">
        <f>transpose!Q93</f>
        <v>4953188.57</v>
      </c>
      <c r="U231" s="24">
        <f>transpose!R93</f>
        <v>130144079.07512072</v>
      </c>
      <c r="V231" s="24">
        <f>transpose!S93</f>
        <v>26750862</v>
      </c>
      <c r="W231" s="24">
        <f>transpose!T93</f>
        <v>0</v>
      </c>
    </row>
    <row r="232" spans="1:23" x14ac:dyDescent="0.2">
      <c r="A232" s="27"/>
      <c r="B232" s="28"/>
      <c r="C232" s="29" t="str">
        <f>C$12</f>
        <v>PER PUPIL</v>
      </c>
      <c r="I232" s="3">
        <f>I231/(D231)</f>
        <v>8173.0504131422986</v>
      </c>
      <c r="J232" s="3">
        <f>J231/(D231)</f>
        <v>0</v>
      </c>
      <c r="K232" s="3"/>
      <c r="L232" s="3"/>
      <c r="M232" s="3">
        <f t="shared" ref="M232:R232" si="47">M231/($D231)</f>
        <v>0</v>
      </c>
      <c r="N232" s="3">
        <f t="shared" si="47"/>
        <v>8173.0504131422986</v>
      </c>
      <c r="O232" s="123">
        <f t="shared" si="47"/>
        <v>-908.84411099106876</v>
      </c>
      <c r="P232" s="3">
        <f t="shared" si="47"/>
        <v>7264.2063021512304</v>
      </c>
      <c r="Q232" s="3">
        <f t="shared" si="47"/>
        <v>1711.6400832696277</v>
      </c>
      <c r="R232" s="3">
        <f t="shared" si="47"/>
        <v>63506.978455114142</v>
      </c>
      <c r="S232" s="8"/>
      <c r="T232" s="24">
        <f>T231/($D231)</f>
        <v>203.57856238645988</v>
      </c>
      <c r="U232" s="24">
        <f>U231/($D231)</f>
        <v>5348.9876564951428</v>
      </c>
      <c r="V232" s="24">
        <f>V231/($D231)</f>
        <v>1099.4739957091072</v>
      </c>
      <c r="W232" s="24">
        <f>W231/($D231)</f>
        <v>0</v>
      </c>
    </row>
    <row r="233" spans="1:23" x14ac:dyDescent="0.2">
      <c r="A233" s="27"/>
      <c r="B233" s="28"/>
      <c r="C233" s="29"/>
      <c r="I233" s="3"/>
      <c r="J233" s="3"/>
      <c r="K233" s="3"/>
      <c r="L233" s="3"/>
      <c r="M233" s="3"/>
      <c r="N233" s="3"/>
      <c r="O233" s="123"/>
      <c r="P233" s="3"/>
      <c r="Q233" s="3"/>
      <c r="R233" s="3"/>
      <c r="S233" s="8"/>
      <c r="T233" s="118"/>
      <c r="U233" s="118"/>
      <c r="V233" s="118"/>
      <c r="W233" s="118"/>
    </row>
    <row r="234" spans="1:23" x14ac:dyDescent="0.2">
      <c r="A234" s="28" t="s">
        <v>20</v>
      </c>
      <c r="B234" s="28"/>
      <c r="C234" s="32" t="s">
        <v>105</v>
      </c>
      <c r="I234" s="3"/>
      <c r="J234" s="3"/>
      <c r="K234" s="3"/>
      <c r="L234" s="3"/>
      <c r="M234" s="3"/>
      <c r="N234" s="3"/>
      <c r="O234" s="123"/>
      <c r="P234" s="3"/>
      <c r="Q234" s="3"/>
      <c r="R234" s="3"/>
      <c r="S234" s="8"/>
      <c r="T234" s="118"/>
      <c r="U234" s="118"/>
      <c r="V234" s="118"/>
      <c r="W234" s="118"/>
    </row>
    <row r="235" spans="1:23" x14ac:dyDescent="0.2">
      <c r="A235" s="27"/>
      <c r="B235" s="28"/>
      <c r="C235" s="29" t="str">
        <f>C$11</f>
        <v>TOTAL</v>
      </c>
      <c r="D235" s="2">
        <f>transpose!A94</f>
        <v>976.5</v>
      </c>
      <c r="E235" s="2">
        <f>transpose!B94</f>
        <v>0</v>
      </c>
      <c r="F235" s="2">
        <f>transpose!C94</f>
        <v>0</v>
      </c>
      <c r="G235" s="2">
        <f>transpose!D94</f>
        <v>0</v>
      </c>
      <c r="H235" s="2">
        <f>transpose!E94</f>
        <v>469.1</v>
      </c>
      <c r="I235" s="3">
        <f>transpose!F94</f>
        <v>8940099.2300000004</v>
      </c>
      <c r="J235" s="3">
        <f>transpose!G94</f>
        <v>0</v>
      </c>
      <c r="K235" s="3">
        <f>transpose!H94</f>
        <v>0</v>
      </c>
      <c r="L235" s="3">
        <f>transpose!I94</f>
        <v>0</v>
      </c>
      <c r="M235" s="3">
        <f>transpose!J94</f>
        <v>0</v>
      </c>
      <c r="N235" s="3">
        <f>transpose!K94</f>
        <v>8940099.2300000004</v>
      </c>
      <c r="O235" s="123">
        <f>transpose!L94</f>
        <v>-994140.0243654442</v>
      </c>
      <c r="P235" s="3">
        <f>transpose!M94</f>
        <v>7945959.2056345567</v>
      </c>
      <c r="Q235" s="3">
        <f>transpose!N94</f>
        <v>840429.81</v>
      </c>
      <c r="R235" s="3">
        <f>transpose!O94</f>
        <v>31127030</v>
      </c>
      <c r="S235" s="8">
        <f>transpose!P94</f>
        <v>27</v>
      </c>
      <c r="T235" s="24">
        <f>transpose!Q94</f>
        <v>172436.45</v>
      </c>
      <c r="U235" s="24">
        <f>transpose!R94</f>
        <v>6933092.945634556</v>
      </c>
      <c r="V235" s="24">
        <f>transpose!S94</f>
        <v>0</v>
      </c>
      <c r="W235" s="24">
        <f>transpose!T94</f>
        <v>0</v>
      </c>
    </row>
    <row r="236" spans="1:23" x14ac:dyDescent="0.2">
      <c r="A236" s="27"/>
      <c r="B236" s="28"/>
      <c r="C236" s="29" t="str">
        <f>C$12</f>
        <v>PER PUPIL</v>
      </c>
      <c r="I236" s="3">
        <f>I235/(D235)</f>
        <v>9155.2475473630311</v>
      </c>
      <c r="J236" s="3">
        <f>J235/(D235)</f>
        <v>0</v>
      </c>
      <c r="K236" s="3"/>
      <c r="L236" s="3"/>
      <c r="M236" s="3">
        <f t="shared" ref="M236:R236" si="48">M235/($D235)</f>
        <v>0</v>
      </c>
      <c r="N236" s="3">
        <f t="shared" si="48"/>
        <v>9155.2475473630311</v>
      </c>
      <c r="O236" s="123">
        <f t="shared" si="48"/>
        <v>-1018.064541080844</v>
      </c>
      <c r="P236" s="3">
        <f t="shared" si="48"/>
        <v>8137.1830062821882</v>
      </c>
      <c r="Q236" s="3">
        <f t="shared" si="48"/>
        <v>860.65520737327199</v>
      </c>
      <c r="R236" s="3">
        <f t="shared" si="48"/>
        <v>31876.118791602661</v>
      </c>
      <c r="S236" s="8"/>
      <c r="T236" s="24">
        <f>T235/($D235)</f>
        <v>176.58622631848439</v>
      </c>
      <c r="U236" s="24">
        <f>U235/($D235)</f>
        <v>7099.941572590431</v>
      </c>
      <c r="V236" s="24">
        <f>V235/($D235)</f>
        <v>0</v>
      </c>
      <c r="W236" s="24">
        <f>W235/($D235)</f>
        <v>0</v>
      </c>
    </row>
    <row r="237" spans="1:23" x14ac:dyDescent="0.2">
      <c r="A237" s="27"/>
      <c r="B237" s="28"/>
      <c r="C237" s="29"/>
      <c r="I237" s="3"/>
      <c r="J237" s="3"/>
      <c r="K237" s="3"/>
      <c r="L237" s="3"/>
      <c r="M237" s="3"/>
      <c r="N237" s="3"/>
      <c r="O237" s="123"/>
      <c r="P237" s="3"/>
      <c r="Q237" s="3"/>
      <c r="R237" s="3"/>
      <c r="S237" s="8"/>
      <c r="T237" s="118"/>
      <c r="U237" s="118"/>
      <c r="V237" s="118"/>
      <c r="W237" s="118"/>
    </row>
    <row r="238" spans="1:23" x14ac:dyDescent="0.2">
      <c r="A238" s="28" t="s">
        <v>20</v>
      </c>
      <c r="B238" s="28"/>
      <c r="C238" s="32" t="s">
        <v>106</v>
      </c>
      <c r="I238" s="3"/>
      <c r="J238" s="3"/>
      <c r="K238" s="3"/>
      <c r="L238" s="3"/>
      <c r="M238" s="3"/>
      <c r="N238" s="3"/>
      <c r="O238" s="123"/>
      <c r="P238" s="3"/>
      <c r="Q238" s="3"/>
      <c r="R238" s="3"/>
      <c r="S238" s="8"/>
      <c r="T238" s="118"/>
      <c r="U238" s="118"/>
      <c r="V238" s="118"/>
      <c r="W238" s="118"/>
    </row>
    <row r="239" spans="1:23" x14ac:dyDescent="0.2">
      <c r="A239" s="27"/>
      <c r="B239" s="28"/>
      <c r="C239" s="29" t="str">
        <f>C$11</f>
        <v>TOTAL</v>
      </c>
      <c r="D239" s="2">
        <f>transpose!A95</f>
        <v>636.70000000000005</v>
      </c>
      <c r="E239" s="2">
        <f>transpose!B95</f>
        <v>0</v>
      </c>
      <c r="F239" s="2">
        <f>transpose!C95</f>
        <v>25.5</v>
      </c>
      <c r="G239" s="2">
        <f>transpose!D95</f>
        <v>0</v>
      </c>
      <c r="H239" s="2">
        <f>transpose!E95</f>
        <v>124.5</v>
      </c>
      <c r="I239" s="3">
        <f>transpose!F95</f>
        <v>5958337.9800000004</v>
      </c>
      <c r="J239" s="3">
        <f>transpose!G95</f>
        <v>0</v>
      </c>
      <c r="K239" s="3">
        <f>transpose!H95</f>
        <v>201297</v>
      </c>
      <c r="L239" s="3">
        <f>transpose!I95</f>
        <v>0</v>
      </c>
      <c r="M239" s="3">
        <f>transpose!J95</f>
        <v>0</v>
      </c>
      <c r="N239" s="3">
        <f>transpose!K95</f>
        <v>5958337.9800000004</v>
      </c>
      <c r="O239" s="123">
        <f>transpose!L95</f>
        <v>-662567.84317759203</v>
      </c>
      <c r="P239" s="3">
        <f>transpose!M95</f>
        <v>5295770.1368224081</v>
      </c>
      <c r="Q239" s="3">
        <f>transpose!N95</f>
        <v>905428.04</v>
      </c>
      <c r="R239" s="3">
        <f>transpose!O95</f>
        <v>42272190</v>
      </c>
      <c r="S239" s="8">
        <f>transpose!P95</f>
        <v>21.419</v>
      </c>
      <c r="T239" s="24">
        <f>transpose!Q95</f>
        <v>108726.14</v>
      </c>
      <c r="U239" s="24">
        <f>transpose!R95</f>
        <v>4281615.9568224084</v>
      </c>
      <c r="V239" s="24">
        <f>transpose!S95</f>
        <v>0</v>
      </c>
      <c r="W239" s="24">
        <f>transpose!T95</f>
        <v>0</v>
      </c>
    </row>
    <row r="240" spans="1:23" x14ac:dyDescent="0.2">
      <c r="A240" s="27"/>
      <c r="B240" s="28"/>
      <c r="C240" s="29" t="str">
        <f>C$12</f>
        <v>PER PUPIL</v>
      </c>
      <c r="I240" s="3">
        <f>I239/(D239)</f>
        <v>9358.1560860687914</v>
      </c>
      <c r="J240" s="3">
        <f>J239/(D239)</f>
        <v>0</v>
      </c>
      <c r="K240" s="3"/>
      <c r="L240" s="3"/>
      <c r="M240" s="3">
        <f t="shared" ref="M240:R240" si="49">M239/($D239)</f>
        <v>0</v>
      </c>
      <c r="N240" s="3">
        <f t="shared" si="49"/>
        <v>9358.1560860687914</v>
      </c>
      <c r="O240" s="123">
        <f t="shared" si="49"/>
        <v>-1040.627993054173</v>
      </c>
      <c r="P240" s="3">
        <f t="shared" si="49"/>
        <v>8317.5280930146182</v>
      </c>
      <c r="Q240" s="3">
        <f t="shared" si="49"/>
        <v>1422.0638291188943</v>
      </c>
      <c r="R240" s="3">
        <f t="shared" si="49"/>
        <v>66392.633893513426</v>
      </c>
      <c r="S240" s="8"/>
      <c r="T240" s="24">
        <f>T239/($D239)</f>
        <v>170.76510130359665</v>
      </c>
      <c r="U240" s="24">
        <f>U239/($D239)</f>
        <v>6724.6991625921282</v>
      </c>
      <c r="V240" s="24">
        <f>V239/($D239)</f>
        <v>0</v>
      </c>
      <c r="W240" s="24">
        <f>W239/($D239)</f>
        <v>0</v>
      </c>
    </row>
    <row r="241" spans="1:23" x14ac:dyDescent="0.2">
      <c r="A241" s="27"/>
      <c r="B241" s="28"/>
      <c r="C241" s="29"/>
      <c r="I241" s="3"/>
      <c r="J241" s="3"/>
      <c r="K241" s="3"/>
      <c r="L241" s="3"/>
      <c r="M241" s="3"/>
      <c r="N241" s="3"/>
      <c r="O241" s="123"/>
      <c r="P241" s="3"/>
      <c r="Q241" s="3"/>
      <c r="R241" s="3"/>
      <c r="S241" s="8"/>
      <c r="T241" s="118"/>
      <c r="U241" s="118"/>
      <c r="V241" s="118"/>
      <c r="W241" s="118"/>
    </row>
    <row r="242" spans="1:23" x14ac:dyDescent="0.2">
      <c r="A242" s="28" t="s">
        <v>20</v>
      </c>
      <c r="B242" s="28"/>
      <c r="C242" s="32" t="s">
        <v>107</v>
      </c>
      <c r="I242" s="3"/>
      <c r="J242" s="3"/>
      <c r="K242" s="3"/>
      <c r="L242" s="3"/>
      <c r="M242" s="3"/>
      <c r="N242" s="3"/>
      <c r="O242" s="123"/>
      <c r="P242" s="3"/>
      <c r="Q242" s="3"/>
      <c r="R242" s="3"/>
      <c r="S242" s="8"/>
      <c r="T242" s="118"/>
      <c r="U242" s="118"/>
      <c r="V242" s="118"/>
      <c r="W242" s="118"/>
    </row>
    <row r="243" spans="1:23" x14ac:dyDescent="0.2">
      <c r="A243" s="27"/>
      <c r="B243" s="28"/>
      <c r="C243" s="29" t="str">
        <f>C$11</f>
        <v>TOTAL</v>
      </c>
      <c r="D243" s="2">
        <f>transpose!A96</f>
        <v>257.2</v>
      </c>
      <c r="E243" s="2">
        <f>transpose!B96</f>
        <v>0</v>
      </c>
      <c r="F243" s="2">
        <f>transpose!C96</f>
        <v>2</v>
      </c>
      <c r="G243" s="2">
        <f>transpose!D96</f>
        <v>0</v>
      </c>
      <c r="H243" s="2">
        <f>transpose!E96</f>
        <v>145.6</v>
      </c>
      <c r="I243" s="3">
        <f>transpose!F96</f>
        <v>3311248.1</v>
      </c>
      <c r="J243" s="3">
        <f>transpose!G96</f>
        <v>0</v>
      </c>
      <c r="K243" s="3">
        <f>transpose!H96</f>
        <v>15788</v>
      </c>
      <c r="L243" s="3">
        <f>transpose!I96</f>
        <v>0</v>
      </c>
      <c r="M243" s="3">
        <f>transpose!J96</f>
        <v>0</v>
      </c>
      <c r="N243" s="3">
        <f>transpose!K96</f>
        <v>3311248.1</v>
      </c>
      <c r="O243" s="123">
        <f>transpose!L96</f>
        <v>-368211.15539385693</v>
      </c>
      <c r="P243" s="3">
        <f>transpose!M96</f>
        <v>2943036.944606143</v>
      </c>
      <c r="Q243" s="3">
        <f>transpose!N96</f>
        <v>295165.63</v>
      </c>
      <c r="R243" s="3">
        <f>transpose!O96</f>
        <v>35001260</v>
      </c>
      <c r="S243" s="8">
        <f>transpose!P96</f>
        <v>8.4329999999999998</v>
      </c>
      <c r="T243" s="24">
        <f>transpose!Q96</f>
        <v>44112.160000000003</v>
      </c>
      <c r="U243" s="24">
        <f>transpose!R96</f>
        <v>2603759.154606143</v>
      </c>
      <c r="V243" s="24">
        <f>transpose!S96</f>
        <v>0</v>
      </c>
      <c r="W243" s="24">
        <f>transpose!T96</f>
        <v>52635.964017061655</v>
      </c>
    </row>
    <row r="244" spans="1:23" x14ac:dyDescent="0.2">
      <c r="A244" s="27"/>
      <c r="B244" s="28"/>
      <c r="C244" s="29" t="str">
        <f>C$12</f>
        <v>PER PUPIL</v>
      </c>
      <c r="I244" s="3">
        <f>I243/(D243)</f>
        <v>12874.215007776051</v>
      </c>
      <c r="J244" s="3">
        <f>J243/(D243)</f>
        <v>0</v>
      </c>
      <c r="K244" s="3"/>
      <c r="L244" s="3"/>
      <c r="M244" s="3">
        <f t="shared" ref="M244:R244" si="50">M243/($D243)</f>
        <v>0</v>
      </c>
      <c r="N244" s="3">
        <f t="shared" si="50"/>
        <v>12874.215007776051</v>
      </c>
      <c r="O244" s="123">
        <f t="shared" si="50"/>
        <v>-1431.6141345017766</v>
      </c>
      <c r="P244" s="3">
        <f t="shared" si="50"/>
        <v>11442.600873274274</v>
      </c>
      <c r="Q244" s="3">
        <f t="shared" si="50"/>
        <v>1147.6113141524106</v>
      </c>
      <c r="R244" s="3">
        <f t="shared" si="50"/>
        <v>136085.76982892692</v>
      </c>
      <c r="S244" s="8"/>
      <c r="T244" s="24">
        <f>T243/($D243)</f>
        <v>171.50917573872474</v>
      </c>
      <c r="U244" s="24">
        <f>U243/($D243)</f>
        <v>10123.480383383137</v>
      </c>
      <c r="V244" s="24">
        <f>V243/($D243)</f>
        <v>0</v>
      </c>
      <c r="W244" s="24">
        <f>W243/($D243)</f>
        <v>204.64993785793803</v>
      </c>
    </row>
    <row r="245" spans="1:23" x14ac:dyDescent="0.2">
      <c r="A245" s="27"/>
      <c r="B245" s="28"/>
      <c r="C245" s="29"/>
      <c r="I245" s="3"/>
      <c r="J245" s="3"/>
      <c r="K245" s="3"/>
      <c r="L245" s="3"/>
      <c r="M245" s="3"/>
      <c r="N245" s="3"/>
      <c r="O245" s="123"/>
      <c r="P245" s="3"/>
      <c r="Q245" s="3"/>
      <c r="R245" s="3"/>
      <c r="S245" s="8"/>
      <c r="T245" s="118"/>
      <c r="U245" s="118"/>
      <c r="V245" s="118"/>
      <c r="W245" s="118"/>
    </row>
    <row r="246" spans="1:23" x14ac:dyDescent="0.2">
      <c r="A246" s="28" t="s">
        <v>20</v>
      </c>
      <c r="B246" s="28"/>
      <c r="C246" s="32" t="s">
        <v>108</v>
      </c>
      <c r="I246" s="3"/>
      <c r="J246" s="3"/>
      <c r="K246" s="3"/>
      <c r="L246" s="3"/>
      <c r="M246" s="3"/>
      <c r="N246" s="3"/>
      <c r="O246" s="123"/>
      <c r="P246" s="3"/>
      <c r="Q246" s="3"/>
      <c r="R246" s="3"/>
      <c r="S246" s="8"/>
      <c r="T246" s="118"/>
      <c r="U246" s="118"/>
      <c r="V246" s="118"/>
      <c r="W246" s="118"/>
    </row>
    <row r="247" spans="1:23" x14ac:dyDescent="0.2">
      <c r="A247" s="27"/>
      <c r="B247" s="28"/>
      <c r="C247" s="29" t="str">
        <f>C$11</f>
        <v>TOTAL</v>
      </c>
      <c r="D247" s="2">
        <f>transpose!A97</f>
        <v>6301.1</v>
      </c>
      <c r="E247" s="2">
        <f>transpose!B97</f>
        <v>0</v>
      </c>
      <c r="F247" s="2">
        <f>transpose!C97</f>
        <v>0</v>
      </c>
      <c r="G247" s="2">
        <f>transpose!D97</f>
        <v>0</v>
      </c>
      <c r="H247" s="2">
        <f>transpose!E97</f>
        <v>419.1</v>
      </c>
      <c r="I247" s="3">
        <f>transpose!F97</f>
        <v>51551945.562000006</v>
      </c>
      <c r="J247" s="3">
        <f>transpose!G97</f>
        <v>0</v>
      </c>
      <c r="K247" s="3">
        <f>transpose!H97</f>
        <v>0</v>
      </c>
      <c r="L247" s="3">
        <f>transpose!I97</f>
        <v>0</v>
      </c>
      <c r="M247" s="3">
        <f>transpose!J97</f>
        <v>0</v>
      </c>
      <c r="N247" s="3">
        <f>transpose!K97</f>
        <v>51551945.562000006</v>
      </c>
      <c r="O247" s="123">
        <f>transpose!L97</f>
        <v>-5732582.0551426625</v>
      </c>
      <c r="P247" s="3">
        <f>transpose!M97</f>
        <v>45819363.506857343</v>
      </c>
      <c r="Q247" s="3">
        <f>transpose!N97</f>
        <v>11539352.060000001</v>
      </c>
      <c r="R247" s="3">
        <f>transpose!O97</f>
        <v>498158870</v>
      </c>
      <c r="S247" s="8">
        <f>transpose!P97</f>
        <v>23.164000000000001</v>
      </c>
      <c r="T247" s="24">
        <f>transpose!Q97</f>
        <v>1323659.43</v>
      </c>
      <c r="U247" s="24">
        <f>transpose!R97</f>
        <v>32956352.016857341</v>
      </c>
      <c r="V247" s="24">
        <f>transpose!S97</f>
        <v>4000000</v>
      </c>
      <c r="W247" s="24">
        <f>transpose!T97</f>
        <v>0</v>
      </c>
    </row>
    <row r="248" spans="1:23" x14ac:dyDescent="0.2">
      <c r="A248" s="27"/>
      <c r="B248" s="28"/>
      <c r="C248" s="29" t="str">
        <f>C$12</f>
        <v>PER PUPIL</v>
      </c>
      <c r="I248" s="3">
        <f>I247/(D247)</f>
        <v>8181.420000000001</v>
      </c>
      <c r="J248" s="3">
        <f>J247/(D247)</f>
        <v>0</v>
      </c>
      <c r="K248" s="3"/>
      <c r="L248" s="3"/>
      <c r="M248" s="3">
        <f t="shared" ref="M248:R248" si="51">M247/($D247)</f>
        <v>0</v>
      </c>
      <c r="N248" s="3">
        <f t="shared" si="51"/>
        <v>8181.420000000001</v>
      </c>
      <c r="O248" s="123">
        <f t="shared" si="51"/>
        <v>-909.77480997645841</v>
      </c>
      <c r="P248" s="3">
        <f t="shared" si="51"/>
        <v>7271.6451900235415</v>
      </c>
      <c r="Q248" s="3">
        <f t="shared" si="51"/>
        <v>1831.3234292425132</v>
      </c>
      <c r="R248" s="3">
        <f t="shared" si="51"/>
        <v>79059.032549872238</v>
      </c>
      <c r="S248" s="8"/>
      <c r="T248" s="24">
        <f>T247/($D247)</f>
        <v>210.06799289013028</v>
      </c>
      <c r="U248" s="24">
        <f>U247/($D247)</f>
        <v>5230.2537678908984</v>
      </c>
      <c r="V248" s="24">
        <f>V247/($D247)</f>
        <v>634.80979511513863</v>
      </c>
      <c r="W248" s="24">
        <f>W247/($D247)</f>
        <v>0</v>
      </c>
    </row>
    <row r="249" spans="1:23" x14ac:dyDescent="0.2">
      <c r="A249" s="27"/>
      <c r="B249" s="28"/>
      <c r="C249" s="29"/>
      <c r="I249" s="3"/>
      <c r="J249" s="3"/>
      <c r="K249" s="3"/>
      <c r="L249" s="3"/>
      <c r="M249" s="3"/>
      <c r="N249" s="3"/>
      <c r="O249" s="123"/>
      <c r="P249" s="3"/>
      <c r="Q249" s="3"/>
      <c r="R249" s="3"/>
      <c r="S249" s="8"/>
      <c r="T249" s="118"/>
      <c r="U249" s="118"/>
      <c r="V249" s="118"/>
      <c r="W249" s="118"/>
    </row>
    <row r="250" spans="1:23" x14ac:dyDescent="0.2">
      <c r="A250" s="28" t="s">
        <v>20</v>
      </c>
      <c r="B250" s="28"/>
      <c r="C250" s="32" t="s">
        <v>109</v>
      </c>
      <c r="I250" s="3"/>
      <c r="J250" s="3"/>
      <c r="K250" s="3"/>
      <c r="L250" s="3"/>
      <c r="M250" s="3"/>
      <c r="N250" s="3"/>
      <c r="O250" s="123"/>
      <c r="P250" s="3"/>
      <c r="Q250" s="3"/>
      <c r="R250" s="3"/>
      <c r="S250" s="8"/>
      <c r="T250" s="118"/>
      <c r="U250" s="118"/>
      <c r="V250" s="118"/>
      <c r="W250" s="118"/>
    </row>
    <row r="251" spans="1:23" x14ac:dyDescent="0.2">
      <c r="A251" s="27"/>
      <c r="B251" s="28"/>
      <c r="C251" s="29" t="str">
        <f>C$11</f>
        <v>TOTAL</v>
      </c>
      <c r="D251" s="2">
        <f>transpose!A98</f>
        <v>22501.5</v>
      </c>
      <c r="E251" s="2">
        <f>transpose!B98</f>
        <v>0</v>
      </c>
      <c r="F251" s="2">
        <f>transpose!C98</f>
        <v>6558.5</v>
      </c>
      <c r="G251" s="2">
        <f>transpose!D98</f>
        <v>16</v>
      </c>
      <c r="H251" s="2">
        <f>transpose!E98</f>
        <v>5571</v>
      </c>
      <c r="I251" s="3">
        <f>transpose!F98</f>
        <v>184179550.09</v>
      </c>
      <c r="J251" s="3">
        <f>transpose!G98</f>
        <v>284117.25</v>
      </c>
      <c r="K251" s="3">
        <f>transpose!H98</f>
        <v>51772799</v>
      </c>
      <c r="L251" s="3">
        <f>transpose!I98</f>
        <v>126304</v>
      </c>
      <c r="M251" s="3">
        <f>transpose!J98</f>
        <v>0</v>
      </c>
      <c r="N251" s="3">
        <f>transpose!K98</f>
        <v>184463667.34</v>
      </c>
      <c r="O251" s="123">
        <f>transpose!L98</f>
        <v>-20512380.234948106</v>
      </c>
      <c r="P251" s="3">
        <f>transpose!M98</f>
        <v>163951287.1050519</v>
      </c>
      <c r="Q251" s="3">
        <f>transpose!N98</f>
        <v>20559617.809999999</v>
      </c>
      <c r="R251" s="3">
        <f>transpose!O98</f>
        <v>840574750</v>
      </c>
      <c r="S251" s="8">
        <f>transpose!P98</f>
        <v>24.459</v>
      </c>
      <c r="T251" s="24">
        <f>transpose!Q98</f>
        <v>2357006.73</v>
      </c>
      <c r="U251" s="24">
        <f>transpose!R98</f>
        <v>141034662.56505191</v>
      </c>
      <c r="V251" s="24">
        <f>transpose!S98</f>
        <v>7500000</v>
      </c>
      <c r="W251" s="24">
        <f>transpose!T98</f>
        <v>0</v>
      </c>
    </row>
    <row r="252" spans="1:23" x14ac:dyDescent="0.2">
      <c r="A252" s="27"/>
      <c r="B252" s="28"/>
      <c r="C252" s="29" t="str">
        <f>C$12</f>
        <v>PER PUPIL</v>
      </c>
      <c r="I252" s="3">
        <f>I251/(D251)</f>
        <v>8185.2121009710463</v>
      </c>
      <c r="J252" s="3">
        <f>J251/(D251)</f>
        <v>12.626591560562629</v>
      </c>
      <c r="K252" s="3"/>
      <c r="L252" s="3"/>
      <c r="M252" s="3">
        <f t="shared" ref="M252:R252" si="52">M251/($D251)</f>
        <v>0</v>
      </c>
      <c r="N252" s="3">
        <f t="shared" si="52"/>
        <v>8197.8386925316099</v>
      </c>
      <c r="O252" s="123">
        <f t="shared" si="52"/>
        <v>-911.60057040411107</v>
      </c>
      <c r="P252" s="3">
        <f t="shared" si="52"/>
        <v>7286.2381221274982</v>
      </c>
      <c r="Q252" s="3">
        <f t="shared" si="52"/>
        <v>913.69987823034012</v>
      </c>
      <c r="R252" s="3">
        <f t="shared" si="52"/>
        <v>37356.387351954312</v>
      </c>
      <c r="S252" s="8"/>
      <c r="T252" s="24">
        <f>T251/($D251)</f>
        <v>104.74887140857277</v>
      </c>
      <c r="U252" s="24">
        <f>U251/($D251)</f>
        <v>6267.7893724885862</v>
      </c>
      <c r="V252" s="24">
        <f>V251/($D251)</f>
        <v>333.31111259249383</v>
      </c>
      <c r="W252" s="24">
        <f>W251/($D251)</f>
        <v>0</v>
      </c>
    </row>
    <row r="253" spans="1:23" x14ac:dyDescent="0.2">
      <c r="A253" s="27"/>
      <c r="B253" s="28"/>
      <c r="C253" s="29"/>
      <c r="I253" s="3"/>
      <c r="J253" s="3"/>
      <c r="K253" s="3"/>
      <c r="L253" s="3"/>
      <c r="M253" s="3"/>
      <c r="N253" s="3"/>
      <c r="O253" s="123"/>
      <c r="P253" s="3"/>
      <c r="Q253" s="3"/>
      <c r="R253" s="3"/>
      <c r="S253" s="8"/>
      <c r="T253" s="118"/>
      <c r="U253" s="118"/>
      <c r="V253" s="118"/>
      <c r="W253" s="118"/>
    </row>
    <row r="254" spans="1:23" x14ac:dyDescent="0.2">
      <c r="A254" s="28" t="s">
        <v>20</v>
      </c>
      <c r="B254" s="28"/>
      <c r="C254" s="32" t="s">
        <v>110</v>
      </c>
      <c r="I254" s="3"/>
      <c r="J254" s="3"/>
      <c r="K254" s="3"/>
      <c r="L254" s="3"/>
      <c r="M254" s="3"/>
      <c r="N254" s="3"/>
      <c r="O254" s="123"/>
      <c r="P254" s="3"/>
      <c r="Q254" s="3"/>
      <c r="R254" s="3"/>
      <c r="S254" s="8"/>
      <c r="T254" s="118"/>
      <c r="U254" s="118"/>
      <c r="V254" s="118"/>
      <c r="W254" s="118"/>
    </row>
    <row r="255" spans="1:23" x14ac:dyDescent="0.2">
      <c r="A255" s="27"/>
      <c r="B255" s="28"/>
      <c r="C255" s="29" t="str">
        <f>C$11</f>
        <v>TOTAL</v>
      </c>
      <c r="D255" s="2">
        <f>transpose!A99</f>
        <v>194.6</v>
      </c>
      <c r="E255" s="2">
        <f>transpose!B99</f>
        <v>0</v>
      </c>
      <c r="F255" s="2">
        <f>transpose!C99</f>
        <v>0</v>
      </c>
      <c r="G255" s="2">
        <f>transpose!D99</f>
        <v>9</v>
      </c>
      <c r="H255" s="2">
        <f>transpose!E99</f>
        <v>105</v>
      </c>
      <c r="I255" s="3">
        <f>transpose!F99</f>
        <v>2788512.66</v>
      </c>
      <c r="J255" s="3">
        <f>transpose!G99</f>
        <v>0</v>
      </c>
      <c r="K255" s="3">
        <f>transpose!H99</f>
        <v>0</v>
      </c>
      <c r="L255" s="3">
        <f>transpose!I99</f>
        <v>71046</v>
      </c>
      <c r="M255" s="3">
        <f>transpose!J99</f>
        <v>0</v>
      </c>
      <c r="N255" s="3">
        <f>transpose!K99</f>
        <v>2788512.66</v>
      </c>
      <c r="O255" s="123">
        <f>transpose!L99</f>
        <v>-310082.91658030619</v>
      </c>
      <c r="P255" s="3">
        <f>transpose!M99</f>
        <v>2478429.7434196938</v>
      </c>
      <c r="Q255" s="3">
        <f>transpose!N99</f>
        <v>139436.85999999999</v>
      </c>
      <c r="R255" s="3">
        <f>transpose!O99</f>
        <v>5164328</v>
      </c>
      <c r="S255" s="8">
        <f>transpose!P99</f>
        <v>27</v>
      </c>
      <c r="T255" s="24">
        <f>transpose!Q99</f>
        <v>8553.7199999999993</v>
      </c>
      <c r="U255" s="24">
        <f>transpose!R99</f>
        <v>2330439.1634196937</v>
      </c>
      <c r="V255" s="24">
        <f>transpose!S99</f>
        <v>0</v>
      </c>
      <c r="W255" s="24">
        <f>transpose!T99</f>
        <v>26745.644713162164</v>
      </c>
    </row>
    <row r="256" spans="1:23" x14ac:dyDescent="0.2">
      <c r="A256" s="27"/>
      <c r="B256" s="28"/>
      <c r="C256" s="29" t="str">
        <f>C$12</f>
        <v>PER PUPIL</v>
      </c>
      <c r="I256" s="3">
        <f>I255/(D255)</f>
        <v>14329.458684480987</v>
      </c>
      <c r="J256" s="3">
        <f>J255/(D255)</f>
        <v>0</v>
      </c>
      <c r="K256" s="3"/>
      <c r="L256" s="3"/>
      <c r="M256" s="3">
        <f t="shared" ref="M256:R256" si="53">M255/($D255)</f>
        <v>0</v>
      </c>
      <c r="N256" s="3">
        <f t="shared" si="53"/>
        <v>14329.458684480987</v>
      </c>
      <c r="O256" s="123">
        <f t="shared" si="53"/>
        <v>-1593.4373924990041</v>
      </c>
      <c r="P256" s="3">
        <f t="shared" si="53"/>
        <v>12736.021291981982</v>
      </c>
      <c r="Q256" s="3">
        <f t="shared" si="53"/>
        <v>716.53062692702974</v>
      </c>
      <c r="R256" s="3">
        <f t="shared" si="53"/>
        <v>26538.170606372045</v>
      </c>
      <c r="S256" s="8"/>
      <c r="T256" s="24">
        <f>T255/($D255)</f>
        <v>43.955395683453233</v>
      </c>
      <c r="U256" s="24">
        <f>U255/($D255)</f>
        <v>11975.535269371499</v>
      </c>
      <c r="V256" s="24">
        <f>V255/($D255)</f>
        <v>0</v>
      </c>
      <c r="W256" s="24">
        <f>W255/($D255)</f>
        <v>137.43907869045304</v>
      </c>
    </row>
    <row r="257" spans="1:23" x14ac:dyDescent="0.2">
      <c r="A257" s="27"/>
      <c r="B257" s="28"/>
      <c r="C257" s="29"/>
      <c r="I257" s="3"/>
      <c r="J257" s="3"/>
      <c r="K257" s="3"/>
      <c r="L257" s="3"/>
      <c r="M257" s="3"/>
      <c r="N257" s="3"/>
      <c r="O257" s="123"/>
      <c r="P257" s="3"/>
      <c r="Q257" s="3"/>
      <c r="R257" s="3"/>
      <c r="S257" s="8"/>
      <c r="T257" s="118"/>
      <c r="U257" s="118"/>
      <c r="V257" s="118"/>
      <c r="W257" s="118"/>
    </row>
    <row r="258" spans="1:23" x14ac:dyDescent="0.2">
      <c r="A258" s="28" t="s">
        <v>20</v>
      </c>
      <c r="B258" s="28"/>
      <c r="C258" s="32" t="s">
        <v>111</v>
      </c>
      <c r="I258" s="3"/>
      <c r="J258" s="3"/>
      <c r="K258" s="3"/>
      <c r="L258" s="3"/>
      <c r="M258" s="3"/>
      <c r="N258" s="3"/>
      <c r="O258" s="123"/>
      <c r="P258" s="3"/>
      <c r="Q258" s="3"/>
      <c r="R258" s="3"/>
      <c r="S258" s="8"/>
      <c r="T258" s="118"/>
      <c r="U258" s="118"/>
      <c r="V258" s="118"/>
      <c r="W258" s="118"/>
    </row>
    <row r="259" spans="1:23" x14ac:dyDescent="0.2">
      <c r="A259" s="27"/>
      <c r="B259" s="28"/>
      <c r="C259" s="29" t="str">
        <f>C$11</f>
        <v>TOTAL</v>
      </c>
      <c r="D259" s="2">
        <f>transpose!A100</f>
        <v>282.39999999999998</v>
      </c>
      <c r="E259" s="2">
        <f>transpose!B100</f>
        <v>0</v>
      </c>
      <c r="F259" s="2">
        <f>transpose!C100</f>
        <v>0</v>
      </c>
      <c r="G259" s="2">
        <f>transpose!D100</f>
        <v>0</v>
      </c>
      <c r="H259" s="2">
        <f>transpose!E100</f>
        <v>118.5</v>
      </c>
      <c r="I259" s="3">
        <f>transpose!F100</f>
        <v>3376076.8899999997</v>
      </c>
      <c r="J259" s="3">
        <f>transpose!G100</f>
        <v>0</v>
      </c>
      <c r="K259" s="3">
        <f>transpose!H100</f>
        <v>0</v>
      </c>
      <c r="L259" s="3">
        <f>transpose!I100</f>
        <v>0</v>
      </c>
      <c r="M259" s="3">
        <f>transpose!J100</f>
        <v>0</v>
      </c>
      <c r="N259" s="3">
        <f>transpose!K100</f>
        <v>3376076.8899999997</v>
      </c>
      <c r="O259" s="123">
        <f>transpose!L100</f>
        <v>-375420.1240207277</v>
      </c>
      <c r="P259" s="3">
        <f>transpose!M100</f>
        <v>3000656.7659792718</v>
      </c>
      <c r="Q259" s="3">
        <f>transpose!N100</f>
        <v>451752.61</v>
      </c>
      <c r="R259" s="3">
        <f>transpose!O100</f>
        <v>21683431.609999999</v>
      </c>
      <c r="S259" s="8">
        <f>transpose!P100</f>
        <v>20.834</v>
      </c>
      <c r="T259" s="24">
        <f>transpose!Q100</f>
        <v>102830.06</v>
      </c>
      <c r="U259" s="24">
        <f>transpose!R100</f>
        <v>2446074.0959792719</v>
      </c>
      <c r="V259" s="24">
        <f>transpose!S100</f>
        <v>40575.480000000003</v>
      </c>
      <c r="W259" s="24">
        <f>transpose!T100</f>
        <v>0</v>
      </c>
    </row>
    <row r="260" spans="1:23" x14ac:dyDescent="0.2">
      <c r="A260" s="27"/>
      <c r="B260" s="28"/>
      <c r="C260" s="29" t="str">
        <f>C$12</f>
        <v>PER PUPIL</v>
      </c>
      <c r="I260" s="3">
        <f>I259/(D259)</f>
        <v>11954.946494334277</v>
      </c>
      <c r="J260" s="3">
        <f>J259/(D259)</f>
        <v>0</v>
      </c>
      <c r="K260" s="3"/>
      <c r="L260" s="3"/>
      <c r="M260" s="3">
        <f t="shared" ref="M260:R260" si="54">M259/($D259)</f>
        <v>0</v>
      </c>
      <c r="N260" s="3">
        <f t="shared" si="54"/>
        <v>11954.946494334277</v>
      </c>
      <c r="O260" s="123">
        <f t="shared" si="54"/>
        <v>-1329.3913740110756</v>
      </c>
      <c r="P260" s="3">
        <f t="shared" si="54"/>
        <v>10625.555120323201</v>
      </c>
      <c r="Q260" s="3">
        <f t="shared" si="54"/>
        <v>1599.6905453257791</v>
      </c>
      <c r="R260" s="3">
        <f t="shared" si="54"/>
        <v>76782.689837110491</v>
      </c>
      <c r="S260" s="8"/>
      <c r="T260" s="24">
        <f>T259/($D259)</f>
        <v>364.12910764872521</v>
      </c>
      <c r="U260" s="24">
        <f>U259/($D259)</f>
        <v>8661.7354673486971</v>
      </c>
      <c r="V260" s="24">
        <f>V259/($D259)</f>
        <v>143.68087818696887</v>
      </c>
      <c r="W260" s="24">
        <f>W259/($D259)</f>
        <v>0</v>
      </c>
    </row>
    <row r="261" spans="1:23" x14ac:dyDescent="0.2">
      <c r="A261" s="27"/>
      <c r="B261" s="28"/>
      <c r="C261" s="29"/>
      <c r="I261" s="3"/>
      <c r="J261" s="3"/>
      <c r="K261" s="3"/>
      <c r="L261" s="3"/>
      <c r="M261" s="3"/>
      <c r="N261" s="3"/>
      <c r="O261" s="123"/>
      <c r="P261" s="3"/>
      <c r="Q261" s="3"/>
      <c r="R261" s="3"/>
      <c r="S261" s="8"/>
      <c r="T261" s="118"/>
      <c r="U261" s="118"/>
      <c r="V261" s="118"/>
      <c r="W261" s="118"/>
    </row>
    <row r="262" spans="1:23" x14ac:dyDescent="0.2">
      <c r="A262" s="28" t="s">
        <v>21</v>
      </c>
      <c r="B262" s="28"/>
      <c r="C262" s="32" t="s">
        <v>112</v>
      </c>
      <c r="I262" s="3"/>
      <c r="J262" s="3"/>
      <c r="K262" s="3"/>
      <c r="L262" s="3"/>
      <c r="M262" s="3"/>
      <c r="N262" s="3"/>
      <c r="O262" s="123"/>
      <c r="P262" s="3"/>
      <c r="Q262" s="3"/>
      <c r="R262" s="3"/>
      <c r="S262" s="8"/>
      <c r="T262" s="118"/>
      <c r="U262" s="118"/>
      <c r="V262" s="118"/>
      <c r="W262" s="118"/>
    </row>
    <row r="263" spans="1:23" x14ac:dyDescent="0.2">
      <c r="A263" s="27"/>
      <c r="B263" s="28"/>
      <c r="C263" s="29" t="str">
        <f>C$11</f>
        <v>TOTAL</v>
      </c>
      <c r="D263" s="2">
        <f>transpose!A101</f>
        <v>3670.2</v>
      </c>
      <c r="E263" s="2">
        <f>transpose!B101</f>
        <v>0</v>
      </c>
      <c r="F263" s="2">
        <f>transpose!C101</f>
        <v>0</v>
      </c>
      <c r="G263" s="2">
        <f>transpose!D101</f>
        <v>0</v>
      </c>
      <c r="H263" s="2">
        <f>transpose!E101</f>
        <v>1710.1</v>
      </c>
      <c r="I263" s="3">
        <f>transpose!F101</f>
        <v>30027447.684</v>
      </c>
      <c r="J263" s="3">
        <f>transpose!G101</f>
        <v>0</v>
      </c>
      <c r="K263" s="3">
        <f>transpose!H101</f>
        <v>0</v>
      </c>
      <c r="L263" s="3">
        <f>transpose!I101</f>
        <v>0</v>
      </c>
      <c r="M263" s="3">
        <f>transpose!J101</f>
        <v>0</v>
      </c>
      <c r="N263" s="3">
        <f>transpose!K101</f>
        <v>30027447.684</v>
      </c>
      <c r="O263" s="123">
        <f>transpose!L101</f>
        <v>-3339055.5075755976</v>
      </c>
      <c r="P263" s="3">
        <f>transpose!M101</f>
        <v>26688392.176424403</v>
      </c>
      <c r="Q263" s="3">
        <f>transpose!N101</f>
        <v>6380329.7699999996</v>
      </c>
      <c r="R263" s="3">
        <f>transpose!O101</f>
        <v>236308510</v>
      </c>
      <c r="S263" s="8">
        <f>transpose!P101</f>
        <v>27</v>
      </c>
      <c r="T263" s="24">
        <f>transpose!Q101</f>
        <v>969487.31</v>
      </c>
      <c r="U263" s="24">
        <f>transpose!R101</f>
        <v>19338575.096424405</v>
      </c>
      <c r="V263" s="24">
        <f>transpose!S101</f>
        <v>0</v>
      </c>
      <c r="W263" s="24">
        <f>transpose!T101</f>
        <v>91622.729394296635</v>
      </c>
    </row>
    <row r="264" spans="1:23" x14ac:dyDescent="0.2">
      <c r="A264" s="27"/>
      <c r="B264" s="28"/>
      <c r="C264" s="29" t="str">
        <f>C$12</f>
        <v>PER PUPIL</v>
      </c>
      <c r="I264" s="3">
        <f>I263/(D263)</f>
        <v>8181.42</v>
      </c>
      <c r="J264" s="3">
        <f>J263/(D263)</f>
        <v>0</v>
      </c>
      <c r="K264" s="3"/>
      <c r="L264" s="3"/>
      <c r="M264" s="3">
        <f t="shared" ref="M264:R264" si="55">M263/($D263)</f>
        <v>0</v>
      </c>
      <c r="N264" s="3">
        <f t="shared" si="55"/>
        <v>8181.42</v>
      </c>
      <c r="O264" s="123">
        <f t="shared" si="55"/>
        <v>-909.77480997645841</v>
      </c>
      <c r="P264" s="3">
        <f t="shared" si="55"/>
        <v>7271.6451900235425</v>
      </c>
      <c r="Q264" s="3">
        <f t="shared" si="55"/>
        <v>1738.4147376164785</v>
      </c>
      <c r="R264" s="3">
        <f t="shared" si="55"/>
        <v>64385.731022832544</v>
      </c>
      <c r="S264" s="8"/>
      <c r="T264" s="24">
        <f>T263/($D263)</f>
        <v>264.15108440956897</v>
      </c>
      <c r="U264" s="24">
        <f>U263/($D263)</f>
        <v>5269.079367997495</v>
      </c>
      <c r="V264" s="24">
        <f>V263/($D263)</f>
        <v>0</v>
      </c>
      <c r="W264" s="24">
        <f>W263/($D263)</f>
        <v>24.963960927005786</v>
      </c>
    </row>
    <row r="265" spans="1:23" x14ac:dyDescent="0.2">
      <c r="A265" s="27"/>
      <c r="B265" s="28"/>
      <c r="C265" s="29"/>
      <c r="I265" s="3"/>
      <c r="J265" s="3"/>
      <c r="K265" s="3"/>
      <c r="L265" s="3"/>
      <c r="M265" s="3"/>
      <c r="N265" s="3"/>
      <c r="O265" s="123"/>
      <c r="P265" s="3"/>
      <c r="Q265" s="3"/>
      <c r="R265" s="3"/>
      <c r="S265" s="8"/>
      <c r="T265" s="118"/>
      <c r="U265" s="118"/>
      <c r="V265" s="118"/>
      <c r="W265" s="118"/>
    </row>
    <row r="266" spans="1:23" x14ac:dyDescent="0.2">
      <c r="A266" s="28" t="s">
        <v>21</v>
      </c>
      <c r="B266" s="28"/>
      <c r="C266" s="32" t="s">
        <v>113</v>
      </c>
      <c r="I266" s="3"/>
      <c r="J266" s="3"/>
      <c r="K266" s="3"/>
      <c r="L266" s="3"/>
      <c r="M266" s="3"/>
      <c r="N266" s="3"/>
      <c r="O266" s="123"/>
      <c r="P266" s="3"/>
      <c r="Q266" s="3"/>
      <c r="R266" s="3"/>
      <c r="S266" s="8"/>
      <c r="T266" s="118"/>
      <c r="U266" s="118"/>
      <c r="V266" s="118"/>
      <c r="W266" s="118"/>
    </row>
    <row r="267" spans="1:23" x14ac:dyDescent="0.2">
      <c r="A267" s="27"/>
      <c r="B267" s="28"/>
      <c r="C267" s="29" t="str">
        <f>C$11</f>
        <v>TOTAL</v>
      </c>
      <c r="D267" s="2">
        <f>transpose!A102</f>
        <v>1355.6</v>
      </c>
      <c r="E267" s="2">
        <f>transpose!B102</f>
        <v>0</v>
      </c>
      <c r="F267" s="2">
        <f>transpose!C102</f>
        <v>0</v>
      </c>
      <c r="G267" s="2">
        <f>transpose!D102</f>
        <v>0</v>
      </c>
      <c r="H267" s="2">
        <f>transpose!E102</f>
        <v>634.4</v>
      </c>
      <c r="I267" s="3">
        <f>transpose!F102</f>
        <v>11571707.82</v>
      </c>
      <c r="J267" s="3">
        <f>transpose!G102</f>
        <v>27459.68</v>
      </c>
      <c r="K267" s="3">
        <f>transpose!H102</f>
        <v>0</v>
      </c>
      <c r="L267" s="3">
        <f>transpose!I102</f>
        <v>0</v>
      </c>
      <c r="M267" s="3">
        <f>transpose!J102</f>
        <v>0</v>
      </c>
      <c r="N267" s="3">
        <f>transpose!K102</f>
        <v>11599167.5</v>
      </c>
      <c r="O267" s="123">
        <f>transpose!L102</f>
        <v>-1289828.7104436164</v>
      </c>
      <c r="P267" s="3">
        <f>transpose!M102</f>
        <v>10309338.789556384</v>
      </c>
      <c r="Q267" s="3">
        <f>transpose!N102</f>
        <v>2148920.41</v>
      </c>
      <c r="R267" s="3">
        <f>transpose!O102</f>
        <v>141348445</v>
      </c>
      <c r="S267" s="8">
        <f>transpose!P102</f>
        <v>15.202999999999999</v>
      </c>
      <c r="T267" s="24">
        <f>transpose!Q102</f>
        <v>352247.96</v>
      </c>
      <c r="U267" s="24">
        <f>transpose!R102</f>
        <v>7808170.419556384</v>
      </c>
      <c r="V267" s="24">
        <f>transpose!S102</f>
        <v>350000</v>
      </c>
      <c r="W267" s="24">
        <f>transpose!T102</f>
        <v>50953.503902351564</v>
      </c>
    </row>
    <row r="268" spans="1:23" x14ac:dyDescent="0.2">
      <c r="A268" s="27"/>
      <c r="B268" s="28"/>
      <c r="C268" s="29" t="str">
        <f>C$12</f>
        <v>PER PUPIL</v>
      </c>
      <c r="I268" s="3">
        <f>I267/(D267)</f>
        <v>8536.2258925936858</v>
      </c>
      <c r="J268" s="3">
        <f>J267/(D267)</f>
        <v>20.256476836825023</v>
      </c>
      <c r="K268" s="3"/>
      <c r="L268" s="3"/>
      <c r="M268" s="3">
        <f t="shared" ref="M268:R268" si="56">M267/($D267)</f>
        <v>0</v>
      </c>
      <c r="N268" s="3">
        <f t="shared" si="56"/>
        <v>8556.4823694305105</v>
      </c>
      <c r="O268" s="123">
        <f t="shared" si="56"/>
        <v>-951.4817869899797</v>
      </c>
      <c r="P268" s="3">
        <f t="shared" si="56"/>
        <v>7605.0005824405316</v>
      </c>
      <c r="Q268" s="3">
        <f t="shared" si="56"/>
        <v>1585.2171805842434</v>
      </c>
      <c r="R268" s="3">
        <f t="shared" si="56"/>
        <v>104270.02434346416</v>
      </c>
      <c r="S268" s="8"/>
      <c r="T268" s="24">
        <f>T267/($D267)</f>
        <v>259.84653290056065</v>
      </c>
      <c r="U268" s="24">
        <f>U267/($D267)</f>
        <v>5759.9368689557277</v>
      </c>
      <c r="V268" s="24">
        <f>V267/($D267)</f>
        <v>258.18825612275009</v>
      </c>
      <c r="W268" s="24">
        <f>W267/($D267)</f>
        <v>37.587418045405407</v>
      </c>
    </row>
    <row r="269" spans="1:23" x14ac:dyDescent="0.2">
      <c r="A269" s="27"/>
      <c r="B269" s="28"/>
      <c r="C269" s="29"/>
      <c r="I269" s="3"/>
      <c r="J269" s="3"/>
      <c r="K269" s="3"/>
      <c r="L269" s="3"/>
      <c r="M269" s="3"/>
      <c r="N269" s="3"/>
      <c r="O269" s="123"/>
      <c r="P269" s="3"/>
      <c r="Q269" s="3"/>
      <c r="R269" s="3"/>
      <c r="S269" s="8"/>
      <c r="T269" s="118"/>
      <c r="U269" s="118"/>
      <c r="V269" s="118"/>
      <c r="W269" s="118"/>
    </row>
    <row r="270" spans="1:23" x14ac:dyDescent="0.2">
      <c r="A270" s="28" t="s">
        <v>21</v>
      </c>
      <c r="B270" s="28"/>
      <c r="C270" s="32" t="s">
        <v>114</v>
      </c>
      <c r="I270" s="3"/>
      <c r="J270" s="3"/>
      <c r="K270" s="3"/>
      <c r="L270" s="3"/>
      <c r="M270" s="3"/>
      <c r="N270" s="3"/>
      <c r="O270" s="123"/>
      <c r="P270" s="3"/>
      <c r="Q270" s="3"/>
      <c r="R270" s="3"/>
      <c r="S270" s="8"/>
      <c r="T270" s="118"/>
      <c r="U270" s="118"/>
      <c r="V270" s="118"/>
      <c r="W270" s="118"/>
    </row>
    <row r="271" spans="1:23" x14ac:dyDescent="0.2">
      <c r="A271" s="27"/>
      <c r="B271" s="28"/>
      <c r="C271" s="29" t="str">
        <f>C$11</f>
        <v>TOTAL</v>
      </c>
      <c r="D271" s="2">
        <f>transpose!A103</f>
        <v>199.9</v>
      </c>
      <c r="E271" s="2">
        <f>transpose!B103</f>
        <v>0</v>
      </c>
      <c r="F271" s="2">
        <f>transpose!C103</f>
        <v>0</v>
      </c>
      <c r="G271" s="2">
        <f>transpose!D103</f>
        <v>0</v>
      </c>
      <c r="H271" s="2">
        <f>transpose!E103</f>
        <v>89.1</v>
      </c>
      <c r="I271" s="3">
        <f>transpose!F103</f>
        <v>2746218.47</v>
      </c>
      <c r="J271" s="3">
        <f>transpose!G103</f>
        <v>34668.720000000001</v>
      </c>
      <c r="K271" s="3">
        <f>transpose!H103</f>
        <v>0</v>
      </c>
      <c r="L271" s="3">
        <f>transpose!I103</f>
        <v>0</v>
      </c>
      <c r="M271" s="3">
        <f>transpose!J103</f>
        <v>0</v>
      </c>
      <c r="N271" s="3">
        <f>transpose!K103</f>
        <v>2780887.1900000004</v>
      </c>
      <c r="O271" s="123">
        <f>transpose!L103</f>
        <v>-309234.96347189334</v>
      </c>
      <c r="P271" s="3">
        <f>transpose!M103</f>
        <v>2471652.2265281072</v>
      </c>
      <c r="Q271" s="3">
        <f>transpose!N103</f>
        <v>1289444.56</v>
      </c>
      <c r="R271" s="3">
        <f>transpose!O103</f>
        <v>59415932</v>
      </c>
      <c r="S271" s="8">
        <f>transpose!P103</f>
        <v>21.702000000000002</v>
      </c>
      <c r="T271" s="24">
        <f>transpose!Q103</f>
        <v>192072.8</v>
      </c>
      <c r="U271" s="24">
        <f>transpose!R103</f>
        <v>990134.86652810709</v>
      </c>
      <c r="V271" s="24">
        <f>transpose!S103</f>
        <v>0</v>
      </c>
      <c r="W271" s="24">
        <f>transpose!T103</f>
        <v>0</v>
      </c>
    </row>
    <row r="272" spans="1:23" x14ac:dyDescent="0.2">
      <c r="A272" s="27"/>
      <c r="B272" s="28"/>
      <c r="C272" s="29" t="str">
        <f>C$12</f>
        <v>PER PUPIL</v>
      </c>
      <c r="I272" s="3">
        <f>I271/(D271)</f>
        <v>13737.961330665334</v>
      </c>
      <c r="J272" s="3">
        <f>J271/(D271)</f>
        <v>173.4303151575788</v>
      </c>
      <c r="K272" s="3"/>
      <c r="L272" s="3"/>
      <c r="M272" s="3">
        <f t="shared" ref="M272:R272" si="57">M271/($D271)</f>
        <v>0</v>
      </c>
      <c r="N272" s="3">
        <f t="shared" si="57"/>
        <v>13911.391645822912</v>
      </c>
      <c r="O272" s="123">
        <f t="shared" si="57"/>
        <v>-1546.9482915052192</v>
      </c>
      <c r="P272" s="3">
        <f t="shared" si="57"/>
        <v>12364.443354317695</v>
      </c>
      <c r="Q272" s="3">
        <f t="shared" si="57"/>
        <v>6450.4480240120065</v>
      </c>
      <c r="R272" s="3">
        <f t="shared" si="57"/>
        <v>297228.27413706854</v>
      </c>
      <c r="S272" s="8"/>
      <c r="T272" s="24">
        <f>T271/($D271)</f>
        <v>960.84442221110544</v>
      </c>
      <c r="U272" s="24">
        <f>U271/($D271)</f>
        <v>4953.1509080945825</v>
      </c>
      <c r="V272" s="24">
        <f>V271/($D271)</f>
        <v>0</v>
      </c>
      <c r="W272" s="24">
        <f>W271/($D271)</f>
        <v>0</v>
      </c>
    </row>
    <row r="273" spans="1:23" x14ac:dyDescent="0.2">
      <c r="A273" s="27"/>
      <c r="B273" s="28"/>
      <c r="C273" s="29"/>
      <c r="I273" s="3"/>
      <c r="J273" s="3"/>
      <c r="K273" s="3"/>
      <c r="L273" s="3"/>
      <c r="M273" s="3"/>
      <c r="N273" s="3"/>
      <c r="O273" s="123"/>
      <c r="P273" s="3"/>
      <c r="Q273" s="3"/>
      <c r="R273" s="3"/>
      <c r="S273" s="8"/>
      <c r="T273" s="118"/>
      <c r="U273" s="118"/>
      <c r="V273" s="118"/>
      <c r="W273" s="118"/>
    </row>
    <row r="274" spans="1:23" x14ac:dyDescent="0.2">
      <c r="A274" s="28" t="s">
        <v>22</v>
      </c>
      <c r="B274" s="28"/>
      <c r="C274" s="32" t="s">
        <v>115</v>
      </c>
      <c r="I274" s="3"/>
      <c r="J274" s="3"/>
      <c r="K274" s="3"/>
      <c r="L274" s="3"/>
      <c r="M274" s="3"/>
      <c r="N274" s="3"/>
      <c r="O274" s="123"/>
      <c r="P274" s="3"/>
      <c r="Q274" s="3"/>
      <c r="R274" s="3"/>
      <c r="S274" s="8"/>
      <c r="T274" s="118"/>
      <c r="U274" s="118"/>
      <c r="V274" s="118"/>
      <c r="W274" s="118"/>
    </row>
    <row r="275" spans="1:23" x14ac:dyDescent="0.2">
      <c r="A275" s="27"/>
      <c r="B275" s="28"/>
      <c r="C275" s="29" t="str">
        <f>C$11</f>
        <v>TOTAL</v>
      </c>
      <c r="D275" s="2">
        <f>transpose!A104</f>
        <v>5485.6</v>
      </c>
      <c r="E275" s="2">
        <f>transpose!B104</f>
        <v>570.5</v>
      </c>
      <c r="F275" s="2">
        <f>transpose!C104</f>
        <v>0</v>
      </c>
      <c r="G275" s="2">
        <f>transpose!D104</f>
        <v>0</v>
      </c>
      <c r="H275" s="2">
        <f>transpose!E104</f>
        <v>1909.1</v>
      </c>
      <c r="I275" s="3">
        <f>transpose!F104</f>
        <v>53808622.25</v>
      </c>
      <c r="J275" s="3">
        <f>transpose!G104</f>
        <v>65183.66</v>
      </c>
      <c r="K275" s="3">
        <f>transpose!H104</f>
        <v>0</v>
      </c>
      <c r="L275" s="3">
        <f>transpose!I104</f>
        <v>0</v>
      </c>
      <c r="M275" s="3">
        <f>transpose!J104</f>
        <v>-4510703.8899999997</v>
      </c>
      <c r="N275" s="3">
        <f>transpose!K104</f>
        <v>53873805.909999996</v>
      </c>
      <c r="O275" s="123">
        <f>transpose!L104</f>
        <v>-5990773.1829534294</v>
      </c>
      <c r="P275" s="3">
        <f>transpose!M104</f>
        <v>43372328.837046564</v>
      </c>
      <c r="Q275" s="3">
        <f>transpose!N104</f>
        <v>23275653.649999999</v>
      </c>
      <c r="R275" s="3">
        <f>transpose!O104</f>
        <v>1069702360</v>
      </c>
      <c r="S275" s="8">
        <f>transpose!P104</f>
        <v>21.759</v>
      </c>
      <c r="T275" s="24">
        <f>transpose!Q104</f>
        <v>1192260.3600000001</v>
      </c>
      <c r="U275" s="24">
        <f>transpose!R104</f>
        <v>23415118.717046566</v>
      </c>
      <c r="V275" s="24">
        <f>transpose!S104</f>
        <v>8800000</v>
      </c>
      <c r="W275" s="24">
        <f>transpose!T104</f>
        <v>33207.6315539036</v>
      </c>
    </row>
    <row r="276" spans="1:23" x14ac:dyDescent="0.2">
      <c r="A276" s="27"/>
      <c r="B276" s="28"/>
      <c r="C276" s="29" t="str">
        <f>C$12</f>
        <v>PER PUPIL</v>
      </c>
      <c r="I276" s="3">
        <f>I275/(D275+E275)</f>
        <v>8885.0286900810752</v>
      </c>
      <c r="J276" s="3">
        <f>J275/(D275+E275)</f>
        <v>10.763306418322022</v>
      </c>
      <c r="K276" s="3"/>
      <c r="L276" s="3"/>
      <c r="M276" s="3">
        <f>M275/(E275)</f>
        <v>-7906.579999999999</v>
      </c>
      <c r="N276" s="3">
        <f>N275/(D275+E275)</f>
        <v>8895.7919964993962</v>
      </c>
      <c r="O276" s="123">
        <f>O275/(D275+E275)</f>
        <v>-989.21305509377805</v>
      </c>
      <c r="P276" s="3">
        <f>P275/($D275)</f>
        <v>7906.5788313122648</v>
      </c>
      <c r="Q276" s="3">
        <f>Q275/(D275+E275)</f>
        <v>3843.3403758194213</v>
      </c>
      <c r="R276" s="3">
        <f>R275/(D275+E275)</f>
        <v>176632.21545218868</v>
      </c>
      <c r="S276" s="8"/>
      <c r="T276" s="24">
        <f>T275/(D275+E275)</f>
        <v>196.86933174815476</v>
      </c>
      <c r="U276" s="24">
        <f>U275/(D275+E275)</f>
        <v>3866.369233838042</v>
      </c>
      <c r="V276" s="24">
        <f>V275/($D275)</f>
        <v>1604.2000875018227</v>
      </c>
      <c r="W276" s="24">
        <f>W275/(D275)</f>
        <v>6.053600618693233</v>
      </c>
    </row>
    <row r="277" spans="1:23" x14ac:dyDescent="0.2">
      <c r="A277" s="27"/>
      <c r="B277" s="28"/>
      <c r="C277" s="29"/>
      <c r="I277" s="3"/>
      <c r="J277" s="3"/>
      <c r="K277" s="3"/>
      <c r="L277" s="3"/>
      <c r="M277" s="3"/>
      <c r="N277" s="3"/>
      <c r="O277" s="123"/>
      <c r="P277" s="3"/>
      <c r="Q277" s="3"/>
      <c r="R277" s="3"/>
      <c r="S277" s="8"/>
      <c r="T277" s="118"/>
      <c r="U277" s="118"/>
      <c r="V277" s="118"/>
      <c r="W277" s="118"/>
    </row>
    <row r="278" spans="1:23" x14ac:dyDescent="0.2">
      <c r="A278" s="28" t="s">
        <v>22</v>
      </c>
      <c r="B278" s="28"/>
      <c r="C278" s="32" t="s">
        <v>116</v>
      </c>
      <c r="I278" s="3"/>
      <c r="J278" s="3"/>
      <c r="K278" s="3"/>
      <c r="L278" s="3"/>
      <c r="M278" s="3"/>
      <c r="N278" s="3"/>
      <c r="O278" s="123"/>
      <c r="P278" s="3"/>
      <c r="Q278" s="3"/>
      <c r="R278" s="3"/>
      <c r="S278" s="8"/>
      <c r="T278" s="118"/>
      <c r="U278" s="118"/>
      <c r="V278" s="118"/>
      <c r="W278" s="118"/>
    </row>
    <row r="279" spans="1:23" x14ac:dyDescent="0.2">
      <c r="A279" s="27"/>
      <c r="B279" s="28"/>
      <c r="C279" s="29" t="str">
        <f>C$11</f>
        <v>TOTAL</v>
      </c>
      <c r="D279" s="2">
        <f>transpose!A105</f>
        <v>4715.1000000000004</v>
      </c>
      <c r="E279" s="2">
        <f>transpose!B105</f>
        <v>0</v>
      </c>
      <c r="F279" s="2">
        <f>transpose!C105</f>
        <v>0</v>
      </c>
      <c r="G279" s="2">
        <f>transpose!D105</f>
        <v>0</v>
      </c>
      <c r="H279" s="2">
        <f>transpose!E105</f>
        <v>1725.3</v>
      </c>
      <c r="I279" s="3">
        <f>transpose!F105</f>
        <v>39188001.280000001</v>
      </c>
      <c r="J279" s="3">
        <f>transpose!G105</f>
        <v>0</v>
      </c>
      <c r="K279" s="3">
        <f>transpose!H105</f>
        <v>0</v>
      </c>
      <c r="L279" s="3">
        <f>transpose!I105</f>
        <v>0</v>
      </c>
      <c r="M279" s="3">
        <f>transpose!J105</f>
        <v>0</v>
      </c>
      <c r="N279" s="3">
        <f>transpose!K105</f>
        <v>39188001.280000001</v>
      </c>
      <c r="O279" s="123">
        <f>transpose!L105</f>
        <v>-4357710.0818524426</v>
      </c>
      <c r="P279" s="3">
        <f>transpose!M105</f>
        <v>34830291.198147558</v>
      </c>
      <c r="Q279" s="3">
        <f>transpose!N105</f>
        <v>3362113.98</v>
      </c>
      <c r="R279" s="3">
        <f>transpose!O105</f>
        <v>715343400</v>
      </c>
      <c r="S279" s="8">
        <f>transpose!P105</f>
        <v>4.7</v>
      </c>
      <c r="T279" s="24">
        <f>transpose!Q105</f>
        <v>234768.74</v>
      </c>
      <c r="U279" s="24">
        <f>transpose!R105</f>
        <v>31233408.478147559</v>
      </c>
      <c r="V279" s="24">
        <f>transpose!S105</f>
        <v>4300000</v>
      </c>
      <c r="W279" s="24">
        <f>transpose!T105</f>
        <v>0</v>
      </c>
    </row>
    <row r="280" spans="1:23" x14ac:dyDescent="0.2">
      <c r="A280" s="27"/>
      <c r="B280" s="28"/>
      <c r="C280" s="29" t="str">
        <f>C$12</f>
        <v>PER PUPIL</v>
      </c>
      <c r="I280" s="3">
        <f>I279/(D279)</f>
        <v>8311.1707662615845</v>
      </c>
      <c r="J280" s="3">
        <f>J279/(D279)</f>
        <v>0</v>
      </c>
      <c r="K280" s="3"/>
      <c r="L280" s="3"/>
      <c r="M280" s="3">
        <f t="shared" ref="M280:R280" si="58">M279/($D279)</f>
        <v>0</v>
      </c>
      <c r="N280" s="3">
        <f t="shared" si="58"/>
        <v>8311.1707662615845</v>
      </c>
      <c r="O280" s="123">
        <f t="shared" si="58"/>
        <v>-924.2031095528074</v>
      </c>
      <c r="P280" s="3">
        <f t="shared" si="58"/>
        <v>7386.9676567087772</v>
      </c>
      <c r="Q280" s="3">
        <f t="shared" si="58"/>
        <v>713.0525291086085</v>
      </c>
      <c r="R280" s="3">
        <f t="shared" si="58"/>
        <v>151713.30406566139</v>
      </c>
      <c r="S280" s="8"/>
      <c r="T280" s="24">
        <f>T279/($D279)</f>
        <v>49.790829462789752</v>
      </c>
      <c r="U280" s="24">
        <f>U279/($D279)</f>
        <v>6624.1242981373789</v>
      </c>
      <c r="V280" s="24">
        <f>V279/($D279)</f>
        <v>911.96369112001855</v>
      </c>
      <c r="W280" s="24">
        <f>W279/($D279)</f>
        <v>0</v>
      </c>
    </row>
    <row r="281" spans="1:23" x14ac:dyDescent="0.2">
      <c r="A281" s="27"/>
      <c r="B281" s="28"/>
      <c r="C281" s="29"/>
      <c r="I281" s="3"/>
      <c r="J281" s="3"/>
      <c r="K281" s="3"/>
      <c r="L281" s="3"/>
      <c r="M281" s="3"/>
      <c r="N281" s="3"/>
      <c r="O281" s="123"/>
      <c r="P281" s="3"/>
      <c r="Q281" s="3"/>
      <c r="R281" s="3"/>
      <c r="S281" s="8"/>
      <c r="T281" s="118"/>
      <c r="U281" s="118"/>
      <c r="V281" s="118"/>
      <c r="W281" s="118"/>
    </row>
    <row r="282" spans="1:23" x14ac:dyDescent="0.2">
      <c r="A282" s="28" t="s">
        <v>22</v>
      </c>
      <c r="B282" s="28"/>
      <c r="C282" s="32" t="s">
        <v>117</v>
      </c>
      <c r="I282" s="3"/>
      <c r="J282" s="3"/>
      <c r="K282" s="3"/>
      <c r="L282" s="3"/>
      <c r="M282" s="3"/>
      <c r="N282" s="3"/>
      <c r="O282" s="123"/>
      <c r="P282" s="3"/>
      <c r="Q282" s="3"/>
      <c r="R282" s="3"/>
      <c r="S282" s="8"/>
      <c r="T282" s="118"/>
      <c r="U282" s="118"/>
      <c r="V282" s="118"/>
      <c r="W282" s="118"/>
    </row>
    <row r="283" spans="1:23" x14ac:dyDescent="0.2">
      <c r="A283" s="27"/>
      <c r="B283" s="28"/>
      <c r="C283" s="29" t="str">
        <f>C$11</f>
        <v>TOTAL</v>
      </c>
      <c r="D283" s="2">
        <f>transpose!A106</f>
        <v>1103.4000000000001</v>
      </c>
      <c r="E283" s="2">
        <f>transpose!B106</f>
        <v>0</v>
      </c>
      <c r="F283" s="2">
        <f>transpose!C106</f>
        <v>0</v>
      </c>
      <c r="G283" s="2">
        <f>transpose!D106</f>
        <v>0</v>
      </c>
      <c r="H283" s="2">
        <f>transpose!E106</f>
        <v>533.4</v>
      </c>
      <c r="I283" s="3">
        <f>transpose!F106</f>
        <v>10094644.42</v>
      </c>
      <c r="J283" s="3">
        <f>transpose!G106</f>
        <v>44600.38</v>
      </c>
      <c r="K283" s="3">
        <f>transpose!H106</f>
        <v>0</v>
      </c>
      <c r="L283" s="3">
        <f>transpose!I106</f>
        <v>0</v>
      </c>
      <c r="M283" s="3">
        <f>transpose!J106</f>
        <v>0</v>
      </c>
      <c r="N283" s="3">
        <f>transpose!K106</f>
        <v>10139244.800000001</v>
      </c>
      <c r="O283" s="123">
        <f>transpose!L106</f>
        <v>-1127485.1445378424</v>
      </c>
      <c r="P283" s="3">
        <f>transpose!M106</f>
        <v>9011759.6554621588</v>
      </c>
      <c r="Q283" s="3">
        <f>transpose!N106</f>
        <v>1356687.88</v>
      </c>
      <c r="R283" s="3">
        <f>transpose!O106</f>
        <v>608107520</v>
      </c>
      <c r="S283" s="8">
        <f>transpose!P106</f>
        <v>2.2309999999999999</v>
      </c>
      <c r="T283" s="24">
        <f>transpose!Q106</f>
        <v>91642.1</v>
      </c>
      <c r="U283" s="24">
        <f>transpose!R106</f>
        <v>7563429.6754621593</v>
      </c>
      <c r="V283" s="24">
        <f>transpose!S106</f>
        <v>996000</v>
      </c>
      <c r="W283" s="24">
        <f>transpose!T106</f>
        <v>0</v>
      </c>
    </row>
    <row r="284" spans="1:23" x14ac:dyDescent="0.2">
      <c r="A284" s="27"/>
      <c r="B284" s="28"/>
      <c r="C284" s="29" t="str">
        <f>C$12</f>
        <v>PER PUPIL</v>
      </c>
      <c r="I284" s="3">
        <f>I283/(D283)</f>
        <v>9148.6717600145003</v>
      </c>
      <c r="J284" s="3">
        <f>J283/(D283)</f>
        <v>40.420862787746955</v>
      </c>
      <c r="K284" s="3"/>
      <c r="L284" s="3"/>
      <c r="M284" s="3">
        <f t="shared" ref="M284:R284" si="59">M283/($D283)</f>
        <v>0</v>
      </c>
      <c r="N284" s="3">
        <f t="shared" si="59"/>
        <v>9189.0926228022472</v>
      </c>
      <c r="O284" s="123">
        <f t="shared" si="59"/>
        <v>-1021.8281172175479</v>
      </c>
      <c r="P284" s="3">
        <f t="shared" si="59"/>
        <v>8167.2645055846997</v>
      </c>
      <c r="Q284" s="3">
        <f t="shared" si="59"/>
        <v>1229.5521841580567</v>
      </c>
      <c r="R284" s="3">
        <f t="shared" si="59"/>
        <v>551121.55156788102</v>
      </c>
      <c r="S284" s="8"/>
      <c r="T284" s="24">
        <f>T283/($D283)</f>
        <v>83.054286750045307</v>
      </c>
      <c r="U284" s="24">
        <f>U283/($D283)</f>
        <v>6854.6580346765986</v>
      </c>
      <c r="V284" s="24">
        <f>V283/($D283)</f>
        <v>902.66449157150623</v>
      </c>
      <c r="W284" s="24">
        <f>W283/($D283)</f>
        <v>0</v>
      </c>
    </row>
    <row r="285" spans="1:23" x14ac:dyDescent="0.2">
      <c r="A285" s="27"/>
      <c r="B285" s="28"/>
      <c r="C285" s="29"/>
      <c r="I285" s="3"/>
      <c r="J285" s="3"/>
      <c r="K285" s="3"/>
      <c r="L285" s="3"/>
      <c r="M285" s="3"/>
      <c r="N285" s="3"/>
      <c r="O285" s="123"/>
      <c r="P285" s="3"/>
      <c r="Q285" s="3"/>
      <c r="R285" s="3"/>
      <c r="S285" s="8"/>
      <c r="T285" s="118"/>
      <c r="U285" s="118"/>
      <c r="V285" s="118"/>
      <c r="W285" s="118"/>
    </row>
    <row r="286" spans="1:23" x14ac:dyDescent="0.2">
      <c r="A286" s="28" t="s">
        <v>23</v>
      </c>
      <c r="B286" s="28"/>
      <c r="C286" s="32" t="s">
        <v>23</v>
      </c>
      <c r="I286" s="3"/>
      <c r="J286" s="3"/>
      <c r="K286" s="3"/>
      <c r="L286" s="3"/>
      <c r="M286" s="3"/>
      <c r="N286" s="3"/>
      <c r="O286" s="123"/>
      <c r="P286" s="3"/>
      <c r="Q286" s="3"/>
      <c r="R286" s="3"/>
      <c r="S286" s="8"/>
      <c r="T286" s="118"/>
      <c r="U286" s="118"/>
      <c r="V286" s="118"/>
      <c r="W286" s="118"/>
    </row>
    <row r="287" spans="1:23" x14ac:dyDescent="0.2">
      <c r="A287" s="27"/>
      <c r="B287" s="28"/>
      <c r="C287" s="29" t="str">
        <f>C$11</f>
        <v>TOTAL</v>
      </c>
      <c r="D287" s="2">
        <f>transpose!A107</f>
        <v>440</v>
      </c>
      <c r="E287" s="2">
        <f>transpose!B107</f>
        <v>0</v>
      </c>
      <c r="F287" s="2">
        <f>transpose!C107</f>
        <v>0</v>
      </c>
      <c r="G287" s="2">
        <f>transpose!D107</f>
        <v>0</v>
      </c>
      <c r="H287" s="2">
        <f>transpose!E107</f>
        <v>123.9</v>
      </c>
      <c r="I287" s="3">
        <f>transpose!F107</f>
        <v>4515408.5900000008</v>
      </c>
      <c r="J287" s="3">
        <f>transpose!G107</f>
        <v>0</v>
      </c>
      <c r="K287" s="3">
        <f>transpose!H107</f>
        <v>0</v>
      </c>
      <c r="L287" s="3">
        <f>transpose!I107</f>
        <v>0</v>
      </c>
      <c r="M287" s="3">
        <f>transpose!J107</f>
        <v>0</v>
      </c>
      <c r="N287" s="3">
        <f>transpose!K107</f>
        <v>4515408.5900000008</v>
      </c>
      <c r="O287" s="123">
        <f>transpose!L107</f>
        <v>-502113.93522558658</v>
      </c>
      <c r="P287" s="3">
        <f>transpose!M107</f>
        <v>4013294.6547744144</v>
      </c>
      <c r="Q287" s="3">
        <f>transpose!N107</f>
        <v>1289897.95</v>
      </c>
      <c r="R287" s="3">
        <f>transpose!O107</f>
        <v>316539373.51999998</v>
      </c>
      <c r="S287" s="8">
        <f>transpose!P107</f>
        <v>4.0750000000000002</v>
      </c>
      <c r="T287" s="24">
        <f>transpose!Q107</f>
        <v>92041.64</v>
      </c>
      <c r="U287" s="24">
        <f>transpose!R107</f>
        <v>2631355.0647744141</v>
      </c>
      <c r="V287" s="24">
        <f>transpose!S107</f>
        <v>520488</v>
      </c>
      <c r="W287" s="24">
        <f>transpose!T107</f>
        <v>0</v>
      </c>
    </row>
    <row r="288" spans="1:23" x14ac:dyDescent="0.2">
      <c r="A288" s="27"/>
      <c r="B288" s="28"/>
      <c r="C288" s="29" t="str">
        <f>C$12</f>
        <v>PER PUPIL</v>
      </c>
      <c r="I288" s="3">
        <f>I287/(D287)</f>
        <v>10262.292250000002</v>
      </c>
      <c r="J288" s="3">
        <f>J287/(D287)</f>
        <v>0</v>
      </c>
      <c r="K288" s="3"/>
      <c r="L288" s="3"/>
      <c r="M288" s="3">
        <f t="shared" ref="M288:R288" si="60">M287/($D287)</f>
        <v>0</v>
      </c>
      <c r="N288" s="3">
        <f t="shared" si="60"/>
        <v>10262.292250000002</v>
      </c>
      <c r="O288" s="123">
        <f t="shared" si="60"/>
        <v>-1141.168034603606</v>
      </c>
      <c r="P288" s="3">
        <f t="shared" si="60"/>
        <v>9121.1242153963958</v>
      </c>
      <c r="Q288" s="3">
        <f t="shared" si="60"/>
        <v>2931.5862499999998</v>
      </c>
      <c r="R288" s="3">
        <f t="shared" si="60"/>
        <v>719407.66709090909</v>
      </c>
      <c r="S288" s="8"/>
      <c r="T288" s="24">
        <f>T287/($D287)</f>
        <v>209.18554545454546</v>
      </c>
      <c r="U288" s="24">
        <f>U287/($D287)</f>
        <v>5980.3524199418498</v>
      </c>
      <c r="V288" s="24">
        <f>V287/($D287)</f>
        <v>1182.9272727272728</v>
      </c>
      <c r="W288" s="24">
        <f>W287/($D287)</f>
        <v>0</v>
      </c>
    </row>
    <row r="289" spans="1:23" x14ac:dyDescent="0.2">
      <c r="A289" s="27"/>
      <c r="B289" s="28"/>
      <c r="C289" s="29"/>
      <c r="I289" s="3"/>
      <c r="J289" s="3"/>
      <c r="K289" s="3"/>
      <c r="L289" s="3"/>
      <c r="M289" s="3"/>
      <c r="N289" s="3"/>
      <c r="O289" s="123"/>
      <c r="P289" s="3"/>
      <c r="Q289" s="3"/>
      <c r="R289" s="3"/>
      <c r="S289" s="8"/>
      <c r="T289" s="118"/>
      <c r="U289" s="118"/>
      <c r="V289" s="118"/>
      <c r="W289" s="118"/>
    </row>
    <row r="290" spans="1:23" x14ac:dyDescent="0.2">
      <c r="A290" s="28" t="s">
        <v>24</v>
      </c>
      <c r="B290" s="28"/>
      <c r="C290" s="32" t="s">
        <v>118</v>
      </c>
      <c r="I290" s="3"/>
      <c r="J290" s="3"/>
      <c r="K290" s="3"/>
      <c r="L290" s="3"/>
      <c r="M290" s="3"/>
      <c r="N290" s="3"/>
      <c r="O290" s="123"/>
      <c r="P290" s="3"/>
      <c r="Q290" s="3"/>
      <c r="R290" s="3"/>
      <c r="S290" s="8"/>
      <c r="T290" s="118"/>
      <c r="U290" s="118"/>
      <c r="V290" s="118"/>
      <c r="W290" s="118"/>
    </row>
    <row r="291" spans="1:23" x14ac:dyDescent="0.2">
      <c r="A291" s="27"/>
      <c r="B291" s="28"/>
      <c r="C291" s="29" t="str">
        <f>C$11</f>
        <v>TOTAL</v>
      </c>
      <c r="D291" s="2">
        <f>transpose!A108</f>
        <v>428.09999999999997</v>
      </c>
      <c r="E291" s="2">
        <f>transpose!B108</f>
        <v>0</v>
      </c>
      <c r="F291" s="2">
        <f>transpose!C108</f>
        <v>0</v>
      </c>
      <c r="G291" s="2">
        <f>transpose!D108</f>
        <v>0</v>
      </c>
      <c r="H291" s="2">
        <f>transpose!E108</f>
        <v>139.80000000000001</v>
      </c>
      <c r="I291" s="3">
        <f>transpose!F108</f>
        <v>4446146.32</v>
      </c>
      <c r="J291" s="3">
        <f>transpose!G108</f>
        <v>38979.81</v>
      </c>
      <c r="K291" s="3">
        <f>transpose!H108</f>
        <v>0</v>
      </c>
      <c r="L291" s="3">
        <f>transpose!I108</f>
        <v>0</v>
      </c>
      <c r="M291" s="3">
        <f>transpose!J108</f>
        <v>0</v>
      </c>
      <c r="N291" s="3">
        <f>transpose!K108</f>
        <v>4485126.13</v>
      </c>
      <c r="O291" s="123">
        <f>transpose!L108</f>
        <v>-498746.5223202327</v>
      </c>
      <c r="P291" s="3">
        <f>transpose!M108</f>
        <v>3986379.6076797671</v>
      </c>
      <c r="Q291" s="3">
        <f>transpose!N108</f>
        <v>1686649.73</v>
      </c>
      <c r="R291" s="3">
        <f>transpose!O108</f>
        <v>122123650</v>
      </c>
      <c r="S291" s="8">
        <f>transpose!P108</f>
        <v>13.811</v>
      </c>
      <c r="T291" s="24">
        <f>transpose!Q108</f>
        <v>145594.76999999999</v>
      </c>
      <c r="U291" s="24">
        <f>transpose!R108</f>
        <v>2154135.1076797671</v>
      </c>
      <c r="V291" s="24">
        <f>transpose!S108</f>
        <v>550000</v>
      </c>
      <c r="W291" s="24">
        <f>transpose!T108</f>
        <v>0</v>
      </c>
    </row>
    <row r="292" spans="1:23" x14ac:dyDescent="0.2">
      <c r="A292" s="27"/>
      <c r="B292" s="28"/>
      <c r="C292" s="29" t="str">
        <f>C$12</f>
        <v>PER PUPIL</v>
      </c>
      <c r="I292" s="3">
        <f>I291/(D291)</f>
        <v>10385.765755664566</v>
      </c>
      <c r="J292" s="3">
        <f>J291/(D291)</f>
        <v>91.053048353188515</v>
      </c>
      <c r="K292" s="3"/>
      <c r="L292" s="3"/>
      <c r="M292" s="3">
        <f t="shared" ref="M292:R292" si="61">M291/($D291)</f>
        <v>0</v>
      </c>
      <c r="N292" s="3">
        <f t="shared" si="61"/>
        <v>10476.818804017754</v>
      </c>
      <c r="O292" s="123">
        <f t="shared" si="61"/>
        <v>-1165.0234111661591</v>
      </c>
      <c r="P292" s="3">
        <f t="shared" si="61"/>
        <v>9311.7953928515944</v>
      </c>
      <c r="Q292" s="3">
        <f t="shared" si="61"/>
        <v>3939.849871525345</v>
      </c>
      <c r="R292" s="3">
        <f t="shared" si="61"/>
        <v>285268.97921046487</v>
      </c>
      <c r="S292" s="8"/>
      <c r="T292" s="24">
        <f>T291/($D291)</f>
        <v>340.09523475823408</v>
      </c>
      <c r="U292" s="24">
        <f>U291/($D291)</f>
        <v>5031.8502865680148</v>
      </c>
      <c r="V292" s="24">
        <f>V291/($D291)</f>
        <v>1284.7465545433311</v>
      </c>
      <c r="W292" s="24">
        <f>W291/($D291)</f>
        <v>0</v>
      </c>
    </row>
    <row r="293" spans="1:23" x14ac:dyDescent="0.2">
      <c r="A293" s="27"/>
      <c r="B293" s="28"/>
      <c r="C293" s="29"/>
      <c r="I293" s="3"/>
      <c r="J293" s="3"/>
      <c r="K293" s="3"/>
      <c r="L293" s="3"/>
      <c r="M293" s="3"/>
      <c r="N293" s="3"/>
      <c r="O293" s="123"/>
      <c r="P293" s="3"/>
      <c r="Q293" s="3"/>
      <c r="R293" s="3"/>
      <c r="S293" s="8"/>
      <c r="T293" s="118"/>
      <c r="U293" s="118"/>
      <c r="V293" s="118"/>
      <c r="W293" s="118"/>
    </row>
    <row r="294" spans="1:23" x14ac:dyDescent="0.2">
      <c r="A294" s="28" t="s">
        <v>24</v>
      </c>
      <c r="B294" s="28"/>
      <c r="C294" s="32" t="s">
        <v>119</v>
      </c>
      <c r="I294" s="3"/>
      <c r="J294" s="3"/>
      <c r="K294" s="3"/>
      <c r="L294" s="3"/>
      <c r="M294" s="3"/>
      <c r="N294" s="3"/>
      <c r="O294" s="123"/>
      <c r="P294" s="3"/>
      <c r="Q294" s="3"/>
      <c r="R294" s="3"/>
      <c r="S294" s="8"/>
      <c r="T294" s="118"/>
      <c r="U294" s="118"/>
      <c r="V294" s="118"/>
      <c r="W294" s="118"/>
    </row>
    <row r="295" spans="1:23" x14ac:dyDescent="0.2">
      <c r="A295" s="27"/>
      <c r="B295" s="28"/>
      <c r="C295" s="29" t="str">
        <f>C$11</f>
        <v>TOTAL</v>
      </c>
      <c r="D295" s="2">
        <f>transpose!A109</f>
        <v>1225.8</v>
      </c>
      <c r="E295" s="2">
        <f>transpose!B109</f>
        <v>31.6</v>
      </c>
      <c r="F295" s="2">
        <f>transpose!C109</f>
        <v>0</v>
      </c>
      <c r="G295" s="2">
        <f>transpose!D109</f>
        <v>0</v>
      </c>
      <c r="H295" s="2">
        <f>transpose!E109</f>
        <v>261.10000000000002</v>
      </c>
      <c r="I295" s="3">
        <f>transpose!F109</f>
        <v>10859674.08</v>
      </c>
      <c r="J295" s="3">
        <f>transpose!G109</f>
        <v>0</v>
      </c>
      <c r="K295" s="3">
        <f>transpose!H109</f>
        <v>0</v>
      </c>
      <c r="L295" s="3">
        <f>transpose!I109</f>
        <v>0</v>
      </c>
      <c r="M295" s="3">
        <f>transpose!J109</f>
        <v>-242568.55200000003</v>
      </c>
      <c r="N295" s="3">
        <f>transpose!K109</f>
        <v>10859674.08</v>
      </c>
      <c r="O295" s="123">
        <f>transpose!L109</f>
        <v>-1207596.9602511874</v>
      </c>
      <c r="P295" s="3">
        <f>transpose!M109</f>
        <v>9409508.567748813</v>
      </c>
      <c r="Q295" s="3">
        <f>transpose!N109</f>
        <v>6432115.2999999998</v>
      </c>
      <c r="R295" s="3">
        <f>transpose!O109</f>
        <v>546251830</v>
      </c>
      <c r="S295" s="8">
        <f>transpose!P109</f>
        <v>11.775</v>
      </c>
      <c r="T295" s="24">
        <f>transpose!Q109</f>
        <v>465645.68</v>
      </c>
      <c r="U295" s="24">
        <f>transpose!R109</f>
        <v>2754316.1397488122</v>
      </c>
      <c r="V295" s="24">
        <f>transpose!S109</f>
        <v>2114125.5099999998</v>
      </c>
      <c r="W295" s="24">
        <f>transpose!T109</f>
        <v>0</v>
      </c>
    </row>
    <row r="296" spans="1:23" x14ac:dyDescent="0.2">
      <c r="A296" s="27"/>
      <c r="B296" s="28"/>
      <c r="C296" s="29" t="str">
        <f>C$12</f>
        <v>PER PUPIL</v>
      </c>
      <c r="I296" s="3">
        <f>I295/(D295)</f>
        <v>8859.2544297601562</v>
      </c>
      <c r="J296" s="3">
        <f>J295/(D295)</f>
        <v>0</v>
      </c>
      <c r="K296" s="3"/>
      <c r="L296" s="3"/>
      <c r="M296" s="3">
        <f t="shared" ref="M296:R296" si="62">M295/($D295)</f>
        <v>-197.88591287322566</v>
      </c>
      <c r="N296" s="3">
        <f t="shared" si="62"/>
        <v>8859.2544297601562</v>
      </c>
      <c r="O296" s="123">
        <f t="shared" si="62"/>
        <v>-985.15007362635629</v>
      </c>
      <c r="P296" s="3">
        <f t="shared" si="62"/>
        <v>7676.2184432605754</v>
      </c>
      <c r="Q296" s="3">
        <f t="shared" si="62"/>
        <v>5247.2795725240658</v>
      </c>
      <c r="R296" s="3">
        <f t="shared" si="62"/>
        <v>445628.83830967534</v>
      </c>
      <c r="S296" s="8"/>
      <c r="T296" s="24">
        <f>T295/($D295)</f>
        <v>379.87084353075545</v>
      </c>
      <c r="U296" s="24">
        <f>U295/($D295)</f>
        <v>2246.953940078979</v>
      </c>
      <c r="V296" s="24">
        <f>V295/($D295)</f>
        <v>1724.6904144232337</v>
      </c>
      <c r="W296" s="24">
        <f>W295/($D295)</f>
        <v>0</v>
      </c>
    </row>
    <row r="297" spans="1:23" x14ac:dyDescent="0.2">
      <c r="A297" s="27"/>
      <c r="B297" s="28"/>
      <c r="C297" s="29"/>
      <c r="I297" s="3"/>
      <c r="J297" s="3"/>
      <c r="K297" s="3"/>
      <c r="L297" s="3"/>
      <c r="M297" s="3"/>
      <c r="N297" s="3"/>
      <c r="O297" s="123"/>
      <c r="P297" s="3"/>
      <c r="Q297" s="3"/>
      <c r="R297" s="3"/>
      <c r="S297" s="8"/>
      <c r="T297" s="118"/>
      <c r="U297" s="118"/>
      <c r="V297" s="118"/>
      <c r="W297" s="118"/>
    </row>
    <row r="298" spans="1:23" x14ac:dyDescent="0.2">
      <c r="A298" s="28" t="s">
        <v>25</v>
      </c>
      <c r="B298" s="28"/>
      <c r="C298" s="32" t="s">
        <v>25</v>
      </c>
      <c r="I298" s="3"/>
      <c r="J298" s="3"/>
      <c r="K298" s="3"/>
      <c r="L298" s="3"/>
      <c r="M298" s="3"/>
      <c r="N298" s="3"/>
      <c r="O298" s="123"/>
      <c r="P298" s="3"/>
      <c r="Q298" s="3"/>
      <c r="R298" s="3"/>
      <c r="S298" s="8"/>
      <c r="T298" s="118"/>
      <c r="U298" s="118"/>
      <c r="V298" s="118"/>
      <c r="W298" s="118"/>
    </row>
    <row r="299" spans="1:23" x14ac:dyDescent="0.2">
      <c r="A299" s="27"/>
      <c r="B299" s="28"/>
      <c r="C299" s="29" t="str">
        <f>C$11</f>
        <v>TOTAL</v>
      </c>
      <c r="D299" s="2">
        <f>transpose!A110</f>
        <v>1959.2</v>
      </c>
      <c r="E299" s="2">
        <f>transpose!B110</f>
        <v>0</v>
      </c>
      <c r="F299" s="2">
        <f>transpose!C110</f>
        <v>0</v>
      </c>
      <c r="G299" s="2">
        <f>transpose!D110</f>
        <v>0</v>
      </c>
      <c r="H299" s="2">
        <f>transpose!E110</f>
        <v>383.3</v>
      </c>
      <c r="I299" s="3">
        <f>transpose!F110</f>
        <v>16703024.33</v>
      </c>
      <c r="J299" s="3">
        <f>transpose!G110</f>
        <v>0</v>
      </c>
      <c r="K299" s="3">
        <f>transpose!H110</f>
        <v>0</v>
      </c>
      <c r="L299" s="3">
        <f>transpose!I110</f>
        <v>0</v>
      </c>
      <c r="M299" s="3">
        <f>transpose!J110</f>
        <v>0</v>
      </c>
      <c r="N299" s="3">
        <f>transpose!K110</f>
        <v>16703024.33</v>
      </c>
      <c r="O299" s="123">
        <f>transpose!L110</f>
        <v>-1857378.155119516</v>
      </c>
      <c r="P299" s="3">
        <f>transpose!M110</f>
        <v>14845646.174880484</v>
      </c>
      <c r="Q299" s="3">
        <f>transpose!N110</f>
        <v>8361803.8799999999</v>
      </c>
      <c r="R299" s="3">
        <f>transpose!O110</f>
        <v>539471218</v>
      </c>
      <c r="S299" s="8">
        <f>transpose!P110</f>
        <v>15.5</v>
      </c>
      <c r="T299" s="24">
        <f>transpose!Q110</f>
        <v>509669.69</v>
      </c>
      <c r="U299" s="24">
        <f>transpose!R110</f>
        <v>5974172.6048804838</v>
      </c>
      <c r="V299" s="24">
        <f>transpose!S110</f>
        <v>1300000</v>
      </c>
      <c r="W299" s="24">
        <f>transpose!T110</f>
        <v>63650.177556653769</v>
      </c>
    </row>
    <row r="300" spans="1:23" x14ac:dyDescent="0.2">
      <c r="A300" s="27"/>
      <c r="B300" s="28"/>
      <c r="C300" s="29" t="str">
        <f>C$12</f>
        <v>PER PUPIL</v>
      </c>
      <c r="I300" s="3">
        <f>I299/(D299)</f>
        <v>8525.4309565128624</v>
      </c>
      <c r="J300" s="3">
        <f>J299/(D299)</f>
        <v>0</v>
      </c>
      <c r="K300" s="3"/>
      <c r="L300" s="3"/>
      <c r="M300" s="3">
        <f t="shared" ref="M300:R300" si="63">M299/($D299)</f>
        <v>0</v>
      </c>
      <c r="N300" s="3">
        <f t="shared" si="63"/>
        <v>8525.4309565128624</v>
      </c>
      <c r="O300" s="123">
        <f t="shared" si="63"/>
        <v>-948.02886643503257</v>
      </c>
      <c r="P300" s="3">
        <f t="shared" si="63"/>
        <v>7577.4020900778296</v>
      </c>
      <c r="Q300" s="3">
        <f t="shared" si="63"/>
        <v>4267.9684973458552</v>
      </c>
      <c r="R300" s="3">
        <f t="shared" si="63"/>
        <v>275352.80624744791</v>
      </c>
      <c r="S300" s="8"/>
      <c r="T300" s="24">
        <f>T299/($D299)</f>
        <v>260.14173642302978</v>
      </c>
      <c r="U300" s="24">
        <f>U299/($D299)</f>
        <v>3049.2918563089443</v>
      </c>
      <c r="V300" s="24">
        <f>V299/($D299)</f>
        <v>663.53613719885664</v>
      </c>
      <c r="W300" s="24">
        <f>W299/($D299)</f>
        <v>32.487840729202617</v>
      </c>
    </row>
    <row r="301" spans="1:23" x14ac:dyDescent="0.2">
      <c r="A301" s="27"/>
      <c r="B301" s="28"/>
      <c r="C301" s="29"/>
      <c r="I301" s="3"/>
      <c r="J301" s="3"/>
      <c r="K301" s="3"/>
      <c r="L301" s="3"/>
      <c r="M301" s="3"/>
      <c r="N301" s="3"/>
      <c r="O301" s="123"/>
      <c r="P301" s="3"/>
      <c r="Q301" s="3"/>
      <c r="R301" s="3"/>
      <c r="S301" s="8"/>
      <c r="T301" s="118"/>
      <c r="U301" s="118"/>
      <c r="V301" s="118"/>
      <c r="W301" s="118"/>
    </row>
    <row r="302" spans="1:23" x14ac:dyDescent="0.2">
      <c r="A302" s="28" t="s">
        <v>26</v>
      </c>
      <c r="B302" s="28"/>
      <c r="C302" s="32" t="s">
        <v>26</v>
      </c>
      <c r="I302" s="3"/>
      <c r="J302" s="3"/>
      <c r="K302" s="3"/>
      <c r="L302" s="3"/>
      <c r="M302" s="3"/>
      <c r="N302" s="3"/>
      <c r="O302" s="123"/>
      <c r="P302" s="3"/>
      <c r="Q302" s="3"/>
      <c r="R302" s="3"/>
      <c r="S302" s="8"/>
      <c r="T302" s="118"/>
      <c r="U302" s="118"/>
      <c r="V302" s="118"/>
      <c r="W302" s="118"/>
    </row>
    <row r="303" spans="1:23" x14ac:dyDescent="0.2">
      <c r="A303" s="27"/>
      <c r="B303" s="28"/>
      <c r="C303" s="29" t="str">
        <f>C$11</f>
        <v>TOTAL</v>
      </c>
      <c r="D303" s="2">
        <f>transpose!A111</f>
        <v>92.6</v>
      </c>
      <c r="E303" s="2">
        <f>transpose!B111</f>
        <v>0</v>
      </c>
      <c r="F303" s="2">
        <f>transpose!C111</f>
        <v>0</v>
      </c>
      <c r="G303" s="2">
        <f>transpose!D111</f>
        <v>0</v>
      </c>
      <c r="H303" s="2">
        <f>transpose!E111</f>
        <v>14</v>
      </c>
      <c r="I303" s="3">
        <f>transpose!F111</f>
        <v>1619852.9500000002</v>
      </c>
      <c r="J303" s="3">
        <f>transpose!G111</f>
        <v>0</v>
      </c>
      <c r="K303" s="3">
        <f>transpose!H111</f>
        <v>0</v>
      </c>
      <c r="L303" s="3">
        <f>transpose!I111</f>
        <v>0</v>
      </c>
      <c r="M303" s="3">
        <f>transpose!J111</f>
        <v>0</v>
      </c>
      <c r="N303" s="3">
        <f>transpose!K111</f>
        <v>1619852.9500000002</v>
      </c>
      <c r="O303" s="123">
        <f>transpose!L111</f>
        <v>-180127.82741578549</v>
      </c>
      <c r="P303" s="3">
        <f>transpose!M111</f>
        <v>1439725.1225842147</v>
      </c>
      <c r="Q303" s="3">
        <f>transpose!N111</f>
        <v>979051.35</v>
      </c>
      <c r="R303" s="3">
        <f>transpose!O111</f>
        <v>58982550</v>
      </c>
      <c r="S303" s="8">
        <f>transpose!P111</f>
        <v>16.599</v>
      </c>
      <c r="T303" s="24">
        <f>transpose!Q111</f>
        <v>68297.03</v>
      </c>
      <c r="U303" s="24">
        <f>transpose!R111</f>
        <v>392376.74258421466</v>
      </c>
      <c r="V303" s="24">
        <f>transpose!S111</f>
        <v>0</v>
      </c>
      <c r="W303" s="24">
        <f>transpose!T111</f>
        <v>0</v>
      </c>
    </row>
    <row r="304" spans="1:23" x14ac:dyDescent="0.2">
      <c r="A304" s="27"/>
      <c r="B304" s="28"/>
      <c r="C304" s="29" t="str">
        <f>C$12</f>
        <v>PER PUPIL</v>
      </c>
      <c r="I304" s="3">
        <f>I303/(D303)</f>
        <v>17493.012419006482</v>
      </c>
      <c r="J304" s="3">
        <f>J303/(D303)</f>
        <v>0</v>
      </c>
      <c r="K304" s="3"/>
      <c r="L304" s="3"/>
      <c r="M304" s="3">
        <f t="shared" ref="M304:R304" si="64">M303/($D303)</f>
        <v>0</v>
      </c>
      <c r="N304" s="3">
        <f t="shared" si="64"/>
        <v>17493.012419006482</v>
      </c>
      <c r="O304" s="123">
        <f t="shared" si="64"/>
        <v>-1945.2249180970357</v>
      </c>
      <c r="P304" s="3">
        <f t="shared" si="64"/>
        <v>15547.787500909446</v>
      </c>
      <c r="Q304" s="3">
        <f t="shared" si="64"/>
        <v>10572.908747300216</v>
      </c>
      <c r="R304" s="3">
        <f t="shared" si="64"/>
        <v>636960.58315334772</v>
      </c>
      <c r="S304" s="8"/>
      <c r="T304" s="24">
        <f>T303/($D303)</f>
        <v>737.54892008639308</v>
      </c>
      <c r="U304" s="24">
        <f>U303/($D303)</f>
        <v>4237.3298335228365</v>
      </c>
      <c r="V304" s="24">
        <f>V303/($D303)</f>
        <v>0</v>
      </c>
      <c r="W304" s="24">
        <f>W303/($D303)</f>
        <v>0</v>
      </c>
    </row>
    <row r="305" spans="1:23" x14ac:dyDescent="0.2">
      <c r="A305" s="27"/>
      <c r="B305" s="28"/>
      <c r="C305" s="29"/>
      <c r="I305" s="3"/>
      <c r="J305" s="3"/>
      <c r="K305" s="3"/>
      <c r="L305" s="3"/>
      <c r="M305" s="3"/>
      <c r="N305" s="3"/>
      <c r="O305" s="123"/>
      <c r="P305" s="3"/>
      <c r="Q305" s="3"/>
      <c r="R305" s="3"/>
      <c r="S305" s="8"/>
      <c r="T305" s="118"/>
      <c r="U305" s="118"/>
      <c r="V305" s="118"/>
      <c r="W305" s="118"/>
    </row>
    <row r="306" spans="1:23" x14ac:dyDescent="0.2">
      <c r="A306" s="28" t="s">
        <v>27</v>
      </c>
      <c r="B306" s="28"/>
      <c r="C306" s="32" t="s">
        <v>27</v>
      </c>
      <c r="I306" s="3"/>
      <c r="J306" s="3"/>
      <c r="K306" s="3"/>
      <c r="L306" s="3"/>
      <c r="M306" s="3"/>
      <c r="N306" s="3"/>
      <c r="O306" s="123"/>
      <c r="P306" s="3"/>
      <c r="Q306" s="3"/>
      <c r="R306" s="3"/>
      <c r="S306" s="8"/>
      <c r="T306" s="118"/>
      <c r="U306" s="118"/>
      <c r="V306" s="118"/>
      <c r="W306" s="118"/>
    </row>
    <row r="307" spans="1:23" x14ac:dyDescent="0.2">
      <c r="A307" s="27"/>
      <c r="B307" s="28"/>
      <c r="C307" s="29" t="str">
        <f>C$11</f>
        <v>TOTAL</v>
      </c>
      <c r="D307" s="2">
        <f>transpose!A112</f>
        <v>526.20000000000005</v>
      </c>
      <c r="E307" s="2">
        <f>transpose!B112</f>
        <v>0</v>
      </c>
      <c r="F307" s="2">
        <f>transpose!C112</f>
        <v>0</v>
      </c>
      <c r="G307" s="2">
        <f>transpose!D112</f>
        <v>0</v>
      </c>
      <c r="H307" s="2">
        <f>transpose!E112</f>
        <v>388.8</v>
      </c>
      <c r="I307" s="3">
        <f>transpose!F112</f>
        <v>4996199.5</v>
      </c>
      <c r="J307" s="3">
        <f>transpose!G112</f>
        <v>30156.22</v>
      </c>
      <c r="K307" s="3">
        <f>transpose!H112</f>
        <v>0</v>
      </c>
      <c r="L307" s="3">
        <f>transpose!I112</f>
        <v>0</v>
      </c>
      <c r="M307" s="3">
        <f>transpose!J112</f>
        <v>0</v>
      </c>
      <c r="N307" s="3">
        <f>transpose!K112</f>
        <v>5026355.72</v>
      </c>
      <c r="O307" s="123">
        <f>transpose!L112</f>
        <v>-558931.31266174873</v>
      </c>
      <c r="P307" s="3">
        <f>transpose!M112</f>
        <v>4467424.4073382514</v>
      </c>
      <c r="Q307" s="3">
        <f>transpose!N112</f>
        <v>2043724.99</v>
      </c>
      <c r="R307" s="3">
        <f>transpose!O112</f>
        <v>85939405</v>
      </c>
      <c r="S307" s="8">
        <f>transpose!P112</f>
        <v>23.780999999999999</v>
      </c>
      <c r="T307" s="24">
        <f>transpose!Q112</f>
        <v>10899.4</v>
      </c>
      <c r="U307" s="24">
        <f>transpose!R112</f>
        <v>2412800.0173382512</v>
      </c>
      <c r="V307" s="24">
        <f>transpose!S112</f>
        <v>0</v>
      </c>
      <c r="W307" s="24">
        <f>transpose!T112</f>
        <v>0</v>
      </c>
    </row>
    <row r="308" spans="1:23" x14ac:dyDescent="0.2">
      <c r="A308" s="27"/>
      <c r="B308" s="28"/>
      <c r="C308" s="29" t="str">
        <f>C$12</f>
        <v>PER PUPIL</v>
      </c>
      <c r="I308" s="3">
        <f>I307/(D307)</f>
        <v>9494.8679209426064</v>
      </c>
      <c r="J308" s="3">
        <f>J307/(D307)</f>
        <v>57.309426073736219</v>
      </c>
      <c r="K308" s="3"/>
      <c r="L308" s="3"/>
      <c r="M308" s="3">
        <f t="shared" ref="M308:R308" si="65">M307/($D307)</f>
        <v>0</v>
      </c>
      <c r="N308" s="3">
        <f t="shared" si="65"/>
        <v>9552.1773470163425</v>
      </c>
      <c r="O308" s="123">
        <f t="shared" si="65"/>
        <v>-1062.2031787566489</v>
      </c>
      <c r="P308" s="3">
        <f t="shared" si="65"/>
        <v>8489.9741682596941</v>
      </c>
      <c r="Q308" s="3">
        <f t="shared" si="65"/>
        <v>3883.9319460281258</v>
      </c>
      <c r="R308" s="3">
        <f t="shared" si="65"/>
        <v>163320.80007601672</v>
      </c>
      <c r="S308" s="8"/>
      <c r="T308" s="24">
        <f>T307/($D307)</f>
        <v>20.713416951729378</v>
      </c>
      <c r="U308" s="24">
        <f>U307/($D307)</f>
        <v>4585.3288052798389</v>
      </c>
      <c r="V308" s="24">
        <f>V307/($D307)</f>
        <v>0</v>
      </c>
      <c r="W308" s="24">
        <f>W307/($D307)</f>
        <v>0</v>
      </c>
    </row>
    <row r="309" spans="1:23" x14ac:dyDescent="0.2">
      <c r="A309" s="27"/>
      <c r="B309" s="28"/>
      <c r="C309" s="29"/>
      <c r="I309" s="3"/>
      <c r="J309" s="3"/>
      <c r="K309" s="3"/>
      <c r="L309" s="3"/>
      <c r="M309" s="3"/>
      <c r="N309" s="3"/>
      <c r="O309" s="123"/>
      <c r="P309" s="3"/>
      <c r="Q309" s="3"/>
      <c r="R309" s="3"/>
      <c r="S309" s="8"/>
      <c r="T309" s="118"/>
      <c r="U309" s="118"/>
      <c r="V309" s="118"/>
      <c r="W309" s="118"/>
    </row>
    <row r="310" spans="1:23" x14ac:dyDescent="0.2">
      <c r="A310" s="28" t="s">
        <v>27</v>
      </c>
      <c r="B310" s="28"/>
      <c r="C310" s="32" t="s">
        <v>120</v>
      </c>
      <c r="I310" s="3"/>
      <c r="J310" s="3"/>
      <c r="K310" s="3"/>
      <c r="L310" s="3"/>
      <c r="M310" s="3"/>
      <c r="N310" s="3"/>
      <c r="O310" s="123"/>
      <c r="P310" s="3"/>
      <c r="Q310" s="3"/>
      <c r="R310" s="3"/>
      <c r="S310" s="8"/>
      <c r="T310" s="118"/>
      <c r="U310" s="118"/>
      <c r="V310" s="118"/>
      <c r="W310" s="118"/>
    </row>
    <row r="311" spans="1:23" x14ac:dyDescent="0.2">
      <c r="A311" s="27"/>
      <c r="B311" s="28"/>
      <c r="C311" s="29" t="str">
        <f>C$11</f>
        <v>TOTAL</v>
      </c>
      <c r="D311" s="2">
        <f>transpose!A113</f>
        <v>214.2</v>
      </c>
      <c r="E311" s="2">
        <f>transpose!B113</f>
        <v>0</v>
      </c>
      <c r="F311" s="2">
        <f>transpose!C113</f>
        <v>0</v>
      </c>
      <c r="G311" s="2">
        <f>transpose!D113</f>
        <v>0</v>
      </c>
      <c r="H311" s="2">
        <f>transpose!E113</f>
        <v>105.2</v>
      </c>
      <c r="I311" s="3">
        <f>transpose!F113</f>
        <v>2781434.0500000003</v>
      </c>
      <c r="J311" s="3">
        <f>transpose!G113</f>
        <v>0</v>
      </c>
      <c r="K311" s="3">
        <f>transpose!H113</f>
        <v>0</v>
      </c>
      <c r="L311" s="3">
        <f>transpose!I113</f>
        <v>0</v>
      </c>
      <c r="M311" s="3">
        <f>transpose!J113</f>
        <v>0</v>
      </c>
      <c r="N311" s="3">
        <f>transpose!K113</f>
        <v>2781434.0500000003</v>
      </c>
      <c r="O311" s="123">
        <f>transpose!L113</f>
        <v>-309295.77436445031</v>
      </c>
      <c r="P311" s="3">
        <f>transpose!M113</f>
        <v>2472138.2756355498</v>
      </c>
      <c r="Q311" s="3">
        <f>transpose!N113</f>
        <v>859892.26</v>
      </c>
      <c r="R311" s="3">
        <f>transpose!O113</f>
        <v>32680612</v>
      </c>
      <c r="S311" s="8">
        <f>transpose!P113</f>
        <v>26.312000000000001</v>
      </c>
      <c r="T311" s="24">
        <f>transpose!Q113</f>
        <v>99747.04</v>
      </c>
      <c r="U311" s="24">
        <f>transpose!R113</f>
        <v>1512498.9756355498</v>
      </c>
      <c r="V311" s="24">
        <f>transpose!S113</f>
        <v>0</v>
      </c>
      <c r="W311" s="24">
        <f>transpose!T113</f>
        <v>0</v>
      </c>
    </row>
    <row r="312" spans="1:23" x14ac:dyDescent="0.2">
      <c r="A312" s="27"/>
      <c r="B312" s="28"/>
      <c r="C312" s="29" t="str">
        <f>C$12</f>
        <v>PER PUPIL</v>
      </c>
      <c r="I312" s="3">
        <f>I311/(D311)</f>
        <v>12985.219654528481</v>
      </c>
      <c r="J312" s="3">
        <f>J311/(D311)</f>
        <v>0</v>
      </c>
      <c r="K312" s="3"/>
      <c r="L312" s="3"/>
      <c r="M312" s="3">
        <f t="shared" ref="M312:R312" si="66">M311/($D311)</f>
        <v>0</v>
      </c>
      <c r="N312" s="3">
        <f t="shared" si="66"/>
        <v>12985.219654528481</v>
      </c>
      <c r="O312" s="123">
        <f t="shared" si="66"/>
        <v>-1443.95786351284</v>
      </c>
      <c r="P312" s="3">
        <f t="shared" si="66"/>
        <v>11541.261791015639</v>
      </c>
      <c r="Q312" s="3">
        <f t="shared" si="66"/>
        <v>4014.436321195145</v>
      </c>
      <c r="R312" s="3">
        <f t="shared" si="66"/>
        <v>152570.55088702147</v>
      </c>
      <c r="S312" s="8"/>
      <c r="T312" s="24">
        <f>T311/($D311)</f>
        <v>465.67245564892625</v>
      </c>
      <c r="U312" s="24">
        <f>U311/($D311)</f>
        <v>7061.1530141715675</v>
      </c>
      <c r="V312" s="24">
        <f>V311/($D311)</f>
        <v>0</v>
      </c>
      <c r="W312" s="24">
        <f>W311/($D311)</f>
        <v>0</v>
      </c>
    </row>
    <row r="313" spans="1:23" x14ac:dyDescent="0.2">
      <c r="A313" s="27"/>
      <c r="B313" s="28"/>
      <c r="C313" s="29"/>
      <c r="I313" s="3"/>
      <c r="J313" s="3"/>
      <c r="K313" s="3"/>
      <c r="L313" s="3"/>
      <c r="M313" s="3"/>
      <c r="N313" s="3"/>
      <c r="O313" s="123"/>
      <c r="P313" s="3"/>
      <c r="Q313" s="3"/>
      <c r="R313" s="3"/>
      <c r="S313" s="8"/>
      <c r="T313" s="118"/>
      <c r="U313" s="118"/>
      <c r="V313" s="118"/>
      <c r="W313" s="118"/>
    </row>
    <row r="314" spans="1:23" x14ac:dyDescent="0.2">
      <c r="A314" s="28" t="s">
        <v>28</v>
      </c>
      <c r="B314" s="28"/>
      <c r="C314" s="32" t="s">
        <v>121</v>
      </c>
      <c r="I314" s="3"/>
      <c r="J314" s="3"/>
      <c r="K314" s="3"/>
      <c r="L314" s="3"/>
      <c r="M314" s="3"/>
      <c r="N314" s="3"/>
      <c r="O314" s="123"/>
      <c r="P314" s="3"/>
      <c r="Q314" s="3"/>
      <c r="R314" s="3"/>
      <c r="S314" s="8"/>
      <c r="T314" s="118"/>
      <c r="U314" s="118"/>
      <c r="V314" s="118"/>
      <c r="W314" s="118"/>
    </row>
    <row r="315" spans="1:23" x14ac:dyDescent="0.2">
      <c r="A315" s="27"/>
      <c r="B315" s="28"/>
      <c r="C315" s="29" t="str">
        <f>C$11</f>
        <v>TOTAL</v>
      </c>
      <c r="D315" s="2">
        <f>transpose!A114</f>
        <v>175</v>
      </c>
      <c r="E315" s="2">
        <f>transpose!B114</f>
        <v>0</v>
      </c>
      <c r="F315" s="2">
        <f>transpose!C114</f>
        <v>0</v>
      </c>
      <c r="G315" s="2">
        <f>transpose!D114</f>
        <v>0</v>
      </c>
      <c r="H315" s="2">
        <f>transpose!E114</f>
        <v>54</v>
      </c>
      <c r="I315" s="3">
        <f>transpose!F114</f>
        <v>2584335.06</v>
      </c>
      <c r="J315" s="3">
        <f>transpose!G114</f>
        <v>2430.16</v>
      </c>
      <c r="K315" s="3">
        <f>transpose!H114</f>
        <v>0</v>
      </c>
      <c r="L315" s="3">
        <f>transpose!I114</f>
        <v>0</v>
      </c>
      <c r="M315" s="3">
        <f>transpose!J114</f>
        <v>0</v>
      </c>
      <c r="N315" s="3">
        <f>transpose!K114</f>
        <v>2586765.2200000002</v>
      </c>
      <c r="O315" s="123">
        <f>transpose!L114</f>
        <v>-287648.57891163288</v>
      </c>
      <c r="P315" s="3">
        <f>transpose!M114</f>
        <v>2299116.6410883674</v>
      </c>
      <c r="Q315" s="3">
        <f>transpose!N114</f>
        <v>1283333.72</v>
      </c>
      <c r="R315" s="3">
        <f>transpose!O114</f>
        <v>55697831</v>
      </c>
      <c r="S315" s="8">
        <f>transpose!P114</f>
        <v>23.041</v>
      </c>
      <c r="T315" s="24">
        <f>transpose!Q114</f>
        <v>267504.12</v>
      </c>
      <c r="U315" s="24">
        <f>transpose!R114</f>
        <v>748278.80108836747</v>
      </c>
      <c r="V315" s="24">
        <f>transpose!S114</f>
        <v>0</v>
      </c>
      <c r="W315" s="24">
        <f>transpose!T114</f>
        <v>0</v>
      </c>
    </row>
    <row r="316" spans="1:23" x14ac:dyDescent="0.2">
      <c r="A316" s="27"/>
      <c r="B316" s="28"/>
      <c r="C316" s="29" t="str">
        <f>C$12</f>
        <v>PER PUPIL</v>
      </c>
      <c r="I316" s="3">
        <f>I315/(D315)</f>
        <v>14767.628914285715</v>
      </c>
      <c r="J316" s="3">
        <f>J315/(D315)</f>
        <v>13.88662857142857</v>
      </c>
      <c r="K316" s="3"/>
      <c r="L316" s="3"/>
      <c r="M316" s="3">
        <f t="shared" ref="M316:R316" si="67">M315/($D315)</f>
        <v>0</v>
      </c>
      <c r="N316" s="3">
        <f t="shared" si="67"/>
        <v>14781.515542857143</v>
      </c>
      <c r="O316" s="123">
        <f t="shared" si="67"/>
        <v>-1643.7061652093307</v>
      </c>
      <c r="P316" s="3">
        <f t="shared" si="67"/>
        <v>13137.809377647814</v>
      </c>
      <c r="Q316" s="3">
        <f t="shared" si="67"/>
        <v>7333.3355428571431</v>
      </c>
      <c r="R316" s="3">
        <f t="shared" si="67"/>
        <v>318273.32</v>
      </c>
      <c r="S316" s="8"/>
      <c r="T316" s="24">
        <f>T315/($D315)</f>
        <v>1528.5949714285714</v>
      </c>
      <c r="U316" s="24">
        <f>U315/($D315)</f>
        <v>4275.8788633620998</v>
      </c>
      <c r="V316" s="24">
        <f>V315/($D315)</f>
        <v>0</v>
      </c>
      <c r="W316" s="24">
        <f>W315/($D315)</f>
        <v>0</v>
      </c>
    </row>
    <row r="317" spans="1:23" x14ac:dyDescent="0.2">
      <c r="A317" s="27"/>
      <c r="B317" s="28"/>
      <c r="C317" s="29"/>
      <c r="I317" s="3"/>
      <c r="J317" s="3"/>
      <c r="K317" s="3"/>
      <c r="L317" s="3"/>
      <c r="M317" s="3"/>
      <c r="N317" s="3"/>
      <c r="O317" s="123"/>
      <c r="P317" s="3"/>
      <c r="Q317" s="3"/>
      <c r="R317" s="3"/>
      <c r="S317" s="8"/>
      <c r="T317" s="118"/>
      <c r="U317" s="118"/>
      <c r="V317" s="118"/>
      <c r="W317" s="118"/>
    </row>
    <row r="318" spans="1:23" x14ac:dyDescent="0.2">
      <c r="A318" s="28" t="s">
        <v>29</v>
      </c>
      <c r="B318" s="28"/>
      <c r="C318" s="32" t="s">
        <v>29</v>
      </c>
      <c r="I318" s="3"/>
      <c r="J318" s="3"/>
      <c r="K318" s="3"/>
      <c r="L318" s="3"/>
      <c r="M318" s="3"/>
      <c r="N318" s="3"/>
      <c r="O318" s="123"/>
      <c r="P318" s="3"/>
      <c r="Q318" s="3"/>
      <c r="R318" s="3"/>
      <c r="S318" s="8"/>
      <c r="T318" s="118"/>
      <c r="U318" s="118"/>
      <c r="V318" s="118"/>
      <c r="W318" s="118"/>
    </row>
    <row r="319" spans="1:23" x14ac:dyDescent="0.2">
      <c r="A319" s="27"/>
      <c r="B319" s="28"/>
      <c r="C319" s="29" t="str">
        <f>C$11</f>
        <v>TOTAL</v>
      </c>
      <c r="D319" s="2">
        <f>transpose!A115</f>
        <v>80996.3</v>
      </c>
      <c r="E319" s="2">
        <f>transpose!B115</f>
        <v>0</v>
      </c>
      <c r="F319" s="2">
        <f>transpose!C115</f>
        <v>236.5</v>
      </c>
      <c r="G319" s="2">
        <f>transpose!D115</f>
        <v>22.5</v>
      </c>
      <c r="H319" s="2">
        <f>transpose!E115</f>
        <v>20808.8</v>
      </c>
      <c r="I319" s="3">
        <f>transpose!F115</f>
        <v>680894228.81000006</v>
      </c>
      <c r="J319" s="3">
        <f>transpose!G115</f>
        <v>0</v>
      </c>
      <c r="K319" s="3">
        <f>transpose!H115</f>
        <v>1866931</v>
      </c>
      <c r="L319" s="3">
        <f>transpose!I115</f>
        <v>177615</v>
      </c>
      <c r="M319" s="3">
        <f>transpose!J115</f>
        <v>0</v>
      </c>
      <c r="N319" s="3">
        <f>transpose!K115</f>
        <v>680894228.81000006</v>
      </c>
      <c r="O319" s="123">
        <f>transpose!L115</f>
        <v>-75715513.643069908</v>
      </c>
      <c r="P319" s="3">
        <f>transpose!M115</f>
        <v>605178715.1669302</v>
      </c>
      <c r="Q319" s="3">
        <f>transpose!N115</f>
        <v>247171456.00999999</v>
      </c>
      <c r="R319" s="3">
        <f>transpose!O115</f>
        <v>9415338108</v>
      </c>
      <c r="S319" s="8">
        <f>transpose!P115</f>
        <v>26.251999999999999</v>
      </c>
      <c r="T319" s="24">
        <f>transpose!Q115</f>
        <v>19127654.59</v>
      </c>
      <c r="U319" s="24">
        <f>transpose!R115</f>
        <v>338879604.56693023</v>
      </c>
      <c r="V319" s="24">
        <f>transpose!S115</f>
        <v>113302585</v>
      </c>
      <c r="W319" s="24">
        <f>transpose!T115</f>
        <v>329501.24065990199</v>
      </c>
    </row>
    <row r="320" spans="1:23" x14ac:dyDescent="0.2">
      <c r="A320" s="27"/>
      <c r="B320" s="28"/>
      <c r="C320" s="29" t="str">
        <f>C$12</f>
        <v>PER PUPIL</v>
      </c>
      <c r="I320" s="3">
        <f>I319/(D319)</f>
        <v>8406.4855902059735</v>
      </c>
      <c r="J320" s="3">
        <f>J319/(D319)</f>
        <v>0</v>
      </c>
      <c r="K320" s="3"/>
      <c r="L320" s="3"/>
      <c r="M320" s="3">
        <f t="shared" ref="M320:R320" si="68">M319/($D319)</f>
        <v>0</v>
      </c>
      <c r="N320" s="3">
        <f t="shared" si="68"/>
        <v>8406.4855902059735</v>
      </c>
      <c r="O320" s="123">
        <f t="shared" si="68"/>
        <v>-934.802128530191</v>
      </c>
      <c r="P320" s="3">
        <f t="shared" si="68"/>
        <v>7471.6834616757824</v>
      </c>
      <c r="Q320" s="3">
        <f t="shared" si="68"/>
        <v>3051.6388527624099</v>
      </c>
      <c r="R320" s="3">
        <f t="shared" si="68"/>
        <v>116244.05198755993</v>
      </c>
      <c r="S320" s="8"/>
      <c r="T320" s="24">
        <f>T319/($D319)</f>
        <v>236.15467113929896</v>
      </c>
      <c r="U320" s="24">
        <f>U319/($D319)</f>
        <v>4183.8899377740736</v>
      </c>
      <c r="V320" s="24">
        <f>V319/($D319)</f>
        <v>1398.8612442790595</v>
      </c>
      <c r="W320" s="24">
        <f>W319/($D319)</f>
        <v>4.0681023782555741</v>
      </c>
    </row>
    <row r="321" spans="1:23" x14ac:dyDescent="0.2">
      <c r="A321" s="27"/>
      <c r="B321" s="28"/>
      <c r="C321" s="29"/>
      <c r="I321" s="3"/>
      <c r="J321" s="3"/>
      <c r="K321" s="3"/>
      <c r="L321" s="3"/>
      <c r="M321" s="3"/>
      <c r="N321" s="3"/>
      <c r="O321" s="123"/>
      <c r="P321" s="3"/>
      <c r="Q321" s="3"/>
      <c r="R321" s="3"/>
      <c r="S321" s="8"/>
      <c r="T321" s="118"/>
      <c r="U321" s="118"/>
      <c r="V321" s="118"/>
      <c r="W321" s="118"/>
    </row>
    <row r="322" spans="1:23" x14ac:dyDescent="0.2">
      <c r="A322" s="28" t="s">
        <v>30</v>
      </c>
      <c r="B322" s="28"/>
      <c r="C322" s="32" t="s">
        <v>122</v>
      </c>
      <c r="I322" s="3"/>
      <c r="J322" s="3"/>
      <c r="K322" s="3"/>
      <c r="L322" s="3"/>
      <c r="M322" s="3"/>
      <c r="N322" s="3"/>
      <c r="O322" s="123"/>
      <c r="P322" s="3"/>
      <c r="Q322" s="3"/>
      <c r="R322" s="3"/>
      <c r="S322" s="8"/>
      <c r="T322" s="118"/>
      <c r="U322" s="118"/>
      <c r="V322" s="118"/>
      <c r="W322" s="118"/>
    </row>
    <row r="323" spans="1:23" x14ac:dyDescent="0.2">
      <c r="A323" s="27"/>
      <c r="B323" s="28"/>
      <c r="C323" s="29" t="str">
        <f>C$11</f>
        <v>TOTAL</v>
      </c>
      <c r="D323" s="2">
        <f>transpose!A116</f>
        <v>168.9</v>
      </c>
      <c r="E323" s="2">
        <f>transpose!B116</f>
        <v>0</v>
      </c>
      <c r="F323" s="2">
        <f>transpose!C116</f>
        <v>0</v>
      </c>
      <c r="G323" s="2">
        <f>transpose!D116</f>
        <v>0</v>
      </c>
      <c r="H323" s="2">
        <f>transpose!E116</f>
        <v>66.2</v>
      </c>
      <c r="I323" s="3">
        <f>transpose!F116</f>
        <v>2327172.4300000002</v>
      </c>
      <c r="J323" s="3">
        <f>transpose!G116</f>
        <v>43295.58</v>
      </c>
      <c r="K323" s="3">
        <f>transpose!H116</f>
        <v>0</v>
      </c>
      <c r="L323" s="3">
        <f>transpose!I116</f>
        <v>0</v>
      </c>
      <c r="M323" s="3">
        <f>transpose!J116</f>
        <v>0</v>
      </c>
      <c r="N323" s="3">
        <f>transpose!K116</f>
        <v>2370468.0100000002</v>
      </c>
      <c r="O323" s="123">
        <f>transpose!L116</f>
        <v>-263596.30520777858</v>
      </c>
      <c r="P323" s="3">
        <f>transpose!M116</f>
        <v>2106871.7047922215</v>
      </c>
      <c r="Q323" s="3">
        <f>transpose!N116</f>
        <v>480558.62</v>
      </c>
      <c r="R323" s="3">
        <f>transpose!O116</f>
        <v>21647760</v>
      </c>
      <c r="S323" s="8">
        <f>transpose!P116</f>
        <v>22.199000000000002</v>
      </c>
      <c r="T323" s="24">
        <f>transpose!Q116</f>
        <v>71163.3</v>
      </c>
      <c r="U323" s="24">
        <f>transpose!R116</f>
        <v>1555149.7847922214</v>
      </c>
      <c r="V323" s="24">
        <f>transpose!S116</f>
        <v>0</v>
      </c>
      <c r="W323" s="24">
        <f>transpose!T116</f>
        <v>0</v>
      </c>
    </row>
    <row r="324" spans="1:23" x14ac:dyDescent="0.2">
      <c r="A324" s="27"/>
      <c r="B324" s="28"/>
      <c r="C324" s="29" t="str">
        <f>C$12</f>
        <v>PER PUPIL</v>
      </c>
      <c r="I324" s="3">
        <f>I323/(D323)</f>
        <v>13778.403966844287</v>
      </c>
      <c r="J324" s="3">
        <f>J323/(D323)</f>
        <v>256.33854351687387</v>
      </c>
      <c r="K324" s="3"/>
      <c r="L324" s="3"/>
      <c r="M324" s="3">
        <f t="shared" ref="M324:R324" si="69">M323/($D323)</f>
        <v>0</v>
      </c>
      <c r="N324" s="3">
        <f t="shared" si="69"/>
        <v>14034.742510361162</v>
      </c>
      <c r="O324" s="123">
        <f t="shared" si="69"/>
        <v>-1560.6649213012349</v>
      </c>
      <c r="P324" s="3">
        <f t="shared" si="69"/>
        <v>12474.077589059925</v>
      </c>
      <c r="Q324" s="3">
        <f t="shared" si="69"/>
        <v>2845.2256956779156</v>
      </c>
      <c r="R324" s="3">
        <f t="shared" si="69"/>
        <v>128169.09413854351</v>
      </c>
      <c r="S324" s="8"/>
      <c r="T324" s="24">
        <f>T323/($D323)</f>
        <v>421.33392539964478</v>
      </c>
      <c r="U324" s="24">
        <f>U323/($D323)</f>
        <v>9207.517967982365</v>
      </c>
      <c r="V324" s="24">
        <f>V323/($D323)</f>
        <v>0</v>
      </c>
      <c r="W324" s="24">
        <f>W323/($D323)</f>
        <v>0</v>
      </c>
    </row>
    <row r="325" spans="1:23" x14ac:dyDescent="0.2">
      <c r="A325" s="27"/>
      <c r="B325" s="28"/>
      <c r="C325" s="29"/>
      <c r="I325" s="3"/>
      <c r="J325" s="3"/>
      <c r="K325" s="3"/>
      <c r="L325" s="3"/>
      <c r="M325" s="3"/>
      <c r="N325" s="3"/>
      <c r="O325" s="123"/>
      <c r="P325" s="3"/>
      <c r="Q325" s="3"/>
      <c r="R325" s="3"/>
      <c r="S325" s="8"/>
      <c r="T325" s="118"/>
      <c r="U325" s="118"/>
      <c r="V325" s="118"/>
      <c r="W325" s="118"/>
    </row>
    <row r="326" spans="1:23" x14ac:dyDescent="0.2">
      <c r="A326" s="28" t="s">
        <v>30</v>
      </c>
      <c r="B326" s="28"/>
      <c r="C326" s="32" t="s">
        <v>123</v>
      </c>
      <c r="I326" s="3"/>
      <c r="J326" s="3"/>
      <c r="K326" s="3"/>
      <c r="L326" s="3"/>
      <c r="M326" s="3"/>
      <c r="N326" s="3"/>
      <c r="O326" s="123"/>
      <c r="P326" s="3"/>
      <c r="Q326" s="3"/>
      <c r="R326" s="3"/>
      <c r="S326" s="8"/>
      <c r="T326" s="118"/>
      <c r="U326" s="118"/>
      <c r="V326" s="118"/>
      <c r="W326" s="118"/>
    </row>
    <row r="327" spans="1:23" x14ac:dyDescent="0.2">
      <c r="A327" s="27"/>
      <c r="B327" s="28"/>
      <c r="C327" s="29" t="str">
        <f>C$11</f>
        <v>TOTAL</v>
      </c>
      <c r="D327" s="2">
        <f>transpose!A117</f>
        <v>59.5</v>
      </c>
      <c r="E327" s="2">
        <f>transpose!B117</f>
        <v>0</v>
      </c>
      <c r="F327" s="2">
        <f>transpose!C117</f>
        <v>0</v>
      </c>
      <c r="G327" s="2">
        <f>transpose!D117</f>
        <v>0</v>
      </c>
      <c r="H327" s="2">
        <f>transpose!E117</f>
        <v>21.3</v>
      </c>
      <c r="I327" s="3">
        <f>transpose!F117</f>
        <v>991026.07</v>
      </c>
      <c r="J327" s="3">
        <f>transpose!G117</f>
        <v>1459.1</v>
      </c>
      <c r="K327" s="3">
        <f>transpose!H117</f>
        <v>0</v>
      </c>
      <c r="L327" s="3">
        <f>transpose!I117</f>
        <v>0</v>
      </c>
      <c r="M327" s="3">
        <f>transpose!J117</f>
        <v>0</v>
      </c>
      <c r="N327" s="3">
        <f>transpose!K117</f>
        <v>992485.16999999993</v>
      </c>
      <c r="O327" s="123">
        <f>transpose!L117</f>
        <v>-110364.46080768411</v>
      </c>
      <c r="P327" s="3">
        <f>transpose!M117</f>
        <v>882120.70919231582</v>
      </c>
      <c r="Q327" s="3">
        <f>transpose!N117</f>
        <v>312349.28000000003</v>
      </c>
      <c r="R327" s="3">
        <f>transpose!O117</f>
        <v>16001500</v>
      </c>
      <c r="S327" s="8">
        <f>transpose!P117</f>
        <v>19.52</v>
      </c>
      <c r="T327" s="24">
        <f>transpose!Q117</f>
        <v>60841.21</v>
      </c>
      <c r="U327" s="24">
        <f>transpose!R117</f>
        <v>508930.21919231577</v>
      </c>
      <c r="V327" s="24">
        <f>transpose!S117</f>
        <v>64538.16</v>
      </c>
      <c r="W327" s="24">
        <f>transpose!T117</f>
        <v>11860.446510148786</v>
      </c>
    </row>
    <row r="328" spans="1:23" x14ac:dyDescent="0.2">
      <c r="A328" s="27"/>
      <c r="B328" s="28"/>
      <c r="C328" s="29" t="str">
        <f>C$12</f>
        <v>PER PUPIL</v>
      </c>
      <c r="I328" s="3">
        <f>I327/(D327)</f>
        <v>16655.900336134451</v>
      </c>
      <c r="J328" s="3">
        <f>J327/(D327)</f>
        <v>24.52268907563025</v>
      </c>
      <c r="K328" s="3"/>
      <c r="L328" s="3"/>
      <c r="M328" s="3">
        <f t="shared" ref="M328:R328" si="70">M327/($D327)</f>
        <v>0</v>
      </c>
      <c r="N328" s="3">
        <f t="shared" si="70"/>
        <v>16680.423025210082</v>
      </c>
      <c r="O328" s="123">
        <f t="shared" si="70"/>
        <v>-1854.8648875241026</v>
      </c>
      <c r="P328" s="3">
        <f t="shared" si="70"/>
        <v>14825.558137685981</v>
      </c>
      <c r="Q328" s="3">
        <f t="shared" si="70"/>
        <v>5249.5677310924375</v>
      </c>
      <c r="R328" s="3">
        <f t="shared" si="70"/>
        <v>268932.77310924372</v>
      </c>
      <c r="S328" s="8"/>
      <c r="T328" s="24">
        <f>T327/($D327)</f>
        <v>1022.5413445378151</v>
      </c>
      <c r="U328" s="24">
        <f>U327/($D327)</f>
        <v>8553.4490620557281</v>
      </c>
      <c r="V328" s="24">
        <f>V327/($D327)</f>
        <v>1084.6749579831933</v>
      </c>
      <c r="W328" s="24">
        <f>W327/($D327)</f>
        <v>199.33523546468547</v>
      </c>
    </row>
    <row r="329" spans="1:23" x14ac:dyDescent="0.2">
      <c r="A329" s="27"/>
      <c r="B329" s="28"/>
      <c r="C329" s="29"/>
      <c r="I329" s="3"/>
      <c r="J329" s="3"/>
      <c r="K329" s="3"/>
      <c r="L329" s="3"/>
      <c r="M329" s="3"/>
      <c r="N329" s="3"/>
      <c r="O329" s="123"/>
      <c r="P329" s="3"/>
      <c r="Q329" s="3"/>
      <c r="R329" s="3"/>
      <c r="S329" s="8"/>
      <c r="T329" s="118"/>
      <c r="U329" s="118"/>
      <c r="V329" s="118"/>
      <c r="W329" s="118"/>
    </row>
    <row r="330" spans="1:23" x14ac:dyDescent="0.2">
      <c r="A330" s="28" t="s">
        <v>31</v>
      </c>
      <c r="B330" s="28"/>
      <c r="C330" s="32" t="s">
        <v>124</v>
      </c>
      <c r="I330" s="3"/>
      <c r="J330" s="3"/>
      <c r="K330" s="3"/>
      <c r="L330" s="3"/>
      <c r="M330" s="3"/>
      <c r="N330" s="3"/>
      <c r="O330" s="123"/>
      <c r="P330" s="3"/>
      <c r="Q330" s="3"/>
      <c r="R330" s="3"/>
      <c r="S330" s="8"/>
      <c r="T330" s="118"/>
      <c r="U330" s="118"/>
      <c r="V330" s="118"/>
      <c r="W330" s="118"/>
    </row>
    <row r="331" spans="1:23" x14ac:dyDescent="0.2">
      <c r="A331" s="27"/>
      <c r="B331" s="28"/>
      <c r="C331" s="29" t="str">
        <f>C$11</f>
        <v>TOTAL</v>
      </c>
      <c r="D331" s="2">
        <f>transpose!A118</f>
        <v>167</v>
      </c>
      <c r="E331" s="2">
        <f>transpose!B118</f>
        <v>0</v>
      </c>
      <c r="F331" s="2">
        <f>transpose!C118</f>
        <v>0</v>
      </c>
      <c r="G331" s="2">
        <f>transpose!D118</f>
        <v>0</v>
      </c>
      <c r="H331" s="2">
        <f>transpose!E118</f>
        <v>59.5</v>
      </c>
      <c r="I331" s="3">
        <f>transpose!F118</f>
        <v>2348292.6800000002</v>
      </c>
      <c r="J331" s="3">
        <f>transpose!G118</f>
        <v>16002.74</v>
      </c>
      <c r="K331" s="3">
        <f>transpose!H118</f>
        <v>0</v>
      </c>
      <c r="L331" s="3">
        <f>transpose!I118</f>
        <v>0</v>
      </c>
      <c r="M331" s="3">
        <f>transpose!J118</f>
        <v>0</v>
      </c>
      <c r="N331" s="3">
        <f>transpose!K118</f>
        <v>2364295.4200000004</v>
      </c>
      <c r="O331" s="123">
        <f>transpose!L118</f>
        <v>-262909.91251625161</v>
      </c>
      <c r="P331" s="3">
        <f>transpose!M118</f>
        <v>2101385.5074837487</v>
      </c>
      <c r="Q331" s="3">
        <f>transpose!N118</f>
        <v>843310.36</v>
      </c>
      <c r="R331" s="3">
        <f>transpose!O118</f>
        <v>31233717</v>
      </c>
      <c r="S331" s="8">
        <f>transpose!P118</f>
        <v>27</v>
      </c>
      <c r="T331" s="24">
        <f>transpose!Q118</f>
        <v>73939.23</v>
      </c>
      <c r="U331" s="24">
        <f>transpose!R118</f>
        <v>1184135.9174837489</v>
      </c>
      <c r="V331" s="24">
        <f>transpose!S118</f>
        <v>0</v>
      </c>
      <c r="W331" s="24">
        <f>transpose!T118</f>
        <v>26424.608177939353</v>
      </c>
    </row>
    <row r="332" spans="1:23" x14ac:dyDescent="0.2">
      <c r="A332" s="27"/>
      <c r="B332" s="28"/>
      <c r="C332" s="29" t="str">
        <f>C$12</f>
        <v>PER PUPIL</v>
      </c>
      <c r="I332" s="3">
        <f>I331/(D331)</f>
        <v>14061.632814371258</v>
      </c>
      <c r="J332" s="3">
        <f>J331/(D331)</f>
        <v>95.824790419161673</v>
      </c>
      <c r="K332" s="3"/>
      <c r="L332" s="3"/>
      <c r="M332" s="3">
        <f t="shared" ref="M332:R332" si="71">M331/($D331)</f>
        <v>0</v>
      </c>
      <c r="N332" s="3">
        <f t="shared" si="71"/>
        <v>14157.457604790421</v>
      </c>
      <c r="O332" s="123">
        <f t="shared" si="71"/>
        <v>-1574.3108533907282</v>
      </c>
      <c r="P332" s="3">
        <f t="shared" si="71"/>
        <v>12583.146751399692</v>
      </c>
      <c r="Q332" s="3">
        <f t="shared" si="71"/>
        <v>5049.7626347305386</v>
      </c>
      <c r="R332" s="3">
        <f t="shared" si="71"/>
        <v>187028.24550898204</v>
      </c>
      <c r="S332" s="8"/>
      <c r="T332" s="24">
        <f>T331/($D331)</f>
        <v>442.74988023952091</v>
      </c>
      <c r="U332" s="24">
        <f>U331/($D331)</f>
        <v>7090.6342364296343</v>
      </c>
      <c r="V332" s="24">
        <f>V331/($D331)</f>
        <v>0</v>
      </c>
      <c r="W332" s="24">
        <f>W331/($D331)</f>
        <v>158.23118669424761</v>
      </c>
    </row>
    <row r="333" spans="1:23" x14ac:dyDescent="0.2">
      <c r="A333" s="27"/>
      <c r="B333" s="28"/>
      <c r="C333" s="29"/>
      <c r="I333" s="3"/>
      <c r="J333" s="3"/>
      <c r="K333" s="3"/>
      <c r="L333" s="3"/>
      <c r="M333" s="3"/>
      <c r="N333" s="3"/>
      <c r="O333" s="123"/>
      <c r="P333" s="3"/>
      <c r="Q333" s="3"/>
      <c r="R333" s="3"/>
      <c r="S333" s="8"/>
      <c r="T333" s="118"/>
      <c r="U333" s="118"/>
      <c r="V333" s="118"/>
      <c r="W333" s="118"/>
    </row>
    <row r="334" spans="1:23" x14ac:dyDescent="0.2">
      <c r="A334" s="28" t="s">
        <v>31</v>
      </c>
      <c r="B334" s="28"/>
      <c r="C334" s="32" t="s">
        <v>125</v>
      </c>
      <c r="I334" s="3"/>
      <c r="J334" s="3"/>
      <c r="K334" s="3"/>
      <c r="L334" s="3"/>
      <c r="M334" s="3"/>
      <c r="N334" s="3"/>
      <c r="O334" s="123"/>
      <c r="P334" s="3"/>
      <c r="Q334" s="3"/>
      <c r="R334" s="3"/>
      <c r="S334" s="8"/>
      <c r="T334" s="118"/>
      <c r="U334" s="118"/>
      <c r="V334" s="118"/>
      <c r="W334" s="118"/>
    </row>
    <row r="335" spans="1:23" x14ac:dyDescent="0.2">
      <c r="A335" s="27"/>
      <c r="B335" s="28"/>
      <c r="C335" s="29" t="str">
        <f>C$11</f>
        <v>TOTAL</v>
      </c>
      <c r="D335" s="2">
        <f>transpose!A119</f>
        <v>100.39999999999999</v>
      </c>
      <c r="E335" s="2">
        <f>transpose!B119</f>
        <v>0</v>
      </c>
      <c r="F335" s="2">
        <f>transpose!C119</f>
        <v>0</v>
      </c>
      <c r="G335" s="2">
        <f>transpose!D119</f>
        <v>0</v>
      </c>
      <c r="H335" s="2">
        <f>transpose!E119</f>
        <v>36.299999999999997</v>
      </c>
      <c r="I335" s="3">
        <f>transpose!F119</f>
        <v>1542200.61</v>
      </c>
      <c r="J335" s="3">
        <f>transpose!G119</f>
        <v>14411.78</v>
      </c>
      <c r="K335" s="3">
        <f>transpose!H119</f>
        <v>0</v>
      </c>
      <c r="L335" s="3">
        <f>transpose!I119</f>
        <v>0</v>
      </c>
      <c r="M335" s="3">
        <f>transpose!J119</f>
        <v>0</v>
      </c>
      <c r="N335" s="3">
        <f>transpose!K119</f>
        <v>1556612.3900000001</v>
      </c>
      <c r="O335" s="123">
        <f>transpose!L119</f>
        <v>-173095.47014078862</v>
      </c>
      <c r="P335" s="3">
        <f>transpose!M119</f>
        <v>1383516.9198592114</v>
      </c>
      <c r="Q335" s="3">
        <f>transpose!N119</f>
        <v>669289.04</v>
      </c>
      <c r="R335" s="3">
        <f>transpose!O119</f>
        <v>29795176</v>
      </c>
      <c r="S335" s="8">
        <f>transpose!P119</f>
        <v>22.463000000000001</v>
      </c>
      <c r="T335" s="24">
        <f>transpose!Q119</f>
        <v>68135.38</v>
      </c>
      <c r="U335" s="24">
        <f>transpose!R119</f>
        <v>646092.49985921138</v>
      </c>
      <c r="V335" s="24">
        <f>transpose!S119</f>
        <v>139360.24</v>
      </c>
      <c r="W335" s="24">
        <f>transpose!T119</f>
        <v>0</v>
      </c>
    </row>
    <row r="336" spans="1:23" x14ac:dyDescent="0.2">
      <c r="A336" s="27"/>
      <c r="B336" s="28"/>
      <c r="C336" s="29" t="str">
        <f>C$12</f>
        <v>PER PUPIL</v>
      </c>
      <c r="I336" s="3">
        <f>I335/(D335)</f>
        <v>15360.563844621516</v>
      </c>
      <c r="J336" s="3">
        <f>J335/(D335)</f>
        <v>143.543625498008</v>
      </c>
      <c r="K336" s="3"/>
      <c r="L336" s="3"/>
      <c r="M336" s="3">
        <f t="shared" ref="M336:R336" si="72">M335/($D335)</f>
        <v>0</v>
      </c>
      <c r="N336" s="3">
        <f t="shared" si="72"/>
        <v>15504.107470119525</v>
      </c>
      <c r="O336" s="123">
        <f t="shared" si="72"/>
        <v>-1724.0584675377354</v>
      </c>
      <c r="P336" s="3">
        <f t="shared" si="72"/>
        <v>13780.049002581789</v>
      </c>
      <c r="Q336" s="3">
        <f t="shared" si="72"/>
        <v>6666.2254980079688</v>
      </c>
      <c r="R336" s="3">
        <f t="shared" si="72"/>
        <v>296764.70119521912</v>
      </c>
      <c r="S336" s="8"/>
      <c r="T336" s="24">
        <f>T335/($D335)</f>
        <v>678.6392430278886</v>
      </c>
      <c r="U336" s="24">
        <f>U335/($D335)</f>
        <v>6435.1842615459309</v>
      </c>
      <c r="V336" s="24">
        <f>V335/($D335)</f>
        <v>1388.0501992031873</v>
      </c>
      <c r="W336" s="24">
        <f>W335/($D335)</f>
        <v>0</v>
      </c>
    </row>
    <row r="337" spans="1:23" x14ac:dyDescent="0.2">
      <c r="A337" s="27"/>
      <c r="B337" s="28"/>
      <c r="C337" s="29"/>
      <c r="I337" s="3"/>
      <c r="J337" s="3"/>
      <c r="K337" s="3"/>
      <c r="L337" s="3"/>
      <c r="M337" s="3"/>
      <c r="N337" s="3"/>
      <c r="O337" s="123"/>
      <c r="P337" s="3"/>
      <c r="Q337" s="3"/>
      <c r="R337" s="3"/>
      <c r="S337" s="8"/>
      <c r="T337" s="118"/>
      <c r="U337" s="118"/>
      <c r="V337" s="118"/>
      <c r="W337" s="118"/>
    </row>
    <row r="338" spans="1:23" x14ac:dyDescent="0.2">
      <c r="A338" s="28" t="s">
        <v>31</v>
      </c>
      <c r="B338" s="28"/>
      <c r="C338" s="32" t="s">
        <v>126</v>
      </c>
      <c r="I338" s="3"/>
      <c r="J338" s="3"/>
      <c r="K338" s="3"/>
      <c r="L338" s="3"/>
      <c r="M338" s="3"/>
      <c r="N338" s="3"/>
      <c r="O338" s="123"/>
      <c r="P338" s="3"/>
      <c r="Q338" s="3"/>
      <c r="R338" s="3"/>
      <c r="S338" s="8"/>
      <c r="T338" s="118"/>
      <c r="U338" s="118"/>
      <c r="V338" s="118"/>
      <c r="W338" s="118"/>
    </row>
    <row r="339" spans="1:23" x14ac:dyDescent="0.2">
      <c r="A339" s="27"/>
      <c r="B339" s="28"/>
      <c r="C339" s="29" t="str">
        <f>C$11</f>
        <v>TOTAL</v>
      </c>
      <c r="D339" s="2">
        <f>transpose!A120</f>
        <v>202.5</v>
      </c>
      <c r="E339" s="2">
        <f>transpose!B120</f>
        <v>0</v>
      </c>
      <c r="F339" s="2">
        <f>transpose!C120</f>
        <v>0</v>
      </c>
      <c r="G339" s="2">
        <f>transpose!D120</f>
        <v>0</v>
      </c>
      <c r="H339" s="2">
        <f>transpose!E120</f>
        <v>72.5</v>
      </c>
      <c r="I339" s="3">
        <f>transpose!F120</f>
        <v>2672154.46</v>
      </c>
      <c r="J339" s="3">
        <f>transpose!G120</f>
        <v>0</v>
      </c>
      <c r="K339" s="3">
        <f>transpose!H120</f>
        <v>0</v>
      </c>
      <c r="L339" s="3">
        <f>transpose!I120</f>
        <v>0</v>
      </c>
      <c r="M339" s="3">
        <f>transpose!J120</f>
        <v>0</v>
      </c>
      <c r="N339" s="3">
        <f>transpose!K120</f>
        <v>2672154.46</v>
      </c>
      <c r="O339" s="123">
        <f>transpose!L120</f>
        <v>-297143.87185528252</v>
      </c>
      <c r="P339" s="3">
        <f>transpose!M120</f>
        <v>2375010.5881447173</v>
      </c>
      <c r="Q339" s="3">
        <f>transpose!N120</f>
        <v>641055.65</v>
      </c>
      <c r="R339" s="3">
        <f>transpose!O120</f>
        <v>23742802</v>
      </c>
      <c r="S339" s="8">
        <f>transpose!P120</f>
        <v>27</v>
      </c>
      <c r="T339" s="24">
        <f>transpose!Q120</f>
        <v>57553.37</v>
      </c>
      <c r="U339" s="24">
        <f>transpose!R120</f>
        <v>1676401.5681447173</v>
      </c>
      <c r="V339" s="24">
        <f>transpose!S120</f>
        <v>119200</v>
      </c>
      <c r="W339" s="24">
        <f>transpose!T120</f>
        <v>0</v>
      </c>
    </row>
    <row r="340" spans="1:23" x14ac:dyDescent="0.2">
      <c r="A340" s="27"/>
      <c r="B340" s="28"/>
      <c r="C340" s="29" t="str">
        <f>C$12</f>
        <v>PER PUPIL</v>
      </c>
      <c r="I340" s="3">
        <f>I339/(D339)</f>
        <v>13195.82449382716</v>
      </c>
      <c r="J340" s="3">
        <f>J339/(D339)</f>
        <v>0</v>
      </c>
      <c r="K340" s="3"/>
      <c r="L340" s="3"/>
      <c r="M340" s="3">
        <f t="shared" ref="M340:R340" si="73">M339/($D339)</f>
        <v>0</v>
      </c>
      <c r="N340" s="3">
        <f t="shared" si="73"/>
        <v>13195.82449382716</v>
      </c>
      <c r="O340" s="123">
        <f t="shared" si="73"/>
        <v>-1467.3771449643582</v>
      </c>
      <c r="P340" s="3">
        <f t="shared" si="73"/>
        <v>11728.447348862801</v>
      </c>
      <c r="Q340" s="3">
        <f t="shared" si="73"/>
        <v>3165.7069135802471</v>
      </c>
      <c r="R340" s="3">
        <f t="shared" si="73"/>
        <v>117248.4049382716</v>
      </c>
      <c r="S340" s="8"/>
      <c r="T340" s="24">
        <f>T339/($D339)</f>
        <v>284.2141728395062</v>
      </c>
      <c r="U340" s="24">
        <f>U339/($D339)</f>
        <v>8278.5262624430488</v>
      </c>
      <c r="V340" s="24">
        <f>V339/($D339)</f>
        <v>588.64197530864203</v>
      </c>
      <c r="W340" s="24">
        <f>W339/($D339)</f>
        <v>0</v>
      </c>
    </row>
    <row r="341" spans="1:23" x14ac:dyDescent="0.2">
      <c r="A341" s="27"/>
      <c r="B341" s="28"/>
      <c r="C341" s="29"/>
      <c r="I341" s="3"/>
      <c r="J341" s="3"/>
      <c r="K341" s="3"/>
      <c r="L341" s="3"/>
      <c r="M341" s="3"/>
      <c r="N341" s="3"/>
      <c r="O341" s="123"/>
      <c r="P341" s="3"/>
      <c r="Q341" s="3"/>
      <c r="R341" s="3"/>
      <c r="S341" s="8"/>
      <c r="T341" s="118"/>
      <c r="U341" s="118"/>
      <c r="V341" s="118"/>
      <c r="W341" s="118"/>
    </row>
    <row r="342" spans="1:23" x14ac:dyDescent="0.2">
      <c r="A342" s="28" t="s">
        <v>31</v>
      </c>
      <c r="B342" s="28"/>
      <c r="C342" s="32" t="s">
        <v>127</v>
      </c>
      <c r="I342" s="3"/>
      <c r="J342" s="3"/>
      <c r="K342" s="3"/>
      <c r="L342" s="3"/>
      <c r="M342" s="3"/>
      <c r="N342" s="3"/>
      <c r="O342" s="123"/>
      <c r="P342" s="3"/>
      <c r="Q342" s="3"/>
      <c r="R342" s="3"/>
      <c r="S342" s="8"/>
      <c r="T342" s="118"/>
      <c r="U342" s="118"/>
      <c r="V342" s="118"/>
      <c r="W342" s="118"/>
    </row>
    <row r="343" spans="1:23" x14ac:dyDescent="0.2">
      <c r="A343" s="27"/>
      <c r="B343" s="28"/>
      <c r="C343" s="29" t="str">
        <f>C$11</f>
        <v>TOTAL</v>
      </c>
      <c r="D343" s="2">
        <f>transpose!A121</f>
        <v>111</v>
      </c>
      <c r="E343" s="2">
        <f>transpose!B121</f>
        <v>0</v>
      </c>
      <c r="F343" s="2">
        <f>transpose!C121</f>
        <v>0</v>
      </c>
      <c r="G343" s="2">
        <f>transpose!D121</f>
        <v>0</v>
      </c>
      <c r="H343" s="2">
        <f>transpose!E121</f>
        <v>60.5</v>
      </c>
      <c r="I343" s="3">
        <f>transpose!F121</f>
        <v>1774298.21</v>
      </c>
      <c r="J343" s="3">
        <f>transpose!G121</f>
        <v>3845.69</v>
      </c>
      <c r="K343" s="3">
        <f>transpose!H121</f>
        <v>0</v>
      </c>
      <c r="L343" s="3">
        <f>transpose!I121</f>
        <v>0</v>
      </c>
      <c r="M343" s="3">
        <f>transpose!J121</f>
        <v>0</v>
      </c>
      <c r="N343" s="3">
        <f>transpose!K121</f>
        <v>1778143.9</v>
      </c>
      <c r="O343" s="123">
        <f>transpose!L121</f>
        <v>-197729.79858426758</v>
      </c>
      <c r="P343" s="3">
        <f>transpose!M121</f>
        <v>1580414.1014157324</v>
      </c>
      <c r="Q343" s="3">
        <f>transpose!N121</f>
        <v>434949.54</v>
      </c>
      <c r="R343" s="3">
        <f>transpose!O121</f>
        <v>19602918</v>
      </c>
      <c r="S343" s="8">
        <f>transpose!P121</f>
        <v>22.187999999999999</v>
      </c>
      <c r="T343" s="24">
        <f>transpose!Q121</f>
        <v>42357.75</v>
      </c>
      <c r="U343" s="24">
        <f>transpose!R121</f>
        <v>1103106.8114157324</v>
      </c>
      <c r="V343" s="24">
        <f>transpose!S121</f>
        <v>0</v>
      </c>
      <c r="W343" s="24">
        <f>transpose!T121</f>
        <v>18509.354340904974</v>
      </c>
    </row>
    <row r="344" spans="1:23" x14ac:dyDescent="0.2">
      <c r="A344" s="27"/>
      <c r="B344" s="28"/>
      <c r="C344" s="29" t="str">
        <f>C$12</f>
        <v>PER PUPIL</v>
      </c>
      <c r="I344" s="3">
        <f>I343/(D343)</f>
        <v>15984.668558558558</v>
      </c>
      <c r="J344" s="3">
        <f>J343/(D343)</f>
        <v>34.645855855855856</v>
      </c>
      <c r="K344" s="3"/>
      <c r="L344" s="3"/>
      <c r="M344" s="3">
        <f t="shared" ref="M344:R344" si="74">M343/($D343)</f>
        <v>0</v>
      </c>
      <c r="N344" s="3">
        <f t="shared" si="74"/>
        <v>16019.314414414413</v>
      </c>
      <c r="O344" s="123">
        <f t="shared" si="74"/>
        <v>-1781.3495367952034</v>
      </c>
      <c r="P344" s="3">
        <f t="shared" si="74"/>
        <v>14237.964877619212</v>
      </c>
      <c r="Q344" s="3">
        <f t="shared" si="74"/>
        <v>3918.464324324324</v>
      </c>
      <c r="R344" s="3">
        <f t="shared" si="74"/>
        <v>176602.86486486485</v>
      </c>
      <c r="S344" s="8"/>
      <c r="T344" s="24">
        <f>T343/($D343)</f>
        <v>381.60135135135135</v>
      </c>
      <c r="U344" s="24">
        <f>U343/($D343)</f>
        <v>9937.8992019435354</v>
      </c>
      <c r="V344" s="24">
        <f>V343/($D343)</f>
        <v>0</v>
      </c>
      <c r="W344" s="24">
        <f>W343/($D343)</f>
        <v>166.75094000815292</v>
      </c>
    </row>
    <row r="345" spans="1:23" x14ac:dyDescent="0.2">
      <c r="A345" s="27"/>
      <c r="B345" s="28"/>
      <c r="C345" s="29"/>
      <c r="I345" s="3"/>
      <c r="J345" s="3"/>
      <c r="K345" s="3"/>
      <c r="L345" s="3"/>
      <c r="M345" s="3"/>
      <c r="N345" s="3"/>
      <c r="O345" s="123"/>
      <c r="P345" s="3"/>
      <c r="Q345" s="3"/>
      <c r="R345" s="3"/>
      <c r="S345" s="8"/>
      <c r="T345" s="118"/>
      <c r="U345" s="118"/>
      <c r="V345" s="118"/>
      <c r="W345" s="118"/>
    </row>
    <row r="346" spans="1:23" x14ac:dyDescent="0.2">
      <c r="A346" s="28" t="s">
        <v>31</v>
      </c>
      <c r="B346" s="28"/>
      <c r="C346" s="32" t="s">
        <v>128</v>
      </c>
      <c r="I346" s="3"/>
      <c r="J346" s="3"/>
      <c r="K346" s="3"/>
      <c r="L346" s="3"/>
      <c r="M346" s="3"/>
      <c r="N346" s="3"/>
      <c r="O346" s="123"/>
      <c r="P346" s="3"/>
      <c r="Q346" s="3"/>
      <c r="R346" s="3"/>
      <c r="S346" s="8"/>
      <c r="T346" s="118"/>
      <c r="U346" s="118"/>
      <c r="V346" s="118"/>
      <c r="W346" s="118"/>
    </row>
    <row r="347" spans="1:23" x14ac:dyDescent="0.2">
      <c r="A347" s="27"/>
      <c r="B347" s="28"/>
      <c r="C347" s="29" t="str">
        <f>C$11</f>
        <v>TOTAL</v>
      </c>
      <c r="D347" s="2">
        <f>transpose!A122</f>
        <v>719</v>
      </c>
      <c r="E347" s="2">
        <f>transpose!B122</f>
        <v>0</v>
      </c>
      <c r="F347" s="2">
        <f>transpose!C122</f>
        <v>0</v>
      </c>
      <c r="G347" s="2">
        <f>transpose!D122</f>
        <v>0</v>
      </c>
      <c r="H347" s="2">
        <f>transpose!E122</f>
        <v>387.9</v>
      </c>
      <c r="I347" s="3">
        <f>transpose!F122</f>
        <v>6363261.9699999997</v>
      </c>
      <c r="J347" s="3">
        <f>transpose!G122</f>
        <v>16497.47</v>
      </c>
      <c r="K347" s="3">
        <f>transpose!H122</f>
        <v>0</v>
      </c>
      <c r="L347" s="3">
        <f>transpose!I122</f>
        <v>0</v>
      </c>
      <c r="M347" s="3">
        <f>transpose!J122</f>
        <v>0</v>
      </c>
      <c r="N347" s="3">
        <f>transpose!K122</f>
        <v>6379759.4399999995</v>
      </c>
      <c r="O347" s="123">
        <f>transpose!L122</f>
        <v>-709429.95619605354</v>
      </c>
      <c r="P347" s="3">
        <f>transpose!M122</f>
        <v>5670329.4838039456</v>
      </c>
      <c r="Q347" s="3">
        <f>transpose!N122</f>
        <v>2508685.2000000002</v>
      </c>
      <c r="R347" s="3">
        <f>transpose!O122</f>
        <v>103750422</v>
      </c>
      <c r="S347" s="8">
        <f>transpose!P122</f>
        <v>24.18</v>
      </c>
      <c r="T347" s="24">
        <f>transpose!Q122</f>
        <v>245241.93</v>
      </c>
      <c r="U347" s="24">
        <f>transpose!R122</f>
        <v>2916402.3538039452</v>
      </c>
      <c r="V347" s="24">
        <f>transpose!S122</f>
        <v>0</v>
      </c>
      <c r="W347" s="24">
        <f>transpose!T122</f>
        <v>49684.389079227898</v>
      </c>
    </row>
    <row r="348" spans="1:23" x14ac:dyDescent="0.2">
      <c r="A348" s="27"/>
      <c r="B348" s="28"/>
      <c r="C348" s="29" t="str">
        <f>C$12</f>
        <v>PER PUPIL</v>
      </c>
      <c r="I348" s="3">
        <f>I347/(D347)</f>
        <v>8850.1557301808061</v>
      </c>
      <c r="J348" s="3">
        <f>J347/(D347)</f>
        <v>22.945020862308763</v>
      </c>
      <c r="K348" s="3"/>
      <c r="L348" s="3"/>
      <c r="M348" s="3">
        <f t="shared" ref="M348:R348" si="75">M347/($D347)</f>
        <v>0</v>
      </c>
      <c r="N348" s="3">
        <f t="shared" si="75"/>
        <v>8873.1007510431155</v>
      </c>
      <c r="O348" s="123">
        <f t="shared" si="75"/>
        <v>-986.68978608630539</v>
      </c>
      <c r="P348" s="3">
        <f t="shared" si="75"/>
        <v>7886.410964956809</v>
      </c>
      <c r="Q348" s="3">
        <f t="shared" si="75"/>
        <v>3489.1310152990268</v>
      </c>
      <c r="R348" s="3">
        <f t="shared" si="75"/>
        <v>144298.22253129346</v>
      </c>
      <c r="S348" s="8"/>
      <c r="T348" s="24">
        <f>T347/($D347)</f>
        <v>341.08752433936019</v>
      </c>
      <c r="U348" s="24">
        <f>U347/($D347)</f>
        <v>4056.1924253184216</v>
      </c>
      <c r="V348" s="24">
        <f>V347/($D347)</f>
        <v>0</v>
      </c>
      <c r="W348" s="24">
        <f>W347/($D347)</f>
        <v>69.102071042041587</v>
      </c>
    </row>
    <row r="349" spans="1:23" x14ac:dyDescent="0.2">
      <c r="A349" s="27"/>
      <c r="B349" s="28"/>
      <c r="C349" s="29"/>
      <c r="I349" s="3"/>
      <c r="J349" s="3"/>
      <c r="K349" s="3"/>
      <c r="L349" s="3"/>
      <c r="M349" s="3"/>
      <c r="N349" s="3"/>
      <c r="O349" s="123"/>
      <c r="P349" s="3"/>
      <c r="Q349" s="3"/>
      <c r="R349" s="3"/>
      <c r="S349" s="8"/>
      <c r="T349" s="118"/>
      <c r="U349" s="118"/>
      <c r="V349" s="118"/>
      <c r="W349" s="118"/>
    </row>
    <row r="350" spans="1:23" x14ac:dyDescent="0.2">
      <c r="A350" s="28" t="s">
        <v>32</v>
      </c>
      <c r="B350" s="28"/>
      <c r="C350" s="32" t="s">
        <v>32</v>
      </c>
      <c r="I350" s="3"/>
      <c r="J350" s="3"/>
      <c r="K350" s="3"/>
      <c r="L350" s="3"/>
      <c r="M350" s="3"/>
      <c r="N350" s="3"/>
      <c r="O350" s="123"/>
      <c r="P350" s="3"/>
      <c r="Q350" s="3"/>
      <c r="R350" s="3"/>
      <c r="S350" s="8"/>
      <c r="T350" s="118"/>
      <c r="U350" s="118"/>
      <c r="V350" s="118"/>
      <c r="W350" s="118"/>
    </row>
    <row r="351" spans="1:23" x14ac:dyDescent="0.2">
      <c r="A351" s="27"/>
      <c r="B351" s="28"/>
      <c r="C351" s="29" t="str">
        <f>C$11</f>
        <v>TOTAL</v>
      </c>
      <c r="D351" s="2">
        <f>transpose!A123</f>
        <v>973.2</v>
      </c>
      <c r="E351" s="2">
        <f>transpose!B123</f>
        <v>0</v>
      </c>
      <c r="F351" s="2">
        <f>transpose!C123</f>
        <v>0</v>
      </c>
      <c r="G351" s="2">
        <f>transpose!D123</f>
        <v>5</v>
      </c>
      <c r="H351" s="2">
        <f>transpose!E123</f>
        <v>391.4</v>
      </c>
      <c r="I351" s="3">
        <f>transpose!F123</f>
        <v>8755352.2599999998</v>
      </c>
      <c r="J351" s="3">
        <f>transpose!G123</f>
        <v>0</v>
      </c>
      <c r="K351" s="3">
        <f>transpose!H123</f>
        <v>0</v>
      </c>
      <c r="L351" s="3">
        <f>transpose!I123</f>
        <v>39470</v>
      </c>
      <c r="M351" s="3">
        <f>transpose!J123</f>
        <v>0</v>
      </c>
      <c r="N351" s="3">
        <f>transpose!K123</f>
        <v>8755352.2599999998</v>
      </c>
      <c r="O351" s="123">
        <f>transpose!L123</f>
        <v>-973596.14084333228</v>
      </c>
      <c r="P351" s="3">
        <f>transpose!M123</f>
        <v>7781756.119156668</v>
      </c>
      <c r="Q351" s="3">
        <f>transpose!N123</f>
        <v>4605943.8899999997</v>
      </c>
      <c r="R351" s="3">
        <f>transpose!O123</f>
        <v>196256504</v>
      </c>
      <c r="S351" s="8">
        <f>transpose!P123</f>
        <v>23.469000000000001</v>
      </c>
      <c r="T351" s="24">
        <f>transpose!Q123</f>
        <v>263139.84999999998</v>
      </c>
      <c r="U351" s="24">
        <f>transpose!R123</f>
        <v>2912672.3791566682</v>
      </c>
      <c r="V351" s="24">
        <f>transpose!S123</f>
        <v>667783</v>
      </c>
      <c r="W351" s="24">
        <f>transpose!T123</f>
        <v>100750.23335529593</v>
      </c>
    </row>
    <row r="352" spans="1:23" x14ac:dyDescent="0.2">
      <c r="A352" s="27"/>
      <c r="B352" s="28"/>
      <c r="C352" s="29" t="str">
        <f>C$12</f>
        <v>PER PUPIL</v>
      </c>
      <c r="I352" s="3">
        <f>I351/(D351)</f>
        <v>8996.4573160706932</v>
      </c>
      <c r="J352" s="3">
        <f>J351/(D351)</f>
        <v>0</v>
      </c>
      <c r="K352" s="3"/>
      <c r="L352" s="3"/>
      <c r="M352" s="3">
        <f t="shared" ref="M352:R352" si="76">M351/($D351)</f>
        <v>0</v>
      </c>
      <c r="N352" s="3">
        <f t="shared" si="76"/>
        <v>8996.4573160706932</v>
      </c>
      <c r="O352" s="123">
        <f t="shared" si="76"/>
        <v>-1000.4070497773656</v>
      </c>
      <c r="P352" s="3">
        <f t="shared" si="76"/>
        <v>7996.0502662933286</v>
      </c>
      <c r="Q352" s="3">
        <f t="shared" si="76"/>
        <v>4732.7824599260166</v>
      </c>
      <c r="R352" s="3">
        <f t="shared" si="76"/>
        <v>201661.01931771476</v>
      </c>
      <c r="S352" s="8"/>
      <c r="T352" s="24">
        <f>T351/($D351)</f>
        <v>270.38620016440603</v>
      </c>
      <c r="U352" s="24">
        <f>U351/($D351)</f>
        <v>2992.8816062029059</v>
      </c>
      <c r="V352" s="24">
        <f>V351/($D351)</f>
        <v>686.17242087957254</v>
      </c>
      <c r="W352" s="24">
        <f>W351/($D351)</f>
        <v>103.52469518628845</v>
      </c>
    </row>
    <row r="353" spans="1:23" x14ac:dyDescent="0.2">
      <c r="A353" s="27"/>
      <c r="B353" s="28"/>
      <c r="C353" s="29"/>
      <c r="I353" s="3"/>
      <c r="J353" s="3"/>
      <c r="K353" s="3"/>
      <c r="L353" s="3"/>
      <c r="M353" s="3"/>
      <c r="N353" s="3"/>
      <c r="O353" s="123"/>
      <c r="P353" s="3"/>
      <c r="Q353" s="3"/>
      <c r="R353" s="3"/>
      <c r="S353" s="8"/>
      <c r="T353" s="118"/>
      <c r="U353" s="118"/>
      <c r="V353" s="118"/>
      <c r="W353" s="118"/>
    </row>
    <row r="354" spans="1:23" x14ac:dyDescent="0.2">
      <c r="A354" s="28" t="s">
        <v>33</v>
      </c>
      <c r="B354" s="28"/>
      <c r="C354" s="32" t="s">
        <v>129</v>
      </c>
      <c r="I354" s="3"/>
      <c r="J354" s="3"/>
      <c r="K354" s="3"/>
      <c r="L354" s="3"/>
      <c r="M354" s="3"/>
      <c r="N354" s="3"/>
      <c r="O354" s="123"/>
      <c r="P354" s="3"/>
      <c r="Q354" s="3"/>
      <c r="R354" s="3"/>
      <c r="S354" s="8"/>
      <c r="T354" s="118"/>
      <c r="U354" s="118"/>
      <c r="V354" s="118"/>
      <c r="W354" s="118"/>
    </row>
    <row r="355" spans="1:23" x14ac:dyDescent="0.2">
      <c r="A355" s="27"/>
      <c r="B355" s="28"/>
      <c r="C355" s="29" t="str">
        <f>C$11</f>
        <v>TOTAL</v>
      </c>
      <c r="D355" s="2">
        <f>transpose!A124</f>
        <v>4998.6000000000004</v>
      </c>
      <c r="E355" s="2">
        <f>transpose!B124</f>
        <v>504</v>
      </c>
      <c r="F355" s="2">
        <f>transpose!C124</f>
        <v>526</v>
      </c>
      <c r="G355" s="2">
        <f>transpose!D124</f>
        <v>0</v>
      </c>
      <c r="H355" s="2">
        <f>transpose!E124</f>
        <v>1368.8</v>
      </c>
      <c r="I355" s="3">
        <f>transpose!F124</f>
        <v>46603358.280000001</v>
      </c>
      <c r="J355" s="3">
        <f>transpose!G124</f>
        <v>0</v>
      </c>
      <c r="K355" s="3">
        <f>transpose!H124</f>
        <v>4152244</v>
      </c>
      <c r="L355" s="3">
        <f>transpose!I124</f>
        <v>0</v>
      </c>
      <c r="M355" s="3">
        <f>transpose!J124</f>
        <v>-3821121.36</v>
      </c>
      <c r="N355" s="3">
        <f>transpose!K124</f>
        <v>46603358.280000001</v>
      </c>
      <c r="O355" s="123">
        <f>transpose!L124</f>
        <v>-5182298.6013982669</v>
      </c>
      <c r="P355" s="3">
        <f>transpose!M124</f>
        <v>37599938.318601735</v>
      </c>
      <c r="Q355" s="3">
        <f>transpose!N124</f>
        <v>8726204.6199999992</v>
      </c>
      <c r="R355" s="3">
        <f>transpose!O124</f>
        <v>1321951920</v>
      </c>
      <c r="S355" s="8">
        <f>transpose!P124</f>
        <v>6.601</v>
      </c>
      <c r="T355" s="24">
        <f>transpose!Q124</f>
        <v>1031380.62</v>
      </c>
      <c r="U355" s="24">
        <f>transpose!R124</f>
        <v>31663474.438601736</v>
      </c>
      <c r="V355" s="24">
        <f>transpose!S124</f>
        <v>8221262.3900000006</v>
      </c>
      <c r="W355" s="24">
        <f>transpose!T124</f>
        <v>47423.522693852159</v>
      </c>
    </row>
    <row r="356" spans="1:23" x14ac:dyDescent="0.2">
      <c r="A356" s="27"/>
      <c r="B356" s="28"/>
      <c r="C356" s="29" t="str">
        <f>C$12</f>
        <v>PER PUPIL</v>
      </c>
      <c r="I356" s="3">
        <f>I355/(D355+E355)</f>
        <v>8469.3341838403667</v>
      </c>
      <c r="J356" s="3">
        <f>J355/(D355+E355)</f>
        <v>0</v>
      </c>
      <c r="K356" s="3"/>
      <c r="L356" s="3"/>
      <c r="M356" s="3">
        <f>M355/(E355)</f>
        <v>-7581.59</v>
      </c>
      <c r="N356" s="3">
        <f>N355/(D355+E355)</f>
        <v>8469.3341838403667</v>
      </c>
      <c r="O356" s="123">
        <f>O355/(D355+E355)</f>
        <v>-941.79089910192749</v>
      </c>
      <c r="P356" s="3">
        <f>P355/($D355)</f>
        <v>7522.0938499983458</v>
      </c>
      <c r="Q356" s="3">
        <f>Q355/(D355+E355)</f>
        <v>1585.8329916766618</v>
      </c>
      <c r="R356" s="3">
        <f>R355/(D355+E355)</f>
        <v>240241.32591865663</v>
      </c>
      <c r="S356" s="8"/>
      <c r="T356" s="24">
        <f>T355/(D355+E355)</f>
        <v>187.4351433867626</v>
      </c>
      <c r="U356" s="24">
        <f>U355/(D355+E355)</f>
        <v>5754.2751496750143</v>
      </c>
      <c r="V356" s="24">
        <f>V355/($D355)</f>
        <v>1644.7129976393389</v>
      </c>
      <c r="W356" s="24">
        <f>W355/(D355)</f>
        <v>9.4873609998503898</v>
      </c>
    </row>
    <row r="357" spans="1:23" x14ac:dyDescent="0.2">
      <c r="A357" s="27"/>
      <c r="B357" s="28"/>
      <c r="C357" s="29"/>
      <c r="I357" s="3"/>
      <c r="J357" s="3"/>
      <c r="K357" s="3"/>
      <c r="L357" s="3"/>
      <c r="M357" s="3"/>
      <c r="N357" s="3"/>
      <c r="O357" s="123"/>
      <c r="P357" s="3"/>
      <c r="Q357" s="3"/>
      <c r="R357" s="3"/>
      <c r="S357" s="8"/>
      <c r="T357" s="118"/>
      <c r="U357" s="118"/>
      <c r="V357" s="118"/>
      <c r="W357" s="118"/>
    </row>
    <row r="358" spans="1:23" x14ac:dyDescent="0.2">
      <c r="A358" s="28" t="s">
        <v>33</v>
      </c>
      <c r="B358" s="28"/>
      <c r="C358" s="32" t="s">
        <v>130</v>
      </c>
      <c r="I358" s="3"/>
      <c r="J358" s="3"/>
      <c r="K358" s="3"/>
      <c r="L358" s="3"/>
      <c r="M358" s="3"/>
      <c r="N358" s="3"/>
      <c r="O358" s="123"/>
      <c r="P358" s="3"/>
      <c r="Q358" s="3"/>
      <c r="R358" s="3"/>
      <c r="S358" s="8"/>
      <c r="T358" s="118"/>
      <c r="U358" s="118"/>
      <c r="V358" s="118"/>
      <c r="W358" s="118"/>
    </row>
    <row r="359" spans="1:23" x14ac:dyDescent="0.2">
      <c r="A359" s="27"/>
      <c r="B359" s="28"/>
      <c r="C359" s="29" t="str">
        <f>C$11</f>
        <v>TOTAL</v>
      </c>
      <c r="D359" s="2">
        <f>transpose!A125</f>
        <v>1323.7</v>
      </c>
      <c r="E359" s="2">
        <f>transpose!B125</f>
        <v>0</v>
      </c>
      <c r="F359" s="2">
        <f>transpose!C125</f>
        <v>5</v>
      </c>
      <c r="G359" s="2">
        <f>transpose!D125</f>
        <v>0</v>
      </c>
      <c r="H359" s="2">
        <f>transpose!E125</f>
        <v>304.2</v>
      </c>
      <c r="I359" s="3">
        <f>transpose!F125</f>
        <v>11768313.630000001</v>
      </c>
      <c r="J359" s="3">
        <f>transpose!G125</f>
        <v>41931.08</v>
      </c>
      <c r="K359" s="3">
        <f>transpose!H125</f>
        <v>39470</v>
      </c>
      <c r="L359" s="3">
        <f>transpose!I125</f>
        <v>0</v>
      </c>
      <c r="M359" s="3">
        <f>transpose!J125</f>
        <v>0</v>
      </c>
      <c r="N359" s="3">
        <f>transpose!K125</f>
        <v>11810244.710000001</v>
      </c>
      <c r="O359" s="123">
        <f>transpose!L125</f>
        <v>-1313300.5195694298</v>
      </c>
      <c r="P359" s="3">
        <f>transpose!M125</f>
        <v>10496944.19043057</v>
      </c>
      <c r="Q359" s="3">
        <f>transpose!N125</f>
        <v>1785216.66</v>
      </c>
      <c r="R359" s="3">
        <f>transpose!O125</f>
        <v>216942114</v>
      </c>
      <c r="S359" s="8">
        <f>transpose!P125</f>
        <v>8.2289999999999992</v>
      </c>
      <c r="T359" s="24">
        <f>transpose!Q125</f>
        <v>-1561.06</v>
      </c>
      <c r="U359" s="24">
        <f>transpose!R125</f>
        <v>8713288.5904305708</v>
      </c>
      <c r="V359" s="24">
        <f>transpose!S125</f>
        <v>2233407.54</v>
      </c>
      <c r="W359" s="24">
        <f>transpose!T125</f>
        <v>0</v>
      </c>
    </row>
    <row r="360" spans="1:23" x14ac:dyDescent="0.2">
      <c r="A360" s="27"/>
      <c r="B360" s="28"/>
      <c r="C360" s="29" t="str">
        <f>C$12</f>
        <v>PER PUPIL</v>
      </c>
      <c r="I360" s="3">
        <f>I359/(D359)</f>
        <v>8890.4688600135978</v>
      </c>
      <c r="J360" s="3">
        <f>J359/(D359)</f>
        <v>31.677177608219385</v>
      </c>
      <c r="K360" s="3"/>
      <c r="L360" s="3"/>
      <c r="M360" s="3">
        <f t="shared" ref="M360:R360" si="77">M359/($D359)</f>
        <v>0</v>
      </c>
      <c r="N360" s="3">
        <f t="shared" si="77"/>
        <v>8922.1460376218183</v>
      </c>
      <c r="O360" s="123">
        <f t="shared" si="77"/>
        <v>-992.14362738492844</v>
      </c>
      <c r="P360" s="3">
        <f t="shared" si="77"/>
        <v>7930.0024102368889</v>
      </c>
      <c r="Q360" s="3">
        <f t="shared" si="77"/>
        <v>1348.6565384905944</v>
      </c>
      <c r="R360" s="3">
        <f t="shared" si="77"/>
        <v>163890.69577698875</v>
      </c>
      <c r="S360" s="8"/>
      <c r="T360" s="24">
        <f>T359/($D359)</f>
        <v>-1.1793155548840371</v>
      </c>
      <c r="U360" s="24">
        <f>U359/($D359)</f>
        <v>6582.5251873011784</v>
      </c>
      <c r="V360" s="24">
        <f>V359/($D359)</f>
        <v>1687.2460074034902</v>
      </c>
      <c r="W360" s="24">
        <f>W359/($D359)</f>
        <v>0</v>
      </c>
    </row>
    <row r="361" spans="1:23" x14ac:dyDescent="0.2">
      <c r="A361" s="27"/>
      <c r="B361" s="28"/>
      <c r="C361" s="29"/>
      <c r="I361" s="3"/>
      <c r="J361" s="3"/>
      <c r="K361" s="3"/>
      <c r="L361" s="3"/>
      <c r="M361" s="3"/>
      <c r="N361" s="3"/>
      <c r="O361" s="123"/>
      <c r="P361" s="3"/>
      <c r="Q361" s="3"/>
      <c r="R361" s="3"/>
      <c r="S361" s="8"/>
      <c r="T361" s="118"/>
      <c r="U361" s="118"/>
      <c r="V361" s="118"/>
      <c r="W361" s="118"/>
    </row>
    <row r="362" spans="1:23" x14ac:dyDescent="0.2">
      <c r="A362" s="28" t="s">
        <v>33</v>
      </c>
      <c r="B362" s="28"/>
      <c r="C362" s="32" t="s">
        <v>131</v>
      </c>
      <c r="I362" s="3"/>
      <c r="J362" s="3"/>
      <c r="K362" s="3"/>
      <c r="L362" s="3"/>
      <c r="M362" s="3"/>
      <c r="N362" s="3"/>
      <c r="O362" s="123"/>
      <c r="P362" s="3"/>
      <c r="Q362" s="3"/>
      <c r="R362" s="3"/>
      <c r="S362" s="8"/>
      <c r="T362" s="118"/>
      <c r="U362" s="118"/>
      <c r="V362" s="118"/>
      <c r="W362" s="118"/>
    </row>
    <row r="363" spans="1:23" x14ac:dyDescent="0.2">
      <c r="A363" s="27"/>
      <c r="B363" s="28"/>
      <c r="C363" s="29" t="str">
        <f>C$11</f>
        <v>TOTAL</v>
      </c>
      <c r="D363" s="2">
        <f>transpose!A126</f>
        <v>823.5</v>
      </c>
      <c r="E363" s="2">
        <f>transpose!B126</f>
        <v>0</v>
      </c>
      <c r="F363" s="2">
        <f>transpose!C126</f>
        <v>4</v>
      </c>
      <c r="G363" s="2">
        <f>transpose!D126</f>
        <v>0</v>
      </c>
      <c r="H363" s="2">
        <f>transpose!E126</f>
        <v>449.6</v>
      </c>
      <c r="I363" s="3">
        <f>transpose!F126</f>
        <v>7888404.9500000002</v>
      </c>
      <c r="J363" s="3">
        <f>transpose!G126</f>
        <v>145907.01</v>
      </c>
      <c r="K363" s="3">
        <f>transpose!H126</f>
        <v>31576</v>
      </c>
      <c r="L363" s="3">
        <f>transpose!I126</f>
        <v>0</v>
      </c>
      <c r="M363" s="3">
        <f>transpose!J126</f>
        <v>0</v>
      </c>
      <c r="N363" s="3">
        <f>transpose!K126</f>
        <v>8034311.96</v>
      </c>
      <c r="O363" s="123">
        <f>transpose!L126</f>
        <v>-893416.37963832519</v>
      </c>
      <c r="P363" s="3">
        <f>transpose!M126</f>
        <v>7140895.5803616745</v>
      </c>
      <c r="Q363" s="3">
        <f>transpose!N126</f>
        <v>556367.78</v>
      </c>
      <c r="R363" s="3">
        <f>transpose!O126</f>
        <v>244664811</v>
      </c>
      <c r="S363" s="8">
        <f>transpose!P126</f>
        <v>2.274</v>
      </c>
      <c r="T363" s="24">
        <f>transpose!Q126</f>
        <v>73850.64</v>
      </c>
      <c r="U363" s="24">
        <f>transpose!R126</f>
        <v>6510677.1603616746</v>
      </c>
      <c r="V363" s="24">
        <f>transpose!S126</f>
        <v>1100000</v>
      </c>
      <c r="W363" s="24">
        <f>transpose!T126</f>
        <v>0</v>
      </c>
    </row>
    <row r="364" spans="1:23" x14ac:dyDescent="0.2">
      <c r="A364" s="27"/>
      <c r="B364" s="28"/>
      <c r="C364" s="29" t="str">
        <f>C$12</f>
        <v>PER PUPIL</v>
      </c>
      <c r="I364" s="3">
        <f>I363/(D363)</f>
        <v>9579.1195506982403</v>
      </c>
      <c r="J364" s="3">
        <f>J363/(D363)</f>
        <v>177.17912568306011</v>
      </c>
      <c r="K364" s="3"/>
      <c r="L364" s="3"/>
      <c r="M364" s="3">
        <f t="shared" ref="M364:R364" si="78">M363/($D363)</f>
        <v>0</v>
      </c>
      <c r="N364" s="3">
        <f t="shared" si="78"/>
        <v>9756.2986763812987</v>
      </c>
      <c r="O364" s="123">
        <f t="shared" si="78"/>
        <v>-1084.90149318558</v>
      </c>
      <c r="P364" s="3">
        <f t="shared" si="78"/>
        <v>8671.3971831957188</v>
      </c>
      <c r="Q364" s="3">
        <f t="shared" si="78"/>
        <v>675.61357619914997</v>
      </c>
      <c r="R364" s="3">
        <f t="shared" si="78"/>
        <v>297103.59562841529</v>
      </c>
      <c r="S364" s="8"/>
      <c r="T364" s="24">
        <f>T363/($D363)</f>
        <v>89.678979963570129</v>
      </c>
      <c r="U364" s="24">
        <f>U363/($D363)</f>
        <v>7906.1046270329989</v>
      </c>
      <c r="V364" s="24">
        <f>V363/($D363)</f>
        <v>1335.7619914996965</v>
      </c>
      <c r="W364" s="24">
        <f>W363/($D363)</f>
        <v>0</v>
      </c>
    </row>
    <row r="365" spans="1:23" x14ac:dyDescent="0.2">
      <c r="A365" s="27"/>
      <c r="B365" s="28"/>
      <c r="C365" s="29"/>
      <c r="I365" s="3"/>
      <c r="J365" s="3"/>
      <c r="K365" s="3"/>
      <c r="L365" s="3"/>
      <c r="M365" s="3"/>
      <c r="N365" s="3"/>
      <c r="O365" s="123"/>
      <c r="P365" s="3"/>
      <c r="Q365" s="3"/>
      <c r="R365" s="3"/>
      <c r="S365" s="8"/>
      <c r="T365" s="118"/>
      <c r="U365" s="118"/>
      <c r="V365" s="118"/>
      <c r="W365" s="118"/>
    </row>
    <row r="366" spans="1:23" x14ac:dyDescent="0.2">
      <c r="A366" s="28" t="s">
        <v>34</v>
      </c>
      <c r="B366" s="28"/>
      <c r="C366" s="32" t="s">
        <v>132</v>
      </c>
      <c r="I366" s="3"/>
      <c r="J366" s="3"/>
      <c r="K366" s="3"/>
      <c r="L366" s="3"/>
      <c r="M366" s="3"/>
      <c r="N366" s="3"/>
      <c r="O366" s="123"/>
      <c r="P366" s="3"/>
      <c r="Q366" s="3"/>
      <c r="R366" s="3"/>
      <c r="S366" s="8"/>
      <c r="T366" s="118"/>
      <c r="U366" s="118"/>
      <c r="V366" s="118"/>
      <c r="W366" s="118"/>
    </row>
    <row r="367" spans="1:23" x14ac:dyDescent="0.2">
      <c r="A367" s="27"/>
      <c r="B367" s="28"/>
      <c r="C367" s="29" t="str">
        <f>C$11</f>
        <v>TOTAL</v>
      </c>
      <c r="D367" s="2">
        <f>transpose!A127</f>
        <v>28354.7</v>
      </c>
      <c r="E367" s="2">
        <f>transpose!B127</f>
        <v>1529.3</v>
      </c>
      <c r="F367" s="2">
        <f>transpose!C127</f>
        <v>205</v>
      </c>
      <c r="G367" s="2">
        <f>transpose!D127</f>
        <v>36.5</v>
      </c>
      <c r="H367" s="2">
        <f>transpose!E127</f>
        <v>7262.2</v>
      </c>
      <c r="I367" s="3">
        <f>transpose!F127</f>
        <v>244424143.34999999</v>
      </c>
      <c r="J367" s="3">
        <f>transpose!G127</f>
        <v>0</v>
      </c>
      <c r="K367" s="3">
        <f>transpose!H127</f>
        <v>1618270</v>
      </c>
      <c r="L367" s="3">
        <f>transpose!I127</f>
        <v>288131</v>
      </c>
      <c r="M367" s="3">
        <f>transpose!J127</f>
        <v>-11120534.344999999</v>
      </c>
      <c r="N367" s="3">
        <f>transpose!K127</f>
        <v>244424143.34999999</v>
      </c>
      <c r="O367" s="123">
        <f>transpose!L127</f>
        <v>-27179991.807034094</v>
      </c>
      <c r="P367" s="3">
        <f>transpose!M127</f>
        <v>206123617.19796589</v>
      </c>
      <c r="Q367" s="3">
        <f>transpose!N127</f>
        <v>88060125.670000002</v>
      </c>
      <c r="R367" s="3">
        <f>transpose!O127</f>
        <v>3261486136</v>
      </c>
      <c r="S367" s="8">
        <f>transpose!P127</f>
        <v>27</v>
      </c>
      <c r="T367" s="24">
        <f>transpose!Q127</f>
        <v>7211615.2300000004</v>
      </c>
      <c r="U367" s="24">
        <f>transpose!R127</f>
        <v>121972410.64296588</v>
      </c>
      <c r="V367" s="24">
        <f>transpose!S127</f>
        <v>35012147</v>
      </c>
      <c r="W367" s="24">
        <f>transpose!T127</f>
        <v>0</v>
      </c>
    </row>
    <row r="368" spans="1:23" x14ac:dyDescent="0.2">
      <c r="A368" s="27"/>
      <c r="B368" s="28"/>
      <c r="C368" s="29" t="str">
        <f>C$12</f>
        <v>PER PUPIL</v>
      </c>
      <c r="I368" s="3">
        <f>I367/(D367+E367)</f>
        <v>8179.097287846339</v>
      </c>
      <c r="J368" s="3">
        <f>J367/(D367+E367)</f>
        <v>0</v>
      </c>
      <c r="K368" s="3"/>
      <c r="L368" s="3"/>
      <c r="M368" s="3">
        <f>M367/(E367)</f>
        <v>-7271.65</v>
      </c>
      <c r="N368" s="3">
        <f>N367/(D367+E367)</f>
        <v>8179.097287846339</v>
      </c>
      <c r="O368" s="123">
        <f>O367/(D367+E367)</f>
        <v>-909.51652412776377</v>
      </c>
      <c r="P368" s="3">
        <f>P367/($D367)</f>
        <v>7269.4691602438352</v>
      </c>
      <c r="Q368" s="3">
        <f>Q367/(D367+E367)</f>
        <v>2946.7315509971891</v>
      </c>
      <c r="R368" s="3">
        <f>R367/(D367+E367)</f>
        <v>109138.20559496721</v>
      </c>
      <c r="S368" s="8"/>
      <c r="T368" s="24">
        <f>T367/(D367+E367)</f>
        <v>241.32027941373312</v>
      </c>
      <c r="U368" s="24">
        <f>U367/(D367+E367)</f>
        <v>4081.5289333076526</v>
      </c>
      <c r="V368" s="24">
        <f>V367/($D367)</f>
        <v>1234.7916571150461</v>
      </c>
      <c r="W368" s="24">
        <f>W367/(D367)</f>
        <v>0</v>
      </c>
    </row>
    <row r="369" spans="1:23" x14ac:dyDescent="0.2">
      <c r="A369" s="27"/>
      <c r="B369" s="28"/>
      <c r="C369" s="29"/>
      <c r="I369" s="3"/>
      <c r="J369" s="3"/>
      <c r="K369" s="3"/>
      <c r="L369" s="3"/>
      <c r="M369" s="3"/>
      <c r="N369" s="3"/>
      <c r="O369" s="123"/>
      <c r="P369" s="3"/>
      <c r="Q369" s="3"/>
      <c r="R369" s="3"/>
      <c r="S369" s="8"/>
      <c r="T369" s="118"/>
      <c r="U369" s="118"/>
      <c r="V369" s="118"/>
      <c r="W369" s="118"/>
    </row>
    <row r="370" spans="1:23" x14ac:dyDescent="0.2">
      <c r="A370" s="28" t="s">
        <v>34</v>
      </c>
      <c r="B370" s="28"/>
      <c r="C370" s="32" t="s">
        <v>133</v>
      </c>
      <c r="I370" s="3"/>
      <c r="J370" s="3"/>
      <c r="K370" s="3"/>
      <c r="L370" s="3"/>
      <c r="M370" s="3"/>
      <c r="N370" s="3"/>
      <c r="O370" s="123"/>
      <c r="P370" s="3"/>
      <c r="Q370" s="3"/>
      <c r="R370" s="3"/>
      <c r="S370" s="8"/>
      <c r="T370" s="118"/>
      <c r="U370" s="118"/>
      <c r="V370" s="118"/>
      <c r="W370" s="118"/>
    </row>
    <row r="371" spans="1:23" x14ac:dyDescent="0.2">
      <c r="A371" s="27"/>
      <c r="B371" s="28"/>
      <c r="C371" s="29" t="str">
        <f>C$11</f>
        <v>TOTAL</v>
      </c>
      <c r="D371" s="2">
        <f>transpose!A128</f>
        <v>15229.7</v>
      </c>
      <c r="E371" s="2">
        <f>transpose!B128</f>
        <v>0</v>
      </c>
      <c r="F371" s="2">
        <f>transpose!C128</f>
        <v>0</v>
      </c>
      <c r="G371" s="2">
        <f>transpose!D128</f>
        <v>15.5</v>
      </c>
      <c r="H371" s="2">
        <f>transpose!E128</f>
        <v>4748.3</v>
      </c>
      <c r="I371" s="3">
        <f>transpose!F128</f>
        <v>124596117.164</v>
      </c>
      <c r="J371" s="3">
        <f>transpose!G128</f>
        <v>0</v>
      </c>
      <c r="K371" s="3">
        <f>transpose!H128</f>
        <v>0</v>
      </c>
      <c r="L371" s="3">
        <f>transpose!I128</f>
        <v>122357</v>
      </c>
      <c r="M371" s="3">
        <f>transpose!J128</f>
        <v>0</v>
      </c>
      <c r="N371" s="3">
        <f>transpose!K128</f>
        <v>124596117.164</v>
      </c>
      <c r="O371" s="123">
        <f>transpose!L128</f>
        <v>-13855102.025893139</v>
      </c>
      <c r="P371" s="3">
        <f>transpose!M128</f>
        <v>110741015.13810687</v>
      </c>
      <c r="Q371" s="3">
        <f>transpose!N128</f>
        <v>40478432.700000003</v>
      </c>
      <c r="R371" s="3">
        <f>transpose!O128</f>
        <v>1810305577</v>
      </c>
      <c r="S371" s="8">
        <f>transpose!P128</f>
        <v>22.36</v>
      </c>
      <c r="T371" s="24">
        <f>transpose!Q128</f>
        <v>3270273.45</v>
      </c>
      <c r="U371" s="24">
        <f>transpose!R128</f>
        <v>66992308.988106862</v>
      </c>
      <c r="V371" s="24">
        <f>transpose!S128</f>
        <v>14040000</v>
      </c>
      <c r="W371" s="24">
        <f>transpose!T128</f>
        <v>0</v>
      </c>
    </row>
    <row r="372" spans="1:23" x14ac:dyDescent="0.2">
      <c r="A372" s="27"/>
      <c r="B372" s="28"/>
      <c r="C372" s="29" t="str">
        <f>C$12</f>
        <v>PER PUPIL</v>
      </c>
      <c r="I372" s="3">
        <f>I371/(D371)</f>
        <v>8181.1274788078554</v>
      </c>
      <c r="J372" s="3">
        <f>J371/(D371)</f>
        <v>0</v>
      </c>
      <c r="K372" s="3"/>
      <c r="L372" s="3"/>
      <c r="M372" s="3">
        <f t="shared" ref="M372:R372" si="79">M371/($D371)</f>
        <v>0</v>
      </c>
      <c r="N372" s="3">
        <f t="shared" si="79"/>
        <v>8181.1274788078554</v>
      </c>
      <c r="O372" s="123">
        <f t="shared" si="79"/>
        <v>-909.74228158749929</v>
      </c>
      <c r="P372" s="3">
        <f t="shared" si="79"/>
        <v>7271.3851972203565</v>
      </c>
      <c r="Q372" s="3">
        <f t="shared" si="79"/>
        <v>2657.8614614864377</v>
      </c>
      <c r="R372" s="3">
        <f t="shared" si="79"/>
        <v>118866.79166365719</v>
      </c>
      <c r="S372" s="8"/>
      <c r="T372" s="24">
        <f>T371/($D371)</f>
        <v>214.72999796450358</v>
      </c>
      <c r="U372" s="24">
        <f>U371/($D371)</f>
        <v>4398.7937377694152</v>
      </c>
      <c r="V372" s="24">
        <f>V371/($D371)</f>
        <v>921.88289986014161</v>
      </c>
      <c r="W372" s="24">
        <f>W371/($D371)</f>
        <v>0</v>
      </c>
    </row>
    <row r="373" spans="1:23" x14ac:dyDescent="0.2">
      <c r="A373" s="27"/>
      <c r="B373" s="28"/>
      <c r="C373" s="29"/>
      <c r="I373" s="3"/>
      <c r="J373" s="3"/>
      <c r="K373" s="3"/>
      <c r="L373" s="3"/>
      <c r="M373" s="3"/>
      <c r="N373" s="3"/>
      <c r="O373" s="123"/>
      <c r="P373" s="3"/>
      <c r="Q373" s="3"/>
      <c r="R373" s="3"/>
      <c r="S373" s="8"/>
      <c r="T373" s="118"/>
      <c r="U373" s="118"/>
      <c r="V373" s="118"/>
      <c r="W373" s="118"/>
    </row>
    <row r="374" spans="1:23" x14ac:dyDescent="0.2">
      <c r="A374" s="28" t="s">
        <v>34</v>
      </c>
      <c r="B374" s="28"/>
      <c r="C374" s="32" t="s">
        <v>134</v>
      </c>
      <c r="I374" s="3"/>
      <c r="J374" s="3"/>
      <c r="K374" s="3"/>
      <c r="L374" s="3"/>
      <c r="M374" s="3"/>
      <c r="N374" s="3"/>
      <c r="O374" s="123"/>
      <c r="P374" s="3"/>
      <c r="Q374" s="3"/>
      <c r="R374" s="3"/>
      <c r="S374" s="8"/>
      <c r="T374" s="118"/>
      <c r="U374" s="118"/>
      <c r="V374" s="118"/>
      <c r="W374" s="118"/>
    </row>
    <row r="375" spans="1:23" x14ac:dyDescent="0.2">
      <c r="A375" s="27"/>
      <c r="B375" s="28"/>
      <c r="C375" s="29" t="str">
        <f>C$11</f>
        <v>TOTAL</v>
      </c>
      <c r="D375" s="2">
        <f>transpose!A129</f>
        <v>1071.9000000000001</v>
      </c>
      <c r="E375" s="2">
        <f>transpose!B129</f>
        <v>0</v>
      </c>
      <c r="F375" s="2">
        <f>transpose!C129</f>
        <v>0</v>
      </c>
      <c r="G375" s="2">
        <f>transpose!D129</f>
        <v>0</v>
      </c>
      <c r="H375" s="2">
        <f>transpose!E129</f>
        <v>362.4</v>
      </c>
      <c r="I375" s="3">
        <f>transpose!F129</f>
        <v>9716159.2299999986</v>
      </c>
      <c r="J375" s="3">
        <f>transpose!G129</f>
        <v>0</v>
      </c>
      <c r="K375" s="3">
        <f>transpose!H129</f>
        <v>0</v>
      </c>
      <c r="L375" s="3">
        <f>transpose!I129</f>
        <v>0</v>
      </c>
      <c r="M375" s="3">
        <f>transpose!J129</f>
        <v>0</v>
      </c>
      <c r="N375" s="3">
        <f>transpose!K129</f>
        <v>9716159.2299999986</v>
      </c>
      <c r="O375" s="123">
        <f>transpose!L129</f>
        <v>-1080437.9823031039</v>
      </c>
      <c r="P375" s="3">
        <f>transpose!M129</f>
        <v>8635721.2476968952</v>
      </c>
      <c r="Q375" s="3">
        <f>transpose!N129</f>
        <v>7942550.7199999997</v>
      </c>
      <c r="R375" s="3">
        <f>transpose!O129</f>
        <v>386517627</v>
      </c>
      <c r="S375" s="8">
        <f>transpose!P129</f>
        <v>20.548999999999999</v>
      </c>
      <c r="T375" s="24">
        <f>transpose!Q129</f>
        <v>632298.37</v>
      </c>
      <c r="U375" s="24">
        <f>transpose!R129</f>
        <v>60872.157696895418</v>
      </c>
      <c r="V375" s="24">
        <f>transpose!S129</f>
        <v>1921000</v>
      </c>
      <c r="W375" s="24">
        <f>transpose!T129</f>
        <v>0</v>
      </c>
    </row>
    <row r="376" spans="1:23" x14ac:dyDescent="0.2">
      <c r="A376" s="27"/>
      <c r="B376" s="28"/>
      <c r="C376" s="29" t="str">
        <f>C$12</f>
        <v>PER PUPIL</v>
      </c>
      <c r="I376" s="3">
        <f>I375/(D375)</f>
        <v>9064.4269334825985</v>
      </c>
      <c r="J376" s="3">
        <f>J375/(D375)</f>
        <v>0</v>
      </c>
      <c r="K376" s="3"/>
      <c r="L376" s="3"/>
      <c r="M376" s="3">
        <f t="shared" ref="M376:R376" si="80">M375/($D375)</f>
        <v>0</v>
      </c>
      <c r="N376" s="3">
        <f t="shared" si="80"/>
        <v>9064.4269334825985</v>
      </c>
      <c r="O376" s="123">
        <f t="shared" si="80"/>
        <v>-1007.9652787602424</v>
      </c>
      <c r="P376" s="3">
        <f t="shared" si="80"/>
        <v>8056.4616547223568</v>
      </c>
      <c r="Q376" s="3">
        <f t="shared" si="80"/>
        <v>7409.7870323724219</v>
      </c>
      <c r="R376" s="3">
        <f t="shared" si="80"/>
        <v>360591.12510495377</v>
      </c>
      <c r="S376" s="8"/>
      <c r="T376" s="24">
        <f>T375/($D375)</f>
        <v>589.88559567123798</v>
      </c>
      <c r="U376" s="24">
        <f>U375/($D375)</f>
        <v>56.789026678697091</v>
      </c>
      <c r="V376" s="24">
        <f>V375/($D375)</f>
        <v>1792.1447896258978</v>
      </c>
      <c r="W376" s="24">
        <f>W375/($D375)</f>
        <v>0</v>
      </c>
    </row>
    <row r="377" spans="1:23" x14ac:dyDescent="0.2">
      <c r="A377" s="27"/>
      <c r="B377" s="28"/>
      <c r="C377" s="29"/>
      <c r="I377" s="3"/>
      <c r="J377" s="3"/>
      <c r="K377" s="3"/>
      <c r="L377" s="3"/>
      <c r="M377" s="3"/>
      <c r="N377" s="3"/>
      <c r="O377" s="123"/>
      <c r="P377" s="3"/>
      <c r="Q377" s="3"/>
      <c r="R377" s="3"/>
      <c r="S377" s="8"/>
      <c r="T377" s="118"/>
      <c r="U377" s="118"/>
      <c r="V377" s="118"/>
      <c r="W377" s="118"/>
    </row>
    <row r="378" spans="1:23" x14ac:dyDescent="0.2">
      <c r="A378" s="28" t="s">
        <v>35</v>
      </c>
      <c r="B378" s="28"/>
      <c r="C378" s="32" t="s">
        <v>135</v>
      </c>
      <c r="I378" s="3"/>
      <c r="J378" s="3"/>
      <c r="K378" s="3"/>
      <c r="L378" s="3"/>
      <c r="M378" s="3"/>
      <c r="N378" s="3"/>
      <c r="O378" s="123"/>
      <c r="P378" s="3"/>
      <c r="Q378" s="3"/>
      <c r="R378" s="3"/>
      <c r="S378" s="8"/>
      <c r="T378" s="118"/>
      <c r="U378" s="118"/>
      <c r="V378" s="118"/>
      <c r="W378" s="118"/>
    </row>
    <row r="379" spans="1:23" x14ac:dyDescent="0.2">
      <c r="A379" s="27"/>
      <c r="B379" s="28"/>
      <c r="C379" s="29" t="str">
        <f>C$11</f>
        <v>TOTAL</v>
      </c>
      <c r="D379" s="2">
        <f>transpose!A130</f>
        <v>1044.5999999999999</v>
      </c>
      <c r="E379" s="2">
        <f>transpose!B130</f>
        <v>0</v>
      </c>
      <c r="F379" s="2">
        <f>transpose!C130</f>
        <v>0</v>
      </c>
      <c r="G379" s="2">
        <f>transpose!D130</f>
        <v>0</v>
      </c>
      <c r="H379" s="2">
        <f>transpose!E130</f>
        <v>659.3</v>
      </c>
      <c r="I379" s="3">
        <f>transpose!F130</f>
        <v>9639127.1199999992</v>
      </c>
      <c r="J379" s="3">
        <f>transpose!G130</f>
        <v>0</v>
      </c>
      <c r="K379" s="3">
        <f>transpose!H130</f>
        <v>0</v>
      </c>
      <c r="L379" s="3">
        <f>transpose!I130</f>
        <v>0</v>
      </c>
      <c r="M379" s="3">
        <f>transpose!J130</f>
        <v>0</v>
      </c>
      <c r="N379" s="3">
        <f>transpose!K130</f>
        <v>9639127.1199999992</v>
      </c>
      <c r="O379" s="123">
        <f>transpose!L130</f>
        <v>-1071872.0031408882</v>
      </c>
      <c r="P379" s="3">
        <f>transpose!M130</f>
        <v>8567255.1168591119</v>
      </c>
      <c r="Q379" s="3">
        <f>transpose!N130</f>
        <v>1432216.72</v>
      </c>
      <c r="R379" s="3">
        <f>transpose!O130</f>
        <v>115250400</v>
      </c>
      <c r="S379" s="8">
        <f>transpose!P130</f>
        <v>12.427</v>
      </c>
      <c r="T379" s="24">
        <f>transpose!Q130</f>
        <v>220703.85</v>
      </c>
      <c r="U379" s="24">
        <f>transpose!R130</f>
        <v>6914334.5468591126</v>
      </c>
      <c r="V379" s="24">
        <f>transpose!S130</f>
        <v>0</v>
      </c>
      <c r="W379" s="24">
        <f>transpose!T130</f>
        <v>51669.258315347884</v>
      </c>
    </row>
    <row r="380" spans="1:23" x14ac:dyDescent="0.2">
      <c r="A380" s="27"/>
      <c r="B380" s="28"/>
      <c r="C380" s="29" t="str">
        <f>C$12</f>
        <v>PER PUPIL</v>
      </c>
      <c r="I380" s="3">
        <f>I379/(D379)</f>
        <v>9227.577177867126</v>
      </c>
      <c r="J380" s="3">
        <f>J379/(D379)</f>
        <v>0</v>
      </c>
      <c r="K380" s="3"/>
      <c r="L380" s="3"/>
      <c r="M380" s="3">
        <f t="shared" ref="M380:R380" si="81">M379/($D379)</f>
        <v>0</v>
      </c>
      <c r="N380" s="3">
        <f t="shared" si="81"/>
        <v>9227.577177867126</v>
      </c>
      <c r="O380" s="123">
        <f t="shared" si="81"/>
        <v>-1026.107604002382</v>
      </c>
      <c r="P380" s="3">
        <f t="shared" si="81"/>
        <v>8201.4695738647442</v>
      </c>
      <c r="Q380" s="3">
        <f t="shared" si="81"/>
        <v>1371.0671261726977</v>
      </c>
      <c r="R380" s="3">
        <f t="shared" si="81"/>
        <v>110329.69557725446</v>
      </c>
      <c r="S380" s="8"/>
      <c r="T380" s="24">
        <f>T379/($D379)</f>
        <v>211.28072946582427</v>
      </c>
      <c r="U380" s="24">
        <f>U379/($D379)</f>
        <v>6619.1217182262235</v>
      </c>
      <c r="V380" s="24">
        <f>V379/($D379)</f>
        <v>0</v>
      </c>
      <c r="W380" s="24">
        <f>W379/($D379)</f>
        <v>49.46319961262482</v>
      </c>
    </row>
    <row r="381" spans="1:23" x14ac:dyDescent="0.2">
      <c r="A381" s="27"/>
      <c r="B381" s="28"/>
      <c r="C381" s="29"/>
      <c r="I381" s="3"/>
      <c r="J381" s="3"/>
      <c r="K381" s="3"/>
      <c r="L381" s="3"/>
      <c r="M381" s="3"/>
      <c r="N381" s="3"/>
      <c r="O381" s="123"/>
      <c r="P381" s="3"/>
      <c r="Q381" s="3"/>
      <c r="R381" s="3"/>
      <c r="S381" s="8"/>
      <c r="T381" s="118"/>
      <c r="U381" s="118"/>
      <c r="V381" s="118"/>
      <c r="W381" s="118"/>
    </row>
    <row r="382" spans="1:23" x14ac:dyDescent="0.2">
      <c r="A382" s="28" t="s">
        <v>35</v>
      </c>
      <c r="B382" s="28"/>
      <c r="C382" s="32" t="s">
        <v>136</v>
      </c>
      <c r="I382" s="3"/>
      <c r="J382" s="3"/>
      <c r="K382" s="3"/>
      <c r="L382" s="3"/>
      <c r="M382" s="3"/>
      <c r="N382" s="3"/>
      <c r="O382" s="123"/>
      <c r="P382" s="3"/>
      <c r="Q382" s="3"/>
      <c r="R382" s="3"/>
      <c r="S382" s="8"/>
      <c r="T382" s="118"/>
      <c r="U382" s="118"/>
      <c r="V382" s="118"/>
      <c r="W382" s="118"/>
    </row>
    <row r="383" spans="1:23" x14ac:dyDescent="0.2">
      <c r="A383" s="27"/>
      <c r="B383" s="28"/>
      <c r="C383" s="29" t="str">
        <f>C$11</f>
        <v>TOTAL</v>
      </c>
      <c r="D383" s="2">
        <f>transpose!A131</f>
        <v>181.5</v>
      </c>
      <c r="E383" s="2">
        <f>transpose!B131</f>
        <v>0</v>
      </c>
      <c r="F383" s="2">
        <f>transpose!C131</f>
        <v>0</v>
      </c>
      <c r="G383" s="2">
        <f>transpose!D131</f>
        <v>0</v>
      </c>
      <c r="H383" s="2">
        <f>transpose!E131</f>
        <v>90</v>
      </c>
      <c r="I383" s="3">
        <f>transpose!F131</f>
        <v>2591295.42</v>
      </c>
      <c r="J383" s="3">
        <f>transpose!G131</f>
        <v>20409.57</v>
      </c>
      <c r="K383" s="3">
        <f>transpose!H131</f>
        <v>0</v>
      </c>
      <c r="L383" s="3">
        <f>transpose!I131</f>
        <v>0</v>
      </c>
      <c r="M383" s="3">
        <f>transpose!J131</f>
        <v>0</v>
      </c>
      <c r="N383" s="3">
        <f>transpose!K131</f>
        <v>2611704.9899999998</v>
      </c>
      <c r="O383" s="123">
        <f>transpose!L131</f>
        <v>-290421.88409735938</v>
      </c>
      <c r="P383" s="3">
        <f>transpose!M131</f>
        <v>2321283.1059026401</v>
      </c>
      <c r="Q383" s="3">
        <f>transpose!N131</f>
        <v>192052.56</v>
      </c>
      <c r="R383" s="3">
        <f>transpose!O131</f>
        <v>114317000</v>
      </c>
      <c r="S383" s="8">
        <f>transpose!P131</f>
        <v>1.68</v>
      </c>
      <c r="T383" s="24">
        <f>transpose!Q131</f>
        <v>48421.16</v>
      </c>
      <c r="U383" s="24">
        <f>transpose!R131</f>
        <v>2080809.3859026402</v>
      </c>
      <c r="V383" s="24">
        <f>transpose!S131</f>
        <v>428694.86</v>
      </c>
      <c r="W383" s="24">
        <f>transpose!T131</f>
        <v>0</v>
      </c>
    </row>
    <row r="384" spans="1:23" x14ac:dyDescent="0.2">
      <c r="A384" s="27"/>
      <c r="B384" s="28"/>
      <c r="C384" s="29" t="str">
        <f>C$12</f>
        <v>PER PUPIL</v>
      </c>
      <c r="I384" s="3">
        <f>I383/(D383)</f>
        <v>14277.109752066115</v>
      </c>
      <c r="J384" s="3">
        <f>J383/(D383)</f>
        <v>112.4494214876033</v>
      </c>
      <c r="K384" s="3"/>
      <c r="L384" s="3"/>
      <c r="M384" s="3">
        <f t="shared" ref="M384:R384" si="82">M383/($D383)</f>
        <v>0</v>
      </c>
      <c r="N384" s="3">
        <f t="shared" si="82"/>
        <v>14389.559173553718</v>
      </c>
      <c r="O384" s="123">
        <f t="shared" si="82"/>
        <v>-1600.1205735391702</v>
      </c>
      <c r="P384" s="3">
        <f t="shared" si="82"/>
        <v>12789.438600014546</v>
      </c>
      <c r="Q384" s="3">
        <f t="shared" si="82"/>
        <v>1058.1408264462809</v>
      </c>
      <c r="R384" s="3">
        <f t="shared" si="82"/>
        <v>629845.73002754815</v>
      </c>
      <c r="S384" s="8"/>
      <c r="T384" s="24">
        <f>T383/($D383)</f>
        <v>266.78325068870527</v>
      </c>
      <c r="U384" s="24">
        <f>U383/($D383)</f>
        <v>11464.514522879561</v>
      </c>
      <c r="V384" s="24">
        <f>V383/($D383)</f>
        <v>2361.9551515151516</v>
      </c>
      <c r="W384" s="24">
        <f>W383/($D383)</f>
        <v>0</v>
      </c>
    </row>
    <row r="385" spans="1:23" x14ac:dyDescent="0.2">
      <c r="A385" s="27"/>
      <c r="B385" s="28"/>
      <c r="C385" s="29"/>
      <c r="I385" s="3"/>
      <c r="J385" s="3"/>
      <c r="K385" s="3"/>
      <c r="L385" s="3"/>
      <c r="M385" s="3"/>
      <c r="N385" s="3"/>
      <c r="O385" s="123"/>
      <c r="P385" s="3"/>
      <c r="Q385" s="3"/>
      <c r="R385" s="3"/>
      <c r="S385" s="8"/>
      <c r="T385" s="118"/>
      <c r="U385" s="118"/>
      <c r="V385" s="118"/>
      <c r="W385" s="118"/>
    </row>
    <row r="386" spans="1:23" x14ac:dyDescent="0.2">
      <c r="A386" s="28" t="s">
        <v>35</v>
      </c>
      <c r="B386" s="28"/>
      <c r="C386" s="32" t="s">
        <v>137</v>
      </c>
      <c r="I386" s="3"/>
      <c r="J386" s="3"/>
      <c r="K386" s="3"/>
      <c r="L386" s="3"/>
      <c r="M386" s="3"/>
      <c r="N386" s="3"/>
      <c r="O386" s="123"/>
      <c r="P386" s="3"/>
      <c r="Q386" s="3"/>
      <c r="R386" s="3"/>
      <c r="S386" s="8"/>
      <c r="T386" s="118"/>
      <c r="U386" s="118"/>
      <c r="V386" s="118"/>
      <c r="W386" s="118"/>
    </row>
    <row r="387" spans="1:23" x14ac:dyDescent="0.2">
      <c r="A387" s="27"/>
      <c r="B387" s="28"/>
      <c r="C387" s="29" t="str">
        <f>C$11</f>
        <v>TOTAL</v>
      </c>
      <c r="D387" s="2">
        <f>transpose!A132</f>
        <v>353.3</v>
      </c>
      <c r="E387" s="2">
        <f>transpose!B132</f>
        <v>0</v>
      </c>
      <c r="F387" s="2">
        <f>transpose!C132</f>
        <v>0</v>
      </c>
      <c r="G387" s="2">
        <f>transpose!D132</f>
        <v>0</v>
      </c>
      <c r="H387" s="2">
        <f>transpose!E132</f>
        <v>96.4</v>
      </c>
      <c r="I387" s="3">
        <f>transpose!F132</f>
        <v>3719620.8</v>
      </c>
      <c r="J387" s="3">
        <f>transpose!G132</f>
        <v>0</v>
      </c>
      <c r="K387" s="3">
        <f>transpose!H132</f>
        <v>0</v>
      </c>
      <c r="L387" s="3">
        <f>transpose!I132</f>
        <v>0</v>
      </c>
      <c r="M387" s="3">
        <f>transpose!J132</f>
        <v>0</v>
      </c>
      <c r="N387" s="3">
        <f>transpose!K132</f>
        <v>3719620.8</v>
      </c>
      <c r="O387" s="123">
        <f>transpose!L132</f>
        <v>-413622.24485535297</v>
      </c>
      <c r="P387" s="3">
        <f>transpose!M132</f>
        <v>3305998.5551446467</v>
      </c>
      <c r="Q387" s="3">
        <f>transpose!N132</f>
        <v>1052717.19</v>
      </c>
      <c r="R387" s="3">
        <f>transpose!O132</f>
        <v>46461170</v>
      </c>
      <c r="S387" s="8">
        <f>transpose!P132</f>
        <v>22.658000000000001</v>
      </c>
      <c r="T387" s="24">
        <f>transpose!Q132</f>
        <v>167531.53</v>
      </c>
      <c r="U387" s="24">
        <f>transpose!R132</f>
        <v>2085749.8351446467</v>
      </c>
      <c r="V387" s="24">
        <f>transpose!S132</f>
        <v>0</v>
      </c>
      <c r="W387" s="24">
        <f>transpose!T132</f>
        <v>0</v>
      </c>
    </row>
    <row r="388" spans="1:23" x14ac:dyDescent="0.2">
      <c r="A388" s="27"/>
      <c r="B388" s="28"/>
      <c r="C388" s="29" t="str">
        <f>C$12</f>
        <v>PER PUPIL</v>
      </c>
      <c r="I388" s="3">
        <f>I387/(D387)</f>
        <v>10528.221907727144</v>
      </c>
      <c r="J388" s="3">
        <f>J387/(D387)</f>
        <v>0</v>
      </c>
      <c r="K388" s="3"/>
      <c r="L388" s="3"/>
      <c r="M388" s="3">
        <f t="shared" ref="M388:R388" si="83">M387/($D387)</f>
        <v>0</v>
      </c>
      <c r="N388" s="3">
        <f t="shared" si="83"/>
        <v>10528.221907727144</v>
      </c>
      <c r="O388" s="123">
        <f t="shared" si="83"/>
        <v>-1170.7394419908094</v>
      </c>
      <c r="P388" s="3">
        <f t="shared" si="83"/>
        <v>9357.4824657363333</v>
      </c>
      <c r="Q388" s="3">
        <f t="shared" si="83"/>
        <v>2979.6693744692893</v>
      </c>
      <c r="R388" s="3">
        <f t="shared" si="83"/>
        <v>131506.28361166146</v>
      </c>
      <c r="S388" s="8"/>
      <c r="T388" s="24">
        <f>T387/($D387)</f>
        <v>474.19057458250779</v>
      </c>
      <c r="U388" s="24">
        <f>U387/($D387)</f>
        <v>5903.6225166845361</v>
      </c>
      <c r="V388" s="24">
        <f>V387/($D387)</f>
        <v>0</v>
      </c>
      <c r="W388" s="24">
        <f>W387/($D387)</f>
        <v>0</v>
      </c>
    </row>
    <row r="389" spans="1:23" x14ac:dyDescent="0.2">
      <c r="A389" s="27"/>
      <c r="B389" s="28"/>
      <c r="C389" s="29"/>
      <c r="I389" s="3"/>
      <c r="J389" s="3"/>
      <c r="K389" s="3"/>
      <c r="L389" s="3"/>
      <c r="M389" s="3"/>
      <c r="N389" s="3"/>
      <c r="O389" s="123"/>
      <c r="P389" s="3"/>
      <c r="Q389" s="3"/>
      <c r="R389" s="3"/>
      <c r="S389" s="8"/>
      <c r="T389" s="118"/>
      <c r="U389" s="118"/>
      <c r="V389" s="118"/>
      <c r="W389" s="118"/>
    </row>
    <row r="390" spans="1:23" x14ac:dyDescent="0.2">
      <c r="A390" s="28" t="s">
        <v>35</v>
      </c>
      <c r="B390" s="28"/>
      <c r="C390" s="32" t="s">
        <v>138</v>
      </c>
      <c r="I390" s="3"/>
      <c r="J390" s="3"/>
      <c r="K390" s="3"/>
      <c r="L390" s="3"/>
      <c r="M390" s="3"/>
      <c r="N390" s="3"/>
      <c r="O390" s="123"/>
      <c r="P390" s="3"/>
      <c r="Q390" s="3"/>
      <c r="R390" s="3"/>
      <c r="S390" s="8"/>
      <c r="T390" s="118"/>
      <c r="U390" s="118"/>
      <c r="V390" s="118"/>
      <c r="W390" s="118"/>
    </row>
    <row r="391" spans="1:23" x14ac:dyDescent="0.2">
      <c r="A391" s="27"/>
      <c r="B391" s="28"/>
      <c r="C391" s="29" t="str">
        <f>C$11</f>
        <v>TOTAL</v>
      </c>
      <c r="D391" s="2">
        <f>transpose!A133</f>
        <v>112.2</v>
      </c>
      <c r="E391" s="2">
        <f>transpose!B133</f>
        <v>0</v>
      </c>
      <c r="F391" s="2">
        <f>transpose!C133</f>
        <v>0</v>
      </c>
      <c r="G391" s="2">
        <f>transpose!D133</f>
        <v>0</v>
      </c>
      <c r="H391" s="2">
        <f>transpose!E133</f>
        <v>64</v>
      </c>
      <c r="I391" s="3">
        <f>transpose!F133</f>
        <v>1795962.2</v>
      </c>
      <c r="J391" s="3">
        <f>transpose!G133</f>
        <v>0</v>
      </c>
      <c r="K391" s="3">
        <f>transpose!H133</f>
        <v>0</v>
      </c>
      <c r="L391" s="3">
        <f>transpose!I133</f>
        <v>0</v>
      </c>
      <c r="M391" s="3">
        <f>transpose!J133</f>
        <v>0</v>
      </c>
      <c r="N391" s="3">
        <f>transpose!K133</f>
        <v>1795962.2</v>
      </c>
      <c r="O391" s="123">
        <f>transpose!L133</f>
        <v>-199711.1955173921</v>
      </c>
      <c r="P391" s="3">
        <f>transpose!M133</f>
        <v>1596251.0044826078</v>
      </c>
      <c r="Q391" s="3">
        <f>transpose!N133</f>
        <v>289544.7</v>
      </c>
      <c r="R391" s="3">
        <f>transpose!O133</f>
        <v>33984120</v>
      </c>
      <c r="S391" s="8">
        <f>transpose!P133</f>
        <v>8.52</v>
      </c>
      <c r="T391" s="24">
        <f>transpose!Q133</f>
        <v>37264.21</v>
      </c>
      <c r="U391" s="24">
        <f>transpose!R133</f>
        <v>1269442.0944826079</v>
      </c>
      <c r="V391" s="24">
        <f>transpose!S133</f>
        <v>29636.04</v>
      </c>
      <c r="W391" s="24">
        <f>transpose!T133</f>
        <v>18494.886861206687</v>
      </c>
    </row>
    <row r="392" spans="1:23" x14ac:dyDescent="0.2">
      <c r="A392" s="27"/>
      <c r="B392" s="28"/>
      <c r="C392" s="29" t="str">
        <f>C$12</f>
        <v>PER PUPIL</v>
      </c>
      <c r="I392" s="3">
        <f>I391/(D391)</f>
        <v>16006.79322638146</v>
      </c>
      <c r="J392" s="3">
        <f>J391/(D391)</f>
        <v>0</v>
      </c>
      <c r="K392" s="3"/>
      <c r="L392" s="3"/>
      <c r="M392" s="3">
        <f t="shared" ref="M392:R392" si="84">M391/($D391)</f>
        <v>0</v>
      </c>
      <c r="N392" s="3">
        <f t="shared" si="84"/>
        <v>16006.79322638146</v>
      </c>
      <c r="O392" s="123">
        <f t="shared" si="84"/>
        <v>-1779.9571792993947</v>
      </c>
      <c r="P392" s="3">
        <f t="shared" si="84"/>
        <v>14226.836047082066</v>
      </c>
      <c r="Q392" s="3">
        <f t="shared" si="84"/>
        <v>2580.6122994652405</v>
      </c>
      <c r="R392" s="3">
        <f t="shared" si="84"/>
        <v>302888.77005347592</v>
      </c>
      <c r="S392" s="8"/>
      <c r="T392" s="24">
        <f>T391/($D391)</f>
        <v>332.12308377896613</v>
      </c>
      <c r="U392" s="24">
        <f>U391/($D391)</f>
        <v>11314.10066383786</v>
      </c>
      <c r="V392" s="24">
        <f>V391/($D391)</f>
        <v>264.13582887700534</v>
      </c>
      <c r="W392" s="24">
        <f>W391/($D391)</f>
        <v>164.83856382537155</v>
      </c>
    </row>
    <row r="393" spans="1:23" x14ac:dyDescent="0.2">
      <c r="A393" s="27"/>
      <c r="B393" s="28"/>
      <c r="C393" s="29"/>
      <c r="I393" s="3"/>
      <c r="J393" s="3"/>
      <c r="K393" s="3"/>
      <c r="L393" s="3"/>
      <c r="M393" s="3"/>
      <c r="N393" s="3"/>
      <c r="O393" s="123"/>
      <c r="P393" s="3"/>
      <c r="Q393" s="3"/>
      <c r="R393" s="3"/>
      <c r="S393" s="8"/>
      <c r="T393" s="118"/>
      <c r="U393" s="118"/>
      <c r="V393" s="118"/>
      <c r="W393" s="118"/>
    </row>
    <row r="394" spans="1:23" x14ac:dyDescent="0.2">
      <c r="A394" s="28" t="s">
        <v>35</v>
      </c>
      <c r="B394" s="28"/>
      <c r="C394" s="32" t="s">
        <v>139</v>
      </c>
      <c r="I394" s="3"/>
      <c r="J394" s="3"/>
      <c r="K394" s="3"/>
      <c r="L394" s="3"/>
      <c r="M394" s="3"/>
      <c r="N394" s="3"/>
      <c r="O394" s="123"/>
      <c r="P394" s="3"/>
      <c r="Q394" s="3"/>
      <c r="R394" s="3"/>
      <c r="S394" s="8"/>
      <c r="T394" s="118"/>
      <c r="U394" s="118"/>
      <c r="V394" s="118"/>
      <c r="W394" s="118"/>
    </row>
    <row r="395" spans="1:23" x14ac:dyDescent="0.2">
      <c r="A395" s="27"/>
      <c r="B395" s="28"/>
      <c r="C395" s="29" t="str">
        <f>C$11</f>
        <v>TOTAL</v>
      </c>
      <c r="D395" s="2">
        <f>transpose!A134</f>
        <v>448.4</v>
      </c>
      <c r="E395" s="2">
        <f>transpose!B134</f>
        <v>0</v>
      </c>
      <c r="F395" s="2">
        <f>transpose!C134</f>
        <v>365.5</v>
      </c>
      <c r="G395" s="2">
        <f>transpose!D134</f>
        <v>6</v>
      </c>
      <c r="H395" s="2">
        <f>transpose!E134</f>
        <v>75.2</v>
      </c>
      <c r="I395" s="3">
        <f>transpose!F134</f>
        <v>3639291.92</v>
      </c>
      <c r="J395" s="3">
        <f>transpose!G134</f>
        <v>8125.99</v>
      </c>
      <c r="K395" s="3">
        <f>transpose!H134</f>
        <v>2885257</v>
      </c>
      <c r="L395" s="3">
        <f>transpose!I134</f>
        <v>47364</v>
      </c>
      <c r="M395" s="3">
        <f>transpose!J134</f>
        <v>0</v>
      </c>
      <c r="N395" s="3">
        <f>transpose!K134</f>
        <v>3647417.91</v>
      </c>
      <c r="O395" s="123">
        <f>transpose!L134</f>
        <v>-405593.27549190493</v>
      </c>
      <c r="P395" s="3">
        <f>transpose!M134</f>
        <v>3241824.6345080952</v>
      </c>
      <c r="Q395" s="3">
        <f>transpose!N134</f>
        <v>299278.57</v>
      </c>
      <c r="R395" s="3">
        <f>transpose!O134</f>
        <v>15256860</v>
      </c>
      <c r="S395" s="8">
        <f>transpose!P134</f>
        <v>19.616</v>
      </c>
      <c r="T395" s="24">
        <f>transpose!Q134</f>
        <v>27519.74</v>
      </c>
      <c r="U395" s="24">
        <f>transpose!R134</f>
        <v>2915026.3245080952</v>
      </c>
      <c r="V395" s="24">
        <f>transpose!S134</f>
        <v>205000</v>
      </c>
      <c r="W395" s="24">
        <f>transpose!T134</f>
        <v>0</v>
      </c>
    </row>
    <row r="396" spans="1:23" x14ac:dyDescent="0.2">
      <c r="A396" s="27"/>
      <c r="B396" s="28"/>
      <c r="C396" s="29" t="str">
        <f>C$12</f>
        <v>PER PUPIL</v>
      </c>
      <c r="I396" s="3">
        <f>I395/(D395)</f>
        <v>8116.1728813559321</v>
      </c>
      <c r="J396" s="3">
        <f>J395/(D395)</f>
        <v>18.122190008920608</v>
      </c>
      <c r="K396" s="3"/>
      <c r="L396" s="3"/>
      <c r="M396" s="3">
        <f t="shared" ref="M396:R396" si="85">M395/($D395)</f>
        <v>0</v>
      </c>
      <c r="N396" s="3">
        <f t="shared" si="85"/>
        <v>8134.2950713648534</v>
      </c>
      <c r="O396" s="123">
        <f t="shared" si="85"/>
        <v>-904.53451269381128</v>
      </c>
      <c r="P396" s="3">
        <f t="shared" si="85"/>
        <v>7229.7605586710424</v>
      </c>
      <c r="Q396" s="3">
        <f t="shared" si="85"/>
        <v>667.43659678858171</v>
      </c>
      <c r="R396" s="3">
        <f t="shared" si="85"/>
        <v>34025.111507582515</v>
      </c>
      <c r="S396" s="8"/>
      <c r="T396" s="24">
        <f>T395/($D395)</f>
        <v>61.373193577163256</v>
      </c>
      <c r="U396" s="24">
        <f>U395/($D395)</f>
        <v>6500.9507683052971</v>
      </c>
      <c r="V396" s="24">
        <f>V395/($D395)</f>
        <v>457.18108831400536</v>
      </c>
      <c r="W396" s="24">
        <f>W395/($D395)</f>
        <v>0</v>
      </c>
    </row>
    <row r="397" spans="1:23" x14ac:dyDescent="0.2">
      <c r="A397" s="27"/>
      <c r="B397" s="28"/>
      <c r="C397" s="29"/>
      <c r="I397" s="3"/>
      <c r="J397" s="3"/>
      <c r="K397" s="3"/>
      <c r="L397" s="3"/>
      <c r="M397" s="3"/>
      <c r="N397" s="3"/>
      <c r="O397" s="123"/>
      <c r="P397" s="3"/>
      <c r="Q397" s="3"/>
      <c r="R397" s="3"/>
      <c r="S397" s="8"/>
      <c r="T397" s="118"/>
      <c r="U397" s="118"/>
      <c r="V397" s="118"/>
      <c r="W397" s="118"/>
    </row>
    <row r="398" spans="1:23" x14ac:dyDescent="0.2">
      <c r="A398" s="28" t="s">
        <v>35</v>
      </c>
      <c r="B398" s="28"/>
      <c r="C398" s="32" t="s">
        <v>140</v>
      </c>
      <c r="I398" s="3"/>
      <c r="J398" s="3"/>
      <c r="K398" s="3"/>
      <c r="L398" s="3"/>
      <c r="M398" s="3"/>
      <c r="N398" s="3"/>
      <c r="O398" s="123"/>
      <c r="P398" s="3"/>
      <c r="Q398" s="3"/>
      <c r="R398" s="3"/>
      <c r="S398" s="8"/>
      <c r="T398" s="118"/>
      <c r="U398" s="118"/>
      <c r="V398" s="118"/>
      <c r="W398" s="118"/>
    </row>
    <row r="399" spans="1:23" x14ac:dyDescent="0.2">
      <c r="A399" s="27"/>
      <c r="B399" s="28"/>
      <c r="C399" s="29" t="str">
        <f>C$11</f>
        <v>TOTAL</v>
      </c>
      <c r="D399" s="2">
        <f>transpose!A135</f>
        <v>51.7</v>
      </c>
      <c r="E399" s="2">
        <f>transpose!B135</f>
        <v>0</v>
      </c>
      <c r="F399" s="2">
        <f>transpose!C135</f>
        <v>0</v>
      </c>
      <c r="G399" s="2">
        <f>transpose!D135</f>
        <v>0</v>
      </c>
      <c r="H399" s="2">
        <f>transpose!E135</f>
        <v>14.5</v>
      </c>
      <c r="I399" s="3">
        <f>transpose!F135</f>
        <v>843898.67999999993</v>
      </c>
      <c r="J399" s="3">
        <f>transpose!G135</f>
        <v>0</v>
      </c>
      <c r="K399" s="3">
        <f>transpose!H135</f>
        <v>0</v>
      </c>
      <c r="L399" s="3">
        <f>transpose!I135</f>
        <v>0</v>
      </c>
      <c r="M399" s="3">
        <f>transpose!J135</f>
        <v>0</v>
      </c>
      <c r="N399" s="3">
        <f>transpose!K135</f>
        <v>843898.67999999993</v>
      </c>
      <c r="O399" s="123">
        <f>transpose!L135</f>
        <v>-93841.626665833552</v>
      </c>
      <c r="P399" s="3">
        <f>transpose!M135</f>
        <v>750057.05333416641</v>
      </c>
      <c r="Q399" s="3">
        <f>transpose!N135</f>
        <v>187600.7</v>
      </c>
      <c r="R399" s="3">
        <f>transpose!O135</f>
        <v>17087230</v>
      </c>
      <c r="S399" s="8">
        <f>transpose!P135</f>
        <v>10.978999999999999</v>
      </c>
      <c r="T399" s="24">
        <f>transpose!Q135</f>
        <v>21388.9</v>
      </c>
      <c r="U399" s="24">
        <f>transpose!R135</f>
        <v>541067.45333416632</v>
      </c>
      <c r="V399" s="24">
        <f>transpose!S135</f>
        <v>199997.66</v>
      </c>
      <c r="W399" s="24">
        <f>transpose!T135</f>
        <v>0</v>
      </c>
    </row>
    <row r="400" spans="1:23" x14ac:dyDescent="0.2">
      <c r="A400" s="27"/>
      <c r="B400" s="28"/>
      <c r="C400" s="29" t="str">
        <f>C$12</f>
        <v>PER PUPIL</v>
      </c>
      <c r="I400" s="3">
        <f>I399/(D399)</f>
        <v>16322.991876208895</v>
      </c>
      <c r="J400" s="3">
        <f>J399/(D399)</f>
        <v>0</v>
      </c>
      <c r="K400" s="3"/>
      <c r="L400" s="3"/>
      <c r="M400" s="3">
        <f t="shared" ref="M400:R400" si="86">M399/($D399)</f>
        <v>0</v>
      </c>
      <c r="N400" s="3">
        <f t="shared" si="86"/>
        <v>16322.991876208895</v>
      </c>
      <c r="O400" s="123">
        <f t="shared" si="86"/>
        <v>-1815.1185041747301</v>
      </c>
      <c r="P400" s="3">
        <f t="shared" si="86"/>
        <v>14507.873372034166</v>
      </c>
      <c r="Q400" s="3">
        <f t="shared" si="86"/>
        <v>3628.6402321083174</v>
      </c>
      <c r="R400" s="3">
        <f t="shared" si="86"/>
        <v>330507.35009671177</v>
      </c>
      <c r="S400" s="8"/>
      <c r="T400" s="24">
        <f>T399/($D399)</f>
        <v>413.71179883945842</v>
      </c>
      <c r="U400" s="24">
        <f>U399/($D399)</f>
        <v>10465.521341086389</v>
      </c>
      <c r="V400" s="24">
        <f>V399/($D399)</f>
        <v>3868.4266924564795</v>
      </c>
      <c r="W400" s="24">
        <f>W399/($D399)</f>
        <v>0</v>
      </c>
    </row>
    <row r="401" spans="1:23" x14ac:dyDescent="0.2">
      <c r="A401" s="27"/>
      <c r="B401" s="28"/>
      <c r="C401" s="29"/>
      <c r="I401" s="3"/>
      <c r="J401" s="3"/>
      <c r="K401" s="3"/>
      <c r="L401" s="3"/>
      <c r="M401" s="3"/>
      <c r="N401" s="3"/>
      <c r="O401" s="123"/>
      <c r="P401" s="3"/>
      <c r="Q401" s="3"/>
      <c r="R401" s="3"/>
      <c r="S401" s="8"/>
      <c r="T401" s="118"/>
      <c r="U401" s="118"/>
      <c r="V401" s="118"/>
      <c r="W401" s="118"/>
    </row>
    <row r="402" spans="1:23" x14ac:dyDescent="0.2">
      <c r="A402" s="28" t="s">
        <v>36</v>
      </c>
      <c r="B402" s="28"/>
      <c r="C402" s="32" t="s">
        <v>141</v>
      </c>
      <c r="I402" s="3"/>
      <c r="J402" s="3"/>
      <c r="K402" s="3"/>
      <c r="L402" s="3"/>
      <c r="M402" s="3"/>
      <c r="N402" s="3"/>
      <c r="O402" s="123"/>
      <c r="P402" s="3"/>
      <c r="Q402" s="3"/>
      <c r="R402" s="3"/>
      <c r="S402" s="8"/>
      <c r="T402" s="118"/>
      <c r="U402" s="118"/>
      <c r="V402" s="118"/>
      <c r="W402" s="118"/>
    </row>
    <row r="403" spans="1:23" x14ac:dyDescent="0.2">
      <c r="A403" s="27"/>
      <c r="B403" s="28"/>
      <c r="C403" s="29" t="str">
        <f>C$11</f>
        <v>TOTAL</v>
      </c>
      <c r="D403" s="2">
        <f>transpose!A136</f>
        <v>166</v>
      </c>
      <c r="E403" s="2">
        <f>transpose!B136</f>
        <v>0</v>
      </c>
      <c r="F403" s="2">
        <f>transpose!C136</f>
        <v>0</v>
      </c>
      <c r="G403" s="2">
        <f>transpose!D136</f>
        <v>0</v>
      </c>
      <c r="H403" s="2">
        <f>transpose!E136</f>
        <v>47</v>
      </c>
      <c r="I403" s="3">
        <f>transpose!F136</f>
        <v>2399900.58</v>
      </c>
      <c r="J403" s="3">
        <f>transpose!G136</f>
        <v>671.05</v>
      </c>
      <c r="K403" s="3">
        <f>transpose!H136</f>
        <v>0</v>
      </c>
      <c r="L403" s="3">
        <f>transpose!I136</f>
        <v>0</v>
      </c>
      <c r="M403" s="3">
        <f>transpose!J136</f>
        <v>0</v>
      </c>
      <c r="N403" s="3">
        <f>transpose!K136</f>
        <v>2400571.63</v>
      </c>
      <c r="O403" s="123">
        <f>transpose!L136</f>
        <v>-266943.8310853283</v>
      </c>
      <c r="P403" s="3">
        <f>transpose!M136</f>
        <v>2133627.7989146714</v>
      </c>
      <c r="Q403" s="3">
        <f>transpose!N136</f>
        <v>1140837.3600000001</v>
      </c>
      <c r="R403" s="3">
        <f>transpose!O136</f>
        <v>66766393</v>
      </c>
      <c r="S403" s="8">
        <f>transpose!P136</f>
        <v>17.087</v>
      </c>
      <c r="T403" s="24">
        <f>transpose!Q136</f>
        <v>131105.04999999999</v>
      </c>
      <c r="U403" s="24">
        <f>transpose!R136</f>
        <v>861685.38891467126</v>
      </c>
      <c r="V403" s="24">
        <f>transpose!S136</f>
        <v>0</v>
      </c>
      <c r="W403" s="24">
        <f>transpose!T136</f>
        <v>0</v>
      </c>
    </row>
    <row r="404" spans="1:23" x14ac:dyDescent="0.2">
      <c r="A404" s="27"/>
      <c r="B404" s="28"/>
      <c r="C404" s="29" t="str">
        <f>C$12</f>
        <v>PER PUPIL</v>
      </c>
      <c r="I404" s="3">
        <f>I403/(D403)</f>
        <v>14457.232409638555</v>
      </c>
      <c r="J404" s="3">
        <f>J403/(D403)</f>
        <v>4.0424698795180722</v>
      </c>
      <c r="K404" s="3"/>
      <c r="L404" s="3"/>
      <c r="M404" s="3">
        <f t="shared" ref="M404:R404" si="87">M403/($D403)</f>
        <v>0</v>
      </c>
      <c r="N404" s="3">
        <f t="shared" si="87"/>
        <v>14461.274879518072</v>
      </c>
      <c r="O404" s="123">
        <f t="shared" si="87"/>
        <v>-1608.0953679839054</v>
      </c>
      <c r="P404" s="3">
        <f t="shared" si="87"/>
        <v>12853.179511534165</v>
      </c>
      <c r="Q404" s="3">
        <f t="shared" si="87"/>
        <v>6872.5142168674702</v>
      </c>
      <c r="R404" s="3">
        <f t="shared" si="87"/>
        <v>402207.18674698798</v>
      </c>
      <c r="S404" s="8"/>
      <c r="T404" s="24">
        <f>T403/($D403)</f>
        <v>789.78945783132519</v>
      </c>
      <c r="U404" s="24">
        <f>U403/($D403)</f>
        <v>5190.8758368353692</v>
      </c>
      <c r="V404" s="24">
        <f>V403/($D403)</f>
        <v>0</v>
      </c>
      <c r="W404" s="24">
        <f>W403/($D403)</f>
        <v>0</v>
      </c>
    </row>
    <row r="405" spans="1:23" x14ac:dyDescent="0.2">
      <c r="A405" s="27"/>
      <c r="B405" s="28"/>
      <c r="C405" s="29"/>
      <c r="I405" s="3"/>
      <c r="J405" s="3"/>
      <c r="K405" s="3"/>
      <c r="L405" s="3"/>
      <c r="M405" s="3"/>
      <c r="N405" s="3"/>
      <c r="O405" s="123"/>
      <c r="P405" s="3"/>
      <c r="Q405" s="3"/>
      <c r="R405" s="3"/>
      <c r="S405" s="8"/>
      <c r="T405" s="118"/>
      <c r="U405" s="118"/>
      <c r="V405" s="118"/>
      <c r="W405" s="118"/>
    </row>
    <row r="406" spans="1:23" x14ac:dyDescent="0.2">
      <c r="A406" s="28" t="s">
        <v>36</v>
      </c>
      <c r="B406" s="28"/>
      <c r="C406" s="32" t="s">
        <v>142</v>
      </c>
      <c r="I406" s="3"/>
      <c r="J406" s="3"/>
      <c r="K406" s="3"/>
      <c r="L406" s="3"/>
      <c r="M406" s="3"/>
      <c r="N406" s="3"/>
      <c r="O406" s="123"/>
      <c r="P406" s="3"/>
      <c r="Q406" s="3"/>
      <c r="R406" s="3"/>
      <c r="S406" s="8"/>
      <c r="T406" s="118"/>
      <c r="U406" s="118"/>
      <c r="V406" s="118"/>
      <c r="W406" s="118"/>
    </row>
    <row r="407" spans="1:23" x14ac:dyDescent="0.2">
      <c r="A407" s="27"/>
      <c r="B407" s="28"/>
      <c r="C407" s="29" t="str">
        <f>C$11</f>
        <v>TOTAL</v>
      </c>
      <c r="D407" s="2">
        <f>transpose!A137</f>
        <v>485</v>
      </c>
      <c r="E407" s="2">
        <f>transpose!B137</f>
        <v>0</v>
      </c>
      <c r="F407" s="2">
        <f>transpose!C137</f>
        <v>0</v>
      </c>
      <c r="G407" s="2">
        <f>transpose!D137</f>
        <v>0</v>
      </c>
      <c r="H407" s="2">
        <f>transpose!E137</f>
        <v>198.8</v>
      </c>
      <c r="I407" s="3">
        <f>transpose!F137</f>
        <v>4554100.24</v>
      </c>
      <c r="J407" s="3">
        <f>transpose!G137</f>
        <v>38630.720000000001</v>
      </c>
      <c r="K407" s="3">
        <f>transpose!H137</f>
        <v>0</v>
      </c>
      <c r="L407" s="3">
        <f>transpose!I137</f>
        <v>0</v>
      </c>
      <c r="M407" s="3">
        <f>transpose!J137</f>
        <v>0</v>
      </c>
      <c r="N407" s="3">
        <f>transpose!K137</f>
        <v>4592730.96</v>
      </c>
      <c r="O407" s="123">
        <f>transpose!L137</f>
        <v>-510712.19133194449</v>
      </c>
      <c r="P407" s="3">
        <f>transpose!M137</f>
        <v>4082018.7686680555</v>
      </c>
      <c r="Q407" s="3">
        <f>transpose!N137</f>
        <v>1579832.42</v>
      </c>
      <c r="R407" s="3">
        <f>transpose!O137</f>
        <v>72389682</v>
      </c>
      <c r="S407" s="8">
        <f>transpose!P137</f>
        <v>21.824000000000002</v>
      </c>
      <c r="T407" s="24">
        <f>transpose!Q137</f>
        <v>206598.06</v>
      </c>
      <c r="U407" s="24">
        <f>transpose!R137</f>
        <v>2295588.2886680556</v>
      </c>
      <c r="V407" s="24">
        <f>transpose!S137</f>
        <v>0</v>
      </c>
      <c r="W407" s="24">
        <f>transpose!T137</f>
        <v>0</v>
      </c>
    </row>
    <row r="408" spans="1:23" x14ac:dyDescent="0.2">
      <c r="A408" s="27"/>
      <c r="B408" s="28"/>
      <c r="C408" s="29" t="str">
        <f>C$12</f>
        <v>PER PUPIL</v>
      </c>
      <c r="I408" s="3">
        <f>I407/(D407)</f>
        <v>9389.8974020618552</v>
      </c>
      <c r="J408" s="3">
        <f>J407/(D407)</f>
        <v>79.650969072164955</v>
      </c>
      <c r="K408" s="3"/>
      <c r="L408" s="3"/>
      <c r="M408" s="3">
        <f t="shared" ref="M408:R408" si="88">M407/($D407)</f>
        <v>0</v>
      </c>
      <c r="N408" s="3">
        <f t="shared" si="88"/>
        <v>9469.5483711340203</v>
      </c>
      <c r="O408" s="123">
        <f t="shared" si="88"/>
        <v>-1053.0148274885453</v>
      </c>
      <c r="P408" s="3">
        <f t="shared" si="88"/>
        <v>8416.5335436454752</v>
      </c>
      <c r="Q408" s="3">
        <f t="shared" si="88"/>
        <v>3257.3864329896905</v>
      </c>
      <c r="R408" s="3">
        <f t="shared" si="88"/>
        <v>149257.07628865979</v>
      </c>
      <c r="S408" s="8"/>
      <c r="T408" s="24">
        <f>T407/($D407)</f>
        <v>425.97538144329894</v>
      </c>
      <c r="U408" s="24">
        <f>U407/($D407)</f>
        <v>4733.1717292124858</v>
      </c>
      <c r="V408" s="24">
        <f>V407/($D407)</f>
        <v>0</v>
      </c>
      <c r="W408" s="24">
        <f>W407/($D407)</f>
        <v>0</v>
      </c>
    </row>
    <row r="409" spans="1:23" x14ac:dyDescent="0.2">
      <c r="A409" s="27"/>
      <c r="B409" s="28"/>
      <c r="C409" s="29"/>
      <c r="I409" s="3"/>
      <c r="J409" s="3"/>
      <c r="K409" s="3"/>
      <c r="L409" s="3"/>
      <c r="M409" s="3"/>
      <c r="N409" s="3"/>
      <c r="O409" s="123"/>
      <c r="P409" s="3"/>
      <c r="Q409" s="3"/>
      <c r="R409" s="3"/>
      <c r="S409" s="8"/>
      <c r="T409" s="118"/>
      <c r="U409" s="118"/>
      <c r="V409" s="118"/>
      <c r="W409" s="118"/>
    </row>
    <row r="410" spans="1:23" x14ac:dyDescent="0.2">
      <c r="A410" s="28" t="s">
        <v>36</v>
      </c>
      <c r="B410" s="28"/>
      <c r="C410" s="32" t="s">
        <v>143</v>
      </c>
      <c r="I410" s="3"/>
      <c r="J410" s="3"/>
      <c r="K410" s="3"/>
      <c r="L410" s="3"/>
      <c r="M410" s="3"/>
      <c r="N410" s="3"/>
      <c r="O410" s="123"/>
      <c r="P410" s="3"/>
      <c r="Q410" s="3"/>
      <c r="R410" s="3"/>
      <c r="S410" s="8"/>
      <c r="T410" s="118"/>
      <c r="U410" s="118"/>
      <c r="V410" s="118"/>
      <c r="W410" s="118"/>
    </row>
    <row r="411" spans="1:23" x14ac:dyDescent="0.2">
      <c r="A411" s="27"/>
      <c r="B411" s="28"/>
      <c r="C411" s="29" t="str">
        <f>C$11</f>
        <v>TOTAL</v>
      </c>
      <c r="D411" s="2">
        <f>transpose!A138</f>
        <v>50</v>
      </c>
      <c r="E411" s="2">
        <f>transpose!B138</f>
        <v>0</v>
      </c>
      <c r="F411" s="2">
        <f>transpose!C138</f>
        <v>0</v>
      </c>
      <c r="G411" s="2">
        <f>transpose!D138</f>
        <v>0</v>
      </c>
      <c r="H411" s="2">
        <f>transpose!E138</f>
        <v>21.3</v>
      </c>
      <c r="I411" s="3">
        <f>transpose!F138</f>
        <v>871001.91</v>
      </c>
      <c r="J411" s="3">
        <f>transpose!G138</f>
        <v>6612.5</v>
      </c>
      <c r="K411" s="3">
        <f>transpose!H138</f>
        <v>0</v>
      </c>
      <c r="L411" s="3">
        <f>transpose!I138</f>
        <v>0</v>
      </c>
      <c r="M411" s="3">
        <f>transpose!J138</f>
        <v>0</v>
      </c>
      <c r="N411" s="3">
        <f>transpose!K138</f>
        <v>877614.41</v>
      </c>
      <c r="O411" s="123">
        <f>transpose!L138</f>
        <v>-97590.819575373433</v>
      </c>
      <c r="P411" s="3">
        <f>transpose!M138</f>
        <v>780023.5904246266</v>
      </c>
      <c r="Q411" s="3">
        <f>transpose!N138</f>
        <v>177057.33</v>
      </c>
      <c r="R411" s="3">
        <f>transpose!O138</f>
        <v>6557679</v>
      </c>
      <c r="S411" s="8">
        <f>transpose!P138</f>
        <v>27</v>
      </c>
      <c r="T411" s="24">
        <f>transpose!Q138</f>
        <v>14167.51</v>
      </c>
      <c r="U411" s="24">
        <f>transpose!R138</f>
        <v>588798.75042462663</v>
      </c>
      <c r="V411" s="24">
        <f>transpose!S138</f>
        <v>0</v>
      </c>
      <c r="W411" s="24">
        <f>transpose!T138</f>
        <v>0</v>
      </c>
    </row>
    <row r="412" spans="1:23" x14ac:dyDescent="0.2">
      <c r="A412" s="27"/>
      <c r="B412" s="28"/>
      <c r="C412" s="29" t="str">
        <f>C$12</f>
        <v>PER PUPIL</v>
      </c>
      <c r="I412" s="3">
        <f>I411/(D411)</f>
        <v>17420.038199999999</v>
      </c>
      <c r="J412" s="3">
        <f>J411/(D411)</f>
        <v>132.25</v>
      </c>
      <c r="K412" s="3"/>
      <c r="L412" s="3"/>
      <c r="M412" s="3">
        <f t="shared" ref="M412:R412" si="89">M411/($D411)</f>
        <v>0</v>
      </c>
      <c r="N412" s="3">
        <f t="shared" si="89"/>
        <v>17552.288199999999</v>
      </c>
      <c r="O412" s="123">
        <f t="shared" si="89"/>
        <v>-1951.8163915074686</v>
      </c>
      <c r="P412" s="3">
        <f t="shared" si="89"/>
        <v>15600.471808492532</v>
      </c>
      <c r="Q412" s="3">
        <f t="shared" si="89"/>
        <v>3541.1465999999996</v>
      </c>
      <c r="R412" s="3">
        <f t="shared" si="89"/>
        <v>131153.57999999999</v>
      </c>
      <c r="S412" s="8"/>
      <c r="T412" s="24">
        <f>T411/($D411)</f>
        <v>283.35020000000003</v>
      </c>
      <c r="U412" s="24">
        <f>U411/($D411)</f>
        <v>11775.975008492533</v>
      </c>
      <c r="V412" s="24">
        <f>V411/($D411)</f>
        <v>0</v>
      </c>
      <c r="W412" s="24">
        <f>W411/($D411)</f>
        <v>0</v>
      </c>
    </row>
    <row r="413" spans="1:23" x14ac:dyDescent="0.2">
      <c r="A413" s="27"/>
      <c r="B413" s="28"/>
      <c r="C413" s="29"/>
      <c r="I413" s="3"/>
      <c r="J413" s="3"/>
      <c r="K413" s="3"/>
      <c r="L413" s="3"/>
      <c r="M413" s="3"/>
      <c r="N413" s="3"/>
      <c r="O413" s="123"/>
      <c r="P413" s="3"/>
      <c r="Q413" s="3"/>
      <c r="R413" s="3"/>
      <c r="S413" s="8"/>
      <c r="T413" s="118"/>
      <c r="U413" s="118"/>
      <c r="V413" s="118"/>
      <c r="W413" s="118"/>
    </row>
    <row r="414" spans="1:23" x14ac:dyDescent="0.2">
      <c r="A414" s="28" t="s">
        <v>37</v>
      </c>
      <c r="B414" s="28"/>
      <c r="C414" s="32" t="s">
        <v>144</v>
      </c>
      <c r="I414" s="3"/>
      <c r="J414" s="3"/>
      <c r="K414" s="3"/>
      <c r="L414" s="3"/>
      <c r="M414" s="3"/>
      <c r="N414" s="3"/>
      <c r="O414" s="123"/>
      <c r="P414" s="3"/>
      <c r="Q414" s="3"/>
      <c r="R414" s="3"/>
      <c r="S414" s="8"/>
      <c r="T414" s="118"/>
      <c r="U414" s="118"/>
      <c r="V414" s="118"/>
      <c r="W414" s="118"/>
    </row>
    <row r="415" spans="1:23" x14ac:dyDescent="0.2">
      <c r="A415" s="27"/>
      <c r="B415" s="28"/>
      <c r="C415" s="29" t="str">
        <f>C$11</f>
        <v>TOTAL</v>
      </c>
      <c r="D415" s="2">
        <f>transpose!A139</f>
        <v>2126.1</v>
      </c>
      <c r="E415" s="2">
        <f>transpose!B139</f>
        <v>0</v>
      </c>
      <c r="F415" s="2">
        <f>transpose!C139</f>
        <v>0</v>
      </c>
      <c r="G415" s="2">
        <f>transpose!D139</f>
        <v>0</v>
      </c>
      <c r="H415" s="2">
        <f>transpose!E139</f>
        <v>866.8</v>
      </c>
      <c r="I415" s="3">
        <f>transpose!F139</f>
        <v>17670959.490000002</v>
      </c>
      <c r="J415" s="3">
        <f>transpose!G139</f>
        <v>0</v>
      </c>
      <c r="K415" s="3">
        <f>transpose!H139</f>
        <v>0</v>
      </c>
      <c r="L415" s="3">
        <f>transpose!I139</f>
        <v>0</v>
      </c>
      <c r="M415" s="3">
        <f>transpose!J139</f>
        <v>0</v>
      </c>
      <c r="N415" s="3">
        <f>transpose!K139</f>
        <v>17670959.490000002</v>
      </c>
      <c r="O415" s="123">
        <f>transpose!L139</f>
        <v>-1965012.6520966343</v>
      </c>
      <c r="P415" s="3">
        <f>transpose!M139</f>
        <v>15705946.837903367</v>
      </c>
      <c r="Q415" s="3">
        <f>transpose!N139</f>
        <v>5357063.1399999997</v>
      </c>
      <c r="R415" s="3">
        <f>transpose!O139</f>
        <v>201007960</v>
      </c>
      <c r="S415" s="8">
        <f>transpose!P139</f>
        <v>26.651</v>
      </c>
      <c r="T415" s="24">
        <f>transpose!Q139</f>
        <v>550640.41</v>
      </c>
      <c r="U415" s="24">
        <f>transpose!R139</f>
        <v>9798243.2879033685</v>
      </c>
      <c r="V415" s="24">
        <f>transpose!S139</f>
        <v>500000</v>
      </c>
      <c r="W415" s="24">
        <f>transpose!T139</f>
        <v>0</v>
      </c>
    </row>
    <row r="416" spans="1:23" x14ac:dyDescent="0.2">
      <c r="A416" s="27"/>
      <c r="B416" s="28"/>
      <c r="C416" s="29" t="str">
        <f>C$12</f>
        <v>PER PUPIL</v>
      </c>
      <c r="I416" s="3">
        <f>I415/(D415)</f>
        <v>8311.4432482009324</v>
      </c>
      <c r="J416" s="3">
        <f>J415/(D415)</f>
        <v>0</v>
      </c>
      <c r="K416" s="3"/>
      <c r="L416" s="3"/>
      <c r="M416" s="3">
        <f t="shared" ref="M416:R416" si="90">M415/($D415)</f>
        <v>0</v>
      </c>
      <c r="N416" s="3">
        <f t="shared" si="90"/>
        <v>8311.4432482009324</v>
      </c>
      <c r="O416" s="123">
        <f t="shared" si="90"/>
        <v>-924.23340957463631</v>
      </c>
      <c r="P416" s="3">
        <f t="shared" si="90"/>
        <v>7387.209838626296</v>
      </c>
      <c r="Q416" s="3">
        <f t="shared" si="90"/>
        <v>2519.6665914115047</v>
      </c>
      <c r="R416" s="3">
        <f t="shared" si="90"/>
        <v>94543.041249235699</v>
      </c>
      <c r="S416" s="8"/>
      <c r="T416" s="24">
        <f>T415/($D415)</f>
        <v>258.99083298057479</v>
      </c>
      <c r="U416" s="24">
        <f>U415/($D415)</f>
        <v>4608.5524142342174</v>
      </c>
      <c r="V416" s="24">
        <f>V415/($D415)</f>
        <v>235.17238135553362</v>
      </c>
      <c r="W416" s="24">
        <f>W415/($D415)</f>
        <v>0</v>
      </c>
    </row>
    <row r="417" spans="1:23" x14ac:dyDescent="0.2">
      <c r="A417" s="27"/>
      <c r="B417" s="28"/>
      <c r="C417" s="29"/>
      <c r="I417" s="3"/>
      <c r="J417" s="3"/>
      <c r="K417" s="3"/>
      <c r="L417" s="3"/>
      <c r="M417" s="3"/>
      <c r="N417" s="3"/>
      <c r="O417" s="123"/>
      <c r="P417" s="3"/>
      <c r="Q417" s="3"/>
      <c r="R417" s="3"/>
      <c r="S417" s="8"/>
      <c r="T417" s="118"/>
      <c r="U417" s="118"/>
      <c r="V417" s="118"/>
      <c r="W417" s="118"/>
    </row>
    <row r="418" spans="1:23" x14ac:dyDescent="0.2">
      <c r="A418" s="28" t="s">
        <v>37</v>
      </c>
      <c r="B418" s="28"/>
      <c r="C418" s="32" t="s">
        <v>145</v>
      </c>
      <c r="I418" s="3"/>
      <c r="J418" s="3"/>
      <c r="K418" s="3"/>
      <c r="L418" s="3"/>
      <c r="M418" s="3"/>
      <c r="N418" s="3"/>
      <c r="O418" s="123"/>
      <c r="P418" s="3"/>
      <c r="Q418" s="3"/>
      <c r="R418" s="3"/>
      <c r="S418" s="8"/>
      <c r="T418" s="118"/>
      <c r="U418" s="118"/>
      <c r="V418" s="118"/>
      <c r="W418" s="118"/>
    </row>
    <row r="419" spans="1:23" x14ac:dyDescent="0.2">
      <c r="A419" s="27"/>
      <c r="B419" s="28"/>
      <c r="C419" s="29" t="str">
        <f>C$11</f>
        <v>TOTAL</v>
      </c>
      <c r="D419" s="2">
        <f>transpose!A140</f>
        <v>183.6</v>
      </c>
      <c r="E419" s="2">
        <f>transpose!B140</f>
        <v>0</v>
      </c>
      <c r="F419" s="2">
        <f>transpose!C140</f>
        <v>0</v>
      </c>
      <c r="G419" s="2">
        <f>transpose!D140</f>
        <v>0</v>
      </c>
      <c r="H419" s="2">
        <f>transpose!E140</f>
        <v>45.9</v>
      </c>
      <c r="I419" s="3">
        <f>transpose!F140</f>
        <v>2555870.86</v>
      </c>
      <c r="J419" s="3">
        <f>transpose!G140</f>
        <v>17009.54</v>
      </c>
      <c r="K419" s="3">
        <f>transpose!H140</f>
        <v>0</v>
      </c>
      <c r="L419" s="3">
        <f>transpose!I140</f>
        <v>0</v>
      </c>
      <c r="M419" s="3">
        <f>transpose!J140</f>
        <v>0</v>
      </c>
      <c r="N419" s="3">
        <f>transpose!K140</f>
        <v>2572880.4</v>
      </c>
      <c r="O419" s="123">
        <f>transpose!L140</f>
        <v>-286104.58539008559</v>
      </c>
      <c r="P419" s="3">
        <f>transpose!M140</f>
        <v>2286775.8146099141</v>
      </c>
      <c r="Q419" s="3">
        <f>transpose!N140</f>
        <v>1050334.29</v>
      </c>
      <c r="R419" s="3">
        <f>transpose!O140</f>
        <v>38901270</v>
      </c>
      <c r="S419" s="8">
        <f>transpose!P140</f>
        <v>27</v>
      </c>
      <c r="T419" s="24">
        <f>transpose!Q140</f>
        <v>87021.49</v>
      </c>
      <c r="U419" s="24">
        <f>transpose!R140</f>
        <v>1149420.0346099141</v>
      </c>
      <c r="V419" s="24">
        <f>transpose!S140</f>
        <v>18622.72</v>
      </c>
      <c r="W419" s="24">
        <f>transpose!T140</f>
        <v>21173.850135276982</v>
      </c>
    </row>
    <row r="420" spans="1:23" x14ac:dyDescent="0.2">
      <c r="A420" s="27"/>
      <c r="B420" s="28"/>
      <c r="C420" s="29" t="str">
        <f>C$12</f>
        <v>PER PUPIL</v>
      </c>
      <c r="I420" s="3">
        <f>I419/(D419)</f>
        <v>13920.865250544663</v>
      </c>
      <c r="J420" s="3">
        <f>J419/(D419)</f>
        <v>92.64455337690633</v>
      </c>
      <c r="K420" s="3"/>
      <c r="L420" s="3"/>
      <c r="M420" s="3">
        <f t="shared" ref="M420:R420" si="91">M419/($D419)</f>
        <v>0</v>
      </c>
      <c r="N420" s="3">
        <f t="shared" si="91"/>
        <v>14013.509803921568</v>
      </c>
      <c r="O420" s="123">
        <f t="shared" si="91"/>
        <v>-1558.3038419939303</v>
      </c>
      <c r="P420" s="3">
        <f t="shared" si="91"/>
        <v>12455.205961927637</v>
      </c>
      <c r="Q420" s="3">
        <f t="shared" si="91"/>
        <v>5720.7750000000005</v>
      </c>
      <c r="R420" s="3">
        <f t="shared" si="91"/>
        <v>211880.55555555556</v>
      </c>
      <c r="S420" s="8"/>
      <c r="T420" s="24">
        <f>T419/($D419)</f>
        <v>473.97325708061004</v>
      </c>
      <c r="U420" s="24">
        <f>U419/($D419)</f>
        <v>6260.4577048470264</v>
      </c>
      <c r="V420" s="24">
        <f>V419/($D419)</f>
        <v>101.43093681917212</v>
      </c>
      <c r="W420" s="24">
        <f>W419/($D419)</f>
        <v>115.3259811289596</v>
      </c>
    </row>
    <row r="421" spans="1:23" x14ac:dyDescent="0.2">
      <c r="A421" s="27"/>
      <c r="B421" s="28"/>
      <c r="C421" s="29"/>
      <c r="I421" s="3"/>
      <c r="J421" s="3"/>
      <c r="K421" s="3"/>
      <c r="L421" s="3"/>
      <c r="M421" s="3"/>
      <c r="N421" s="3"/>
      <c r="O421" s="123"/>
      <c r="P421" s="3"/>
      <c r="Q421" s="3"/>
      <c r="R421" s="3"/>
      <c r="S421" s="8"/>
      <c r="T421" s="118"/>
      <c r="U421" s="118"/>
      <c r="V421" s="118"/>
      <c r="W421" s="118"/>
    </row>
    <row r="422" spans="1:23" x14ac:dyDescent="0.2">
      <c r="A422" s="28" t="s">
        <v>37</v>
      </c>
      <c r="B422" s="28"/>
      <c r="C422" s="32" t="s">
        <v>146</v>
      </c>
      <c r="I422" s="3"/>
      <c r="J422" s="3"/>
      <c r="K422" s="3"/>
      <c r="L422" s="3"/>
      <c r="M422" s="3"/>
      <c r="N422" s="3"/>
      <c r="O422" s="123"/>
      <c r="P422" s="3"/>
      <c r="Q422" s="3"/>
      <c r="R422" s="3"/>
      <c r="S422" s="8"/>
      <c r="T422" s="118"/>
      <c r="U422" s="118"/>
      <c r="V422" s="118"/>
      <c r="W422" s="118"/>
    </row>
    <row r="423" spans="1:23" x14ac:dyDescent="0.2">
      <c r="A423" s="27"/>
      <c r="B423" s="28"/>
      <c r="C423" s="29" t="str">
        <f>C$11</f>
        <v>TOTAL</v>
      </c>
      <c r="D423" s="2">
        <f>transpose!A141</f>
        <v>306.2</v>
      </c>
      <c r="E423" s="2">
        <f>transpose!B141</f>
        <v>0</v>
      </c>
      <c r="F423" s="2">
        <f>transpose!C141</f>
        <v>0</v>
      </c>
      <c r="G423" s="2">
        <f>transpose!D141</f>
        <v>0</v>
      </c>
      <c r="H423" s="2">
        <f>transpose!E141</f>
        <v>92.2</v>
      </c>
      <c r="I423" s="3">
        <f>transpose!F141</f>
        <v>3450493.19</v>
      </c>
      <c r="J423" s="3">
        <f>transpose!G141</f>
        <v>36821.870000000003</v>
      </c>
      <c r="K423" s="3">
        <f>transpose!H141</f>
        <v>0</v>
      </c>
      <c r="L423" s="3">
        <f>transpose!I141</f>
        <v>0</v>
      </c>
      <c r="M423" s="3">
        <f>transpose!J141</f>
        <v>0</v>
      </c>
      <c r="N423" s="3">
        <f>transpose!K141</f>
        <v>3487315.06</v>
      </c>
      <c r="O423" s="123">
        <f>transpose!L141</f>
        <v>-387789.82084278052</v>
      </c>
      <c r="P423" s="3">
        <f>transpose!M141</f>
        <v>3099525.2391572194</v>
      </c>
      <c r="Q423" s="3">
        <f>transpose!N141</f>
        <v>622243.30000000005</v>
      </c>
      <c r="R423" s="3">
        <f>transpose!O141</f>
        <v>23046048</v>
      </c>
      <c r="S423" s="8">
        <f>transpose!P141</f>
        <v>27</v>
      </c>
      <c r="T423" s="24">
        <f>transpose!Q141</f>
        <v>63290.03</v>
      </c>
      <c r="U423" s="24">
        <f>transpose!R141</f>
        <v>2413991.9091572198</v>
      </c>
      <c r="V423" s="24">
        <f>transpose!S141</f>
        <v>0</v>
      </c>
      <c r="W423" s="24">
        <f>transpose!T141</f>
        <v>0</v>
      </c>
    </row>
    <row r="424" spans="1:23" x14ac:dyDescent="0.2">
      <c r="A424" s="27"/>
      <c r="B424" s="28"/>
      <c r="C424" s="29" t="str">
        <f>C$12</f>
        <v>PER PUPIL</v>
      </c>
      <c r="I424" s="3">
        <f>I423/(D423)</f>
        <v>11268.756335728282</v>
      </c>
      <c r="J424" s="3">
        <f>J423/(D423)</f>
        <v>120.25431090790335</v>
      </c>
      <c r="K424" s="3"/>
      <c r="L424" s="3"/>
      <c r="M424" s="3">
        <f t="shared" ref="M424:R424" si="92">M423/($D423)</f>
        <v>0</v>
      </c>
      <c r="N424" s="3">
        <f t="shared" si="92"/>
        <v>11389.010646636187</v>
      </c>
      <c r="O424" s="123">
        <f t="shared" si="92"/>
        <v>-1266.4592450776634</v>
      </c>
      <c r="P424" s="3">
        <f t="shared" si="92"/>
        <v>10122.551401558523</v>
      </c>
      <c r="Q424" s="3">
        <f t="shared" si="92"/>
        <v>2032.1466361854998</v>
      </c>
      <c r="R424" s="3">
        <f t="shared" si="92"/>
        <v>75264.689745264535</v>
      </c>
      <c r="S424" s="8"/>
      <c r="T424" s="24">
        <f>T423/($D423)</f>
        <v>206.69506858262574</v>
      </c>
      <c r="U424" s="24">
        <f>U423/($D423)</f>
        <v>7883.7096967903981</v>
      </c>
      <c r="V424" s="24">
        <f>V423/($D423)</f>
        <v>0</v>
      </c>
      <c r="W424" s="24">
        <f>W423/($D423)</f>
        <v>0</v>
      </c>
    </row>
    <row r="425" spans="1:23" x14ac:dyDescent="0.2">
      <c r="A425" s="27"/>
      <c r="B425" s="28"/>
      <c r="C425" s="29"/>
      <c r="I425" s="3"/>
      <c r="J425" s="3"/>
      <c r="K425" s="3"/>
      <c r="L425" s="3"/>
      <c r="M425" s="3"/>
      <c r="N425" s="3"/>
      <c r="O425" s="123"/>
      <c r="P425" s="3"/>
      <c r="Q425" s="3"/>
      <c r="R425" s="3"/>
      <c r="S425" s="8"/>
      <c r="T425" s="118"/>
      <c r="U425" s="118"/>
      <c r="V425" s="118"/>
      <c r="W425" s="118"/>
    </row>
    <row r="426" spans="1:23" x14ac:dyDescent="0.2">
      <c r="A426" s="28" t="s">
        <v>37</v>
      </c>
      <c r="B426" s="28"/>
      <c r="C426" s="32" t="s">
        <v>147</v>
      </c>
      <c r="I426" s="3"/>
      <c r="J426" s="3"/>
      <c r="K426" s="3"/>
      <c r="L426" s="3"/>
      <c r="M426" s="3"/>
      <c r="N426" s="3"/>
      <c r="O426" s="123"/>
      <c r="P426" s="3"/>
      <c r="Q426" s="3"/>
      <c r="R426" s="3"/>
      <c r="S426" s="8"/>
      <c r="T426" s="118"/>
      <c r="U426" s="118"/>
      <c r="V426" s="118"/>
      <c r="W426" s="118"/>
    </row>
    <row r="427" spans="1:23" x14ac:dyDescent="0.2">
      <c r="A427" s="27"/>
      <c r="B427" s="27"/>
      <c r="C427" s="29" t="str">
        <f>C$11</f>
        <v>TOTAL</v>
      </c>
      <c r="D427" s="2">
        <f>transpose!A142</f>
        <v>160.9</v>
      </c>
      <c r="E427" s="2">
        <f>transpose!B142</f>
        <v>0</v>
      </c>
      <c r="F427" s="2">
        <f>transpose!C142</f>
        <v>0</v>
      </c>
      <c r="G427" s="2">
        <f>transpose!D142</f>
        <v>0</v>
      </c>
      <c r="H427" s="2">
        <f>transpose!E142</f>
        <v>35.299999999999997</v>
      </c>
      <c r="I427" s="3">
        <f>transpose!F142</f>
        <v>2338556.5699999998</v>
      </c>
      <c r="J427" s="3">
        <f>transpose!G142</f>
        <v>28101.71</v>
      </c>
      <c r="K427" s="3">
        <f>transpose!H142</f>
        <v>0</v>
      </c>
      <c r="L427" s="3">
        <f>transpose!I142</f>
        <v>0</v>
      </c>
      <c r="M427" s="3">
        <f>transpose!J142</f>
        <v>0</v>
      </c>
      <c r="N427" s="3">
        <f>transpose!K142</f>
        <v>2366658.2799999998</v>
      </c>
      <c r="O427" s="123">
        <f>transpose!L142</f>
        <v>-263172.66280990484</v>
      </c>
      <c r="P427" s="3">
        <f>transpose!M142</f>
        <v>2103485.6171900951</v>
      </c>
      <c r="Q427" s="3">
        <f>transpose!N142</f>
        <v>1075665.83</v>
      </c>
      <c r="R427" s="3">
        <f>transpose!O142</f>
        <v>61755990</v>
      </c>
      <c r="S427" s="8">
        <f>transpose!P142</f>
        <v>17.417999999999999</v>
      </c>
      <c r="T427" s="24">
        <f>transpose!Q142</f>
        <v>113962.01</v>
      </c>
      <c r="U427" s="24">
        <f>transpose!R142</f>
        <v>913857.77719009505</v>
      </c>
      <c r="V427" s="24">
        <f>transpose!S142</f>
        <v>481496.36</v>
      </c>
      <c r="W427" s="24">
        <f>transpose!T142</f>
        <v>0</v>
      </c>
    </row>
    <row r="428" spans="1:23" x14ac:dyDescent="0.2">
      <c r="A428" s="27"/>
      <c r="B428" s="28"/>
      <c r="C428" s="29" t="str">
        <f>C$12</f>
        <v>PER PUPIL</v>
      </c>
      <c r="I428" s="3">
        <f>I427/(D427)</f>
        <v>14534.223555003106</v>
      </c>
      <c r="J428" s="3">
        <f>J427/(D427)</f>
        <v>174.65326289620882</v>
      </c>
      <c r="K428" s="3"/>
      <c r="L428" s="3"/>
      <c r="M428" s="3">
        <f t="shared" ref="M428:R428" si="93">M427/($D427)</f>
        <v>0</v>
      </c>
      <c r="N428" s="3">
        <f t="shared" si="93"/>
        <v>14708.876817899314</v>
      </c>
      <c r="O428" s="123">
        <f t="shared" si="93"/>
        <v>-1635.6287309503098</v>
      </c>
      <c r="P428" s="3">
        <f t="shared" si="93"/>
        <v>13073.248086949006</v>
      </c>
      <c r="Q428" s="3">
        <f t="shared" si="93"/>
        <v>6685.3065879428223</v>
      </c>
      <c r="R428" s="3">
        <f t="shared" si="93"/>
        <v>383815.97265382222</v>
      </c>
      <c r="S428" s="8"/>
      <c r="T428" s="24">
        <f>T427/($D427)</f>
        <v>708.27849596022372</v>
      </c>
      <c r="U428" s="24">
        <f>U427/($D427)</f>
        <v>5679.6630030459601</v>
      </c>
      <c r="V428" s="24">
        <f>V427/($D427)</f>
        <v>2992.519328775637</v>
      </c>
      <c r="W428" s="24">
        <f>W427/($D427)</f>
        <v>0</v>
      </c>
    </row>
    <row r="429" spans="1:23" x14ac:dyDescent="0.2">
      <c r="A429" s="27"/>
      <c r="B429" s="28"/>
      <c r="C429" s="29"/>
      <c r="I429" s="3"/>
      <c r="J429" s="3"/>
      <c r="K429" s="3"/>
      <c r="L429" s="3"/>
      <c r="M429" s="3"/>
      <c r="N429" s="3"/>
      <c r="O429" s="123"/>
      <c r="P429" s="3"/>
      <c r="Q429" s="3"/>
      <c r="R429" s="3"/>
      <c r="S429" s="8"/>
      <c r="T429" s="118"/>
      <c r="U429" s="118"/>
      <c r="V429" s="118"/>
      <c r="W429" s="118"/>
    </row>
    <row r="430" spans="1:23" x14ac:dyDescent="0.2">
      <c r="A430" s="28" t="s">
        <v>38</v>
      </c>
      <c r="B430" s="28"/>
      <c r="C430" s="32" t="s">
        <v>148</v>
      </c>
      <c r="I430" s="3"/>
      <c r="J430" s="3"/>
      <c r="K430" s="3"/>
      <c r="L430" s="3"/>
      <c r="M430" s="3"/>
      <c r="N430" s="3"/>
      <c r="O430" s="123"/>
      <c r="P430" s="3"/>
      <c r="Q430" s="3"/>
      <c r="R430" s="3"/>
      <c r="S430" s="8"/>
      <c r="T430" s="118"/>
      <c r="U430" s="118"/>
      <c r="V430" s="118"/>
      <c r="W430" s="118"/>
    </row>
    <row r="431" spans="1:23" x14ac:dyDescent="0.2">
      <c r="A431" s="27"/>
      <c r="B431" s="28"/>
      <c r="C431" s="29" t="str">
        <f>C$11</f>
        <v>TOTAL</v>
      </c>
      <c r="D431" s="2">
        <f>transpose!A143</f>
        <v>162</v>
      </c>
      <c r="E431" s="2">
        <f>transpose!B143</f>
        <v>0</v>
      </c>
      <c r="F431" s="2">
        <f>transpose!C143</f>
        <v>0</v>
      </c>
      <c r="G431" s="2">
        <f>transpose!D143</f>
        <v>0</v>
      </c>
      <c r="H431" s="2">
        <f>transpose!E143</f>
        <v>41.5</v>
      </c>
      <c r="I431" s="3">
        <f>transpose!F143</f>
        <v>2350999.5499999998</v>
      </c>
      <c r="J431" s="3">
        <f>transpose!G143</f>
        <v>26592.37</v>
      </c>
      <c r="K431" s="3">
        <f>transpose!H143</f>
        <v>0</v>
      </c>
      <c r="L431" s="3">
        <f>transpose!I143</f>
        <v>0</v>
      </c>
      <c r="M431" s="3">
        <f>transpose!J143</f>
        <v>0</v>
      </c>
      <c r="N431" s="3">
        <f>transpose!K143</f>
        <v>2377591.92</v>
      </c>
      <c r="O431" s="123">
        <f>transpose!L143</f>
        <v>-264388.48478865071</v>
      </c>
      <c r="P431" s="3">
        <f>transpose!M143</f>
        <v>2113203.4352113493</v>
      </c>
      <c r="Q431" s="3">
        <f>transpose!N143</f>
        <v>852486.85</v>
      </c>
      <c r="R431" s="3">
        <f>transpose!O143</f>
        <v>248538440</v>
      </c>
      <c r="S431" s="8">
        <f>transpose!P143</f>
        <v>3.43</v>
      </c>
      <c r="T431" s="24">
        <f>transpose!Q143</f>
        <v>75041.399999999994</v>
      </c>
      <c r="U431" s="24">
        <f>transpose!R143</f>
        <v>1185675.1852113493</v>
      </c>
      <c r="V431" s="24">
        <f>transpose!S143</f>
        <v>5221.7700000000004</v>
      </c>
      <c r="W431" s="24">
        <f>transpose!T143</f>
        <v>0</v>
      </c>
    </row>
    <row r="432" spans="1:23" x14ac:dyDescent="0.2">
      <c r="A432" s="27"/>
      <c r="B432" s="28"/>
      <c r="C432" s="29" t="str">
        <f>C$12</f>
        <v>PER PUPIL</v>
      </c>
      <c r="I432" s="3">
        <f>I431/(D431)</f>
        <v>14512.342901234566</v>
      </c>
      <c r="J432" s="3">
        <f>J431/(D431)</f>
        <v>164.15043209876544</v>
      </c>
      <c r="K432" s="3"/>
      <c r="L432" s="3"/>
      <c r="M432" s="3">
        <f t="shared" ref="M432:R432" si="94">M431/($D431)</f>
        <v>0</v>
      </c>
      <c r="N432" s="3">
        <f t="shared" si="94"/>
        <v>14676.493333333332</v>
      </c>
      <c r="O432" s="123">
        <f t="shared" si="94"/>
        <v>-1632.0276838805598</v>
      </c>
      <c r="P432" s="3">
        <f t="shared" si="94"/>
        <v>13044.465649452774</v>
      </c>
      <c r="Q432" s="3">
        <f t="shared" si="94"/>
        <v>5262.264506172839</v>
      </c>
      <c r="R432" s="3">
        <f t="shared" si="94"/>
        <v>1534187.9012345679</v>
      </c>
      <c r="S432" s="8"/>
      <c r="T432" s="24">
        <f>T431/($D431)</f>
        <v>463.21851851851847</v>
      </c>
      <c r="U432" s="24">
        <f>U431/($D431)</f>
        <v>7318.9826247614155</v>
      </c>
      <c r="V432" s="24">
        <f>V431/($D431)</f>
        <v>32.233148148148153</v>
      </c>
      <c r="W432" s="24">
        <f>W431/($D431)</f>
        <v>0</v>
      </c>
    </row>
    <row r="433" spans="1:23" x14ac:dyDescent="0.2">
      <c r="A433" s="27"/>
      <c r="B433" s="28"/>
      <c r="C433" s="29"/>
      <c r="I433" s="3"/>
      <c r="J433" s="3"/>
      <c r="K433" s="3"/>
      <c r="L433" s="3"/>
      <c r="M433" s="3"/>
      <c r="N433" s="3"/>
      <c r="O433" s="123"/>
      <c r="P433" s="3"/>
      <c r="Q433" s="3"/>
      <c r="R433" s="3"/>
      <c r="S433" s="8"/>
      <c r="T433" s="118"/>
      <c r="U433" s="118"/>
      <c r="V433" s="118"/>
      <c r="W433" s="118"/>
    </row>
    <row r="434" spans="1:23" x14ac:dyDescent="0.2">
      <c r="A434" s="28" t="s">
        <v>38</v>
      </c>
      <c r="B434" s="28"/>
      <c r="C434" s="32" t="s">
        <v>147</v>
      </c>
      <c r="I434" s="3"/>
      <c r="J434" s="3"/>
      <c r="K434" s="3"/>
      <c r="L434" s="3"/>
      <c r="M434" s="3"/>
      <c r="N434" s="3"/>
      <c r="O434" s="123"/>
      <c r="P434" s="3"/>
      <c r="Q434" s="3"/>
      <c r="R434" s="3"/>
      <c r="S434" s="8"/>
      <c r="T434" s="118"/>
      <c r="U434" s="118"/>
      <c r="V434" s="118"/>
      <c r="W434" s="118"/>
    </row>
    <row r="435" spans="1:23" x14ac:dyDescent="0.2">
      <c r="A435" s="27"/>
      <c r="B435" s="28"/>
      <c r="C435" s="29" t="str">
        <f>C$11</f>
        <v>TOTAL</v>
      </c>
      <c r="D435" s="2">
        <f>transpose!A144</f>
        <v>443.2</v>
      </c>
      <c r="E435" s="2">
        <f>transpose!B144</f>
        <v>0</v>
      </c>
      <c r="F435" s="2">
        <f>transpose!C144</f>
        <v>0</v>
      </c>
      <c r="G435" s="2">
        <f>transpose!D144</f>
        <v>0</v>
      </c>
      <c r="H435" s="2">
        <f>transpose!E144</f>
        <v>164.7</v>
      </c>
      <c r="I435" s="3">
        <f>transpose!F144</f>
        <v>4285256.26</v>
      </c>
      <c r="J435" s="3">
        <f>transpose!G144</f>
        <v>6748.86</v>
      </c>
      <c r="K435" s="3">
        <f>transpose!H144</f>
        <v>0</v>
      </c>
      <c r="L435" s="3">
        <f>transpose!I144</f>
        <v>0</v>
      </c>
      <c r="M435" s="3">
        <f>transpose!J144</f>
        <v>0</v>
      </c>
      <c r="N435" s="3">
        <f>transpose!K144</f>
        <v>4292005.12</v>
      </c>
      <c r="O435" s="123">
        <f>transpose!L144</f>
        <v>-477271.44462281442</v>
      </c>
      <c r="P435" s="3">
        <f>transpose!M144</f>
        <v>3814733.6753771855</v>
      </c>
      <c r="Q435" s="3">
        <f>transpose!N144</f>
        <v>1338864.99</v>
      </c>
      <c r="R435" s="3">
        <f>transpose!O144</f>
        <v>116931440</v>
      </c>
      <c r="S435" s="8">
        <f>transpose!P144</f>
        <v>11.45</v>
      </c>
      <c r="T435" s="24">
        <f>transpose!Q144</f>
        <v>199423.67</v>
      </c>
      <c r="U435" s="24">
        <f>transpose!R144</f>
        <v>2276445.0153771853</v>
      </c>
      <c r="V435" s="24">
        <f>transpose!S144</f>
        <v>350000</v>
      </c>
      <c r="W435" s="24">
        <f>transpose!T144</f>
        <v>0</v>
      </c>
    </row>
    <row r="436" spans="1:23" x14ac:dyDescent="0.2">
      <c r="A436" s="27"/>
      <c r="B436" s="28"/>
      <c r="C436" s="29" t="str">
        <f>C$12</f>
        <v>PER PUPIL</v>
      </c>
      <c r="I436" s="3">
        <f>I435/(D435)</f>
        <v>9668.8995036101078</v>
      </c>
      <c r="J436" s="3">
        <f>J435/(D435)</f>
        <v>15.227572202166064</v>
      </c>
      <c r="K436" s="3"/>
      <c r="L436" s="3"/>
      <c r="M436" s="3">
        <f t="shared" ref="M436:R436" si="95">M435/($D435)</f>
        <v>0</v>
      </c>
      <c r="N436" s="3">
        <f t="shared" si="95"/>
        <v>9684.1270758122755</v>
      </c>
      <c r="O436" s="123">
        <f t="shared" si="95"/>
        <v>-1076.8760032103214</v>
      </c>
      <c r="P436" s="3">
        <f t="shared" si="95"/>
        <v>8607.2510726019536</v>
      </c>
      <c r="Q436" s="3">
        <f t="shared" si="95"/>
        <v>3020.9047608303249</v>
      </c>
      <c r="R436" s="3">
        <f t="shared" si="95"/>
        <v>263834.47653429606</v>
      </c>
      <c r="S436" s="8"/>
      <c r="T436" s="24">
        <f>T435/($D435)</f>
        <v>449.96315433212999</v>
      </c>
      <c r="U436" s="24">
        <f>U435/($D435)</f>
        <v>5136.3831574394981</v>
      </c>
      <c r="V436" s="24">
        <f>V435/($D435)</f>
        <v>789.71119133574007</v>
      </c>
      <c r="W436" s="24">
        <f>W435/($D435)</f>
        <v>0</v>
      </c>
    </row>
    <row r="437" spans="1:23" x14ac:dyDescent="0.2">
      <c r="A437" s="27"/>
      <c r="B437" s="28"/>
      <c r="C437" s="29"/>
      <c r="I437" s="3"/>
      <c r="J437" s="3"/>
      <c r="K437" s="3"/>
      <c r="L437" s="3"/>
      <c r="M437" s="3"/>
      <c r="N437" s="3"/>
      <c r="O437" s="123"/>
      <c r="P437" s="3"/>
      <c r="Q437" s="3"/>
      <c r="R437" s="3"/>
      <c r="S437" s="8"/>
      <c r="T437" s="118"/>
      <c r="U437" s="118"/>
      <c r="V437" s="118"/>
      <c r="W437" s="118"/>
    </row>
    <row r="438" spans="1:23" x14ac:dyDescent="0.2">
      <c r="A438" s="28" t="s">
        <v>38</v>
      </c>
      <c r="B438" s="28"/>
      <c r="C438" s="32" t="s">
        <v>149</v>
      </c>
      <c r="I438" s="3"/>
      <c r="J438" s="3"/>
      <c r="K438" s="3"/>
      <c r="L438" s="3"/>
      <c r="M438" s="3"/>
      <c r="N438" s="3"/>
      <c r="O438" s="123"/>
      <c r="P438" s="3"/>
      <c r="Q438" s="3"/>
      <c r="R438" s="3"/>
      <c r="S438" s="8"/>
      <c r="T438" s="118"/>
      <c r="U438" s="118"/>
      <c r="V438" s="118"/>
      <c r="W438" s="118"/>
    </row>
    <row r="439" spans="1:23" x14ac:dyDescent="0.2">
      <c r="A439" s="27"/>
      <c r="B439" s="28"/>
      <c r="C439" s="29" t="str">
        <f>C$11</f>
        <v>TOTAL</v>
      </c>
      <c r="D439" s="2">
        <f>transpose!A145</f>
        <v>21099</v>
      </c>
      <c r="E439" s="2">
        <f>transpose!B145</f>
        <v>828.9</v>
      </c>
      <c r="F439" s="2">
        <f>transpose!C145</f>
        <v>0</v>
      </c>
      <c r="G439" s="2">
        <f>transpose!D145</f>
        <v>15.5</v>
      </c>
      <c r="H439" s="2">
        <f>transpose!E145</f>
        <v>8337.9</v>
      </c>
      <c r="I439" s="3">
        <f>transpose!F145</f>
        <v>179396904.60800001</v>
      </c>
      <c r="J439" s="3">
        <f>transpose!G145</f>
        <v>0</v>
      </c>
      <c r="K439" s="3">
        <f>transpose!H145</f>
        <v>0</v>
      </c>
      <c r="L439" s="3">
        <f>transpose!I145</f>
        <v>122357</v>
      </c>
      <c r="M439" s="3">
        <f>transpose!J145</f>
        <v>-6027470.6849999996</v>
      </c>
      <c r="N439" s="3">
        <f>transpose!K145</f>
        <v>179396904.60800001</v>
      </c>
      <c r="O439" s="123">
        <f>transpose!L145</f>
        <v>-19948955.658077452</v>
      </c>
      <c r="P439" s="3">
        <f>transpose!M145</f>
        <v>153420478.26492256</v>
      </c>
      <c r="Q439" s="3">
        <f>transpose!N145</f>
        <v>40554346.43</v>
      </c>
      <c r="R439" s="3">
        <f>transpose!O145</f>
        <v>1674830529</v>
      </c>
      <c r="S439" s="8">
        <f>transpose!P145</f>
        <v>24.213999999999999</v>
      </c>
      <c r="T439" s="24">
        <f>transpose!Q145</f>
        <v>5558992.8600000003</v>
      </c>
      <c r="U439" s="24">
        <f>transpose!R145</f>
        <v>113334609.65992256</v>
      </c>
      <c r="V439" s="24">
        <f>transpose!S145</f>
        <v>8406753.1199999992</v>
      </c>
      <c r="W439" s="24">
        <f>transpose!T145</f>
        <v>384660.4781785261</v>
      </c>
    </row>
    <row r="440" spans="1:23" x14ac:dyDescent="0.2">
      <c r="A440" s="27"/>
      <c r="B440" s="28"/>
      <c r="C440" s="29" t="str">
        <f>C$12</f>
        <v>PER PUPIL</v>
      </c>
      <c r="I440" s="3">
        <f>I439/(D439+E439)</f>
        <v>8181.2168337141266</v>
      </c>
      <c r="J440" s="3">
        <f>J439/(D439+E439)</f>
        <v>0</v>
      </c>
      <c r="K440" s="3"/>
      <c r="L440" s="3"/>
      <c r="M440" s="3">
        <f>M439/(E439)</f>
        <v>-7271.65</v>
      </c>
      <c r="N440" s="3">
        <f>N439/(D439+E439)</f>
        <v>8181.2168337141266</v>
      </c>
      <c r="O440" s="123">
        <f>O439/(D439+E439)</f>
        <v>-909.75221786297141</v>
      </c>
      <c r="P440" s="3">
        <f>P439/($D439)</f>
        <v>7271.4573328083115</v>
      </c>
      <c r="Q440" s="3">
        <f>Q439/($D439)</f>
        <v>1922.098034504005</v>
      </c>
      <c r="R440" s="3">
        <f>R439/(D439+E439)</f>
        <v>76378.975141258386</v>
      </c>
      <c r="S440" s="8"/>
      <c r="T440" s="24">
        <f>T439/(D439+E439)</f>
        <v>253.51232265743641</v>
      </c>
      <c r="U440" s="24">
        <f>U439/(D439+E439)</f>
        <v>5168.5117890870788</v>
      </c>
      <c r="V440" s="24">
        <f>V439/($D439)</f>
        <v>398.44320204749039</v>
      </c>
      <c r="W440" s="24">
        <f>W439/(D439)</f>
        <v>18.231218454833218</v>
      </c>
    </row>
    <row r="441" spans="1:23" x14ac:dyDescent="0.2">
      <c r="A441" s="27"/>
      <c r="B441" s="28"/>
      <c r="C441" s="29"/>
      <c r="I441" s="3"/>
      <c r="J441" s="3"/>
      <c r="K441" s="3"/>
      <c r="L441" s="3"/>
      <c r="M441" s="3"/>
      <c r="N441" s="3"/>
      <c r="O441" s="123"/>
      <c r="P441" s="3"/>
      <c r="Q441" s="3"/>
      <c r="R441" s="3"/>
      <c r="S441" s="8"/>
      <c r="T441" s="118"/>
      <c r="U441" s="118"/>
      <c r="V441" s="118"/>
      <c r="W441" s="118"/>
    </row>
    <row r="442" spans="1:23" x14ac:dyDescent="0.2">
      <c r="A442" s="28" t="s">
        <v>39</v>
      </c>
      <c r="B442" s="28"/>
      <c r="C442" s="32" t="s">
        <v>150</v>
      </c>
      <c r="I442" s="3"/>
      <c r="J442" s="3"/>
      <c r="K442" s="3"/>
      <c r="L442" s="3"/>
      <c r="M442" s="3"/>
      <c r="N442" s="3"/>
      <c r="O442" s="123"/>
      <c r="P442" s="3"/>
      <c r="Q442" s="3"/>
      <c r="R442" s="3"/>
      <c r="S442" s="8"/>
      <c r="T442" s="118"/>
      <c r="U442" s="118"/>
      <c r="V442" s="118"/>
      <c r="W442" s="118"/>
    </row>
    <row r="443" spans="1:23" x14ac:dyDescent="0.2">
      <c r="A443" s="27"/>
      <c r="B443" s="28"/>
      <c r="C443" s="29" t="str">
        <f>C$11</f>
        <v>TOTAL</v>
      </c>
      <c r="D443" s="2">
        <f>transpose!A146</f>
        <v>80.599999999999994</v>
      </c>
      <c r="E443" s="2">
        <f>transpose!B146</f>
        <v>0</v>
      </c>
      <c r="F443" s="2">
        <f>transpose!C146</f>
        <v>0</v>
      </c>
      <c r="G443" s="2">
        <f>transpose!D146</f>
        <v>0</v>
      </c>
      <c r="H443" s="2">
        <f>transpose!E146</f>
        <v>21</v>
      </c>
      <c r="I443" s="3">
        <f>transpose!F146</f>
        <v>1393097.98</v>
      </c>
      <c r="J443" s="3">
        <f>transpose!G146</f>
        <v>0</v>
      </c>
      <c r="K443" s="3">
        <f>transpose!H146</f>
        <v>0</v>
      </c>
      <c r="L443" s="3">
        <f>transpose!I146</f>
        <v>0</v>
      </c>
      <c r="M443" s="3">
        <f>transpose!J146</f>
        <v>0</v>
      </c>
      <c r="N443" s="3">
        <f>transpose!K146</f>
        <v>1393097.98</v>
      </c>
      <c r="O443" s="123">
        <f>transpose!L146</f>
        <v>-154912.64964188222</v>
      </c>
      <c r="P443" s="3">
        <f>transpose!M146</f>
        <v>1238185.3303581178</v>
      </c>
      <c r="Q443" s="3">
        <f>transpose!N146</f>
        <v>834924.29</v>
      </c>
      <c r="R443" s="3">
        <f>transpose!O146</f>
        <v>40821605</v>
      </c>
      <c r="S443" s="8">
        <f>transpose!P146</f>
        <v>20.452999999999999</v>
      </c>
      <c r="T443" s="24">
        <f>transpose!Q146</f>
        <v>79231.199999999997</v>
      </c>
      <c r="U443" s="24">
        <f>transpose!R146</f>
        <v>324029.84035811777</v>
      </c>
      <c r="V443" s="24">
        <f>transpose!S146</f>
        <v>70000</v>
      </c>
      <c r="W443" s="24">
        <f>transpose!T146</f>
        <v>0</v>
      </c>
    </row>
    <row r="444" spans="1:23" x14ac:dyDescent="0.2">
      <c r="A444" s="27"/>
      <c r="B444" s="28"/>
      <c r="C444" s="29" t="str">
        <f>C$12</f>
        <v>PER PUPIL</v>
      </c>
      <c r="I444" s="3">
        <f>I443/(D443)</f>
        <v>17284.094044665013</v>
      </c>
      <c r="J444" s="3">
        <f>J443/(D443)</f>
        <v>0</v>
      </c>
      <c r="K444" s="3"/>
      <c r="L444" s="3"/>
      <c r="M444" s="3">
        <f t="shared" ref="M444:R444" si="96">M443/($D443)</f>
        <v>0</v>
      </c>
      <c r="N444" s="3">
        <f t="shared" si="96"/>
        <v>17284.094044665013</v>
      </c>
      <c r="O444" s="123">
        <f t="shared" si="96"/>
        <v>-1921.9931717355116</v>
      </c>
      <c r="P444" s="3">
        <f t="shared" si="96"/>
        <v>15362.100872929503</v>
      </c>
      <c r="Q444" s="3">
        <f t="shared" si="96"/>
        <v>10358.862158808934</v>
      </c>
      <c r="R444" s="3">
        <f t="shared" si="96"/>
        <v>506471.52605459059</v>
      </c>
      <c r="S444" s="8"/>
      <c r="T444" s="24">
        <f>T443/($D443)</f>
        <v>983.01736972704714</v>
      </c>
      <c r="U444" s="24">
        <f>U443/($D443)</f>
        <v>4020.2213443935211</v>
      </c>
      <c r="V444" s="24">
        <f>V443/($D443)</f>
        <v>868.48635235732013</v>
      </c>
      <c r="W444" s="24">
        <f>W443/($D443)</f>
        <v>0</v>
      </c>
    </row>
    <row r="445" spans="1:23" x14ac:dyDescent="0.2">
      <c r="A445" s="27"/>
      <c r="B445" s="28"/>
      <c r="C445" s="29"/>
      <c r="I445" s="3"/>
      <c r="J445" s="3"/>
      <c r="K445" s="3"/>
      <c r="L445" s="3"/>
      <c r="M445" s="3"/>
      <c r="N445" s="3"/>
      <c r="O445" s="123"/>
      <c r="P445" s="3"/>
      <c r="Q445" s="3"/>
      <c r="R445" s="3"/>
      <c r="S445" s="8"/>
      <c r="T445" s="118"/>
      <c r="U445" s="118"/>
      <c r="V445" s="118"/>
      <c r="W445" s="118"/>
    </row>
    <row r="446" spans="1:23" x14ac:dyDescent="0.2">
      <c r="A446" s="28" t="s">
        <v>40</v>
      </c>
      <c r="B446" s="28"/>
      <c r="C446" s="32" t="s">
        <v>40</v>
      </c>
      <c r="I446" s="3"/>
      <c r="J446" s="3"/>
      <c r="K446" s="3"/>
      <c r="L446" s="3"/>
      <c r="M446" s="3"/>
      <c r="N446" s="3"/>
      <c r="O446" s="123"/>
      <c r="P446" s="3"/>
      <c r="Q446" s="3"/>
      <c r="R446" s="3"/>
      <c r="S446" s="8"/>
      <c r="T446" s="118"/>
      <c r="U446" s="118"/>
      <c r="V446" s="118"/>
      <c r="W446" s="118"/>
    </row>
    <row r="447" spans="1:23" x14ac:dyDescent="0.2">
      <c r="A447" s="27"/>
      <c r="B447" s="28"/>
      <c r="C447" s="29" t="str">
        <f>C$11</f>
        <v>TOTAL</v>
      </c>
      <c r="D447" s="2">
        <f>transpose!A147</f>
        <v>2069.5</v>
      </c>
      <c r="E447" s="2">
        <f>transpose!B147</f>
        <v>0</v>
      </c>
      <c r="F447" s="2">
        <f>transpose!C147</f>
        <v>0</v>
      </c>
      <c r="G447" s="2">
        <f>transpose!D147</f>
        <v>0</v>
      </c>
      <c r="H447" s="2">
        <f>transpose!E147</f>
        <v>662.5</v>
      </c>
      <c r="I447" s="3">
        <f>transpose!F147</f>
        <v>16931448.690000001</v>
      </c>
      <c r="J447" s="3">
        <f>transpose!G147</f>
        <v>0</v>
      </c>
      <c r="K447" s="3">
        <f>transpose!H147</f>
        <v>0</v>
      </c>
      <c r="L447" s="3">
        <f>transpose!I147</f>
        <v>0</v>
      </c>
      <c r="M447" s="3">
        <f>transpose!J147</f>
        <v>0</v>
      </c>
      <c r="N447" s="3">
        <f>transpose!K147</f>
        <v>16931448.690000001</v>
      </c>
      <c r="O447" s="123">
        <f>transpose!L147</f>
        <v>-1882778.9692462808</v>
      </c>
      <c r="P447" s="3">
        <f>transpose!M147</f>
        <v>15048669.72075372</v>
      </c>
      <c r="Q447" s="3">
        <f>transpose!N147</f>
        <v>7933034.7999999998</v>
      </c>
      <c r="R447" s="3">
        <f>transpose!O147</f>
        <v>386675512</v>
      </c>
      <c r="S447" s="8">
        <f>transpose!P147</f>
        <v>20.515999999999998</v>
      </c>
      <c r="T447" s="24">
        <f>transpose!Q147</f>
        <v>737007.84</v>
      </c>
      <c r="U447" s="24">
        <f>transpose!R147</f>
        <v>6378627.0807537204</v>
      </c>
      <c r="V447" s="24">
        <f>transpose!S147</f>
        <v>2177847.37</v>
      </c>
      <c r="W447" s="24">
        <f>transpose!T147</f>
        <v>45811.36469714831</v>
      </c>
    </row>
    <row r="448" spans="1:23" x14ac:dyDescent="0.2">
      <c r="A448" s="27"/>
      <c r="B448" s="28"/>
      <c r="C448" s="29" t="str">
        <f>C$12</f>
        <v>PER PUPIL</v>
      </c>
      <c r="I448" s="3">
        <f>I447/(D447)</f>
        <v>8181.420000000001</v>
      </c>
      <c r="J448" s="3">
        <f>J447/(D447)</f>
        <v>0</v>
      </c>
      <c r="K448" s="3"/>
      <c r="L448" s="3"/>
      <c r="M448" s="3">
        <f t="shared" ref="M448:R448" si="97">M447/($D447)</f>
        <v>0</v>
      </c>
      <c r="N448" s="3">
        <f t="shared" si="97"/>
        <v>8181.420000000001</v>
      </c>
      <c r="O448" s="123">
        <f t="shared" si="97"/>
        <v>-909.77480997645853</v>
      </c>
      <c r="P448" s="3">
        <f t="shared" si="97"/>
        <v>7271.6451900235415</v>
      </c>
      <c r="Q448" s="3">
        <f t="shared" si="97"/>
        <v>3833.3098816139163</v>
      </c>
      <c r="R448" s="3">
        <f t="shared" si="97"/>
        <v>186844.89586856728</v>
      </c>
      <c r="S448" s="8"/>
      <c r="T448" s="24">
        <f>T447/($D447)</f>
        <v>356.12845614882821</v>
      </c>
      <c r="U448" s="24">
        <f>U447/($D447)</f>
        <v>3082.2068522607974</v>
      </c>
      <c r="V448" s="24">
        <f>V447/($D447)</f>
        <v>1052.354370620923</v>
      </c>
      <c r="W448" s="24">
        <f>W447/($D447)</f>
        <v>22.136441023024069</v>
      </c>
    </row>
    <row r="449" spans="1:23" x14ac:dyDescent="0.2">
      <c r="A449" s="27"/>
      <c r="B449" s="28"/>
      <c r="C449" s="29"/>
      <c r="I449" s="3"/>
      <c r="J449" s="3"/>
      <c r="K449" s="3"/>
      <c r="L449" s="3"/>
      <c r="M449" s="3"/>
      <c r="N449" s="3"/>
      <c r="O449" s="123"/>
      <c r="P449" s="3"/>
      <c r="Q449" s="3"/>
      <c r="R449" s="3"/>
      <c r="S449" s="8"/>
      <c r="T449" s="118"/>
      <c r="U449" s="118"/>
      <c r="V449" s="118"/>
      <c r="W449" s="118"/>
    </row>
    <row r="450" spans="1:23" x14ac:dyDescent="0.2">
      <c r="A450" s="28" t="s">
        <v>41</v>
      </c>
      <c r="B450" s="28"/>
      <c r="C450" s="32" t="s">
        <v>41</v>
      </c>
      <c r="I450" s="3"/>
      <c r="J450" s="3"/>
      <c r="K450" s="3"/>
      <c r="L450" s="3"/>
      <c r="M450" s="3"/>
      <c r="N450" s="3"/>
      <c r="O450" s="123"/>
      <c r="P450" s="3"/>
      <c r="Q450" s="3"/>
      <c r="R450" s="3"/>
      <c r="S450" s="8"/>
      <c r="T450" s="118"/>
      <c r="U450" s="118"/>
      <c r="V450" s="118"/>
      <c r="W450" s="118"/>
    </row>
    <row r="451" spans="1:23" x14ac:dyDescent="0.2">
      <c r="A451" s="27"/>
      <c r="B451" s="28"/>
      <c r="C451" s="29" t="str">
        <f>C$11</f>
        <v>TOTAL</v>
      </c>
      <c r="D451" s="2">
        <f>transpose!A148</f>
        <v>2705.5</v>
      </c>
      <c r="E451" s="2">
        <f>transpose!B148</f>
        <v>0</v>
      </c>
      <c r="F451" s="2">
        <f>transpose!C148</f>
        <v>2</v>
      </c>
      <c r="G451" s="2">
        <f>transpose!D148</f>
        <v>2</v>
      </c>
      <c r="H451" s="2">
        <f>transpose!E148</f>
        <v>1484</v>
      </c>
      <c r="I451" s="3">
        <f>transpose!F148</f>
        <v>22550233.789999999</v>
      </c>
      <c r="J451" s="3">
        <f>transpose!G148</f>
        <v>0</v>
      </c>
      <c r="K451" s="3">
        <f>transpose!H148</f>
        <v>15788</v>
      </c>
      <c r="L451" s="3">
        <f>transpose!I148</f>
        <v>15788</v>
      </c>
      <c r="M451" s="3">
        <f>transpose!J148</f>
        <v>0</v>
      </c>
      <c r="N451" s="3">
        <f>transpose!K148</f>
        <v>22550233.789999999</v>
      </c>
      <c r="O451" s="123">
        <f>transpose!L148</f>
        <v>-2507588.4945671973</v>
      </c>
      <c r="P451" s="3">
        <f>transpose!M148</f>
        <v>20042645.295432802</v>
      </c>
      <c r="Q451" s="3">
        <f>transpose!N148</f>
        <v>8861540.3200000003</v>
      </c>
      <c r="R451" s="3">
        <f>transpose!O148</f>
        <v>470232970</v>
      </c>
      <c r="S451" s="8">
        <f>transpose!P148</f>
        <v>18.844999999999999</v>
      </c>
      <c r="T451" s="24">
        <f>transpose!Q148</f>
        <v>929775.91</v>
      </c>
      <c r="U451" s="24">
        <f>transpose!R148</f>
        <v>10251329.065432802</v>
      </c>
      <c r="V451" s="24">
        <f>transpose!S148</f>
        <v>0</v>
      </c>
      <c r="W451" s="24">
        <f>transpose!T148</f>
        <v>0</v>
      </c>
    </row>
    <row r="452" spans="1:23" x14ac:dyDescent="0.2">
      <c r="A452" s="27"/>
      <c r="B452" s="28"/>
      <c r="C452" s="29" t="str">
        <f>C$12</f>
        <v>PER PUPIL</v>
      </c>
      <c r="I452" s="3">
        <f>I451/(D451)</f>
        <v>8334.9598188874515</v>
      </c>
      <c r="J452" s="3">
        <f>J451/(D451)</f>
        <v>0</v>
      </c>
      <c r="K452" s="3"/>
      <c r="L452" s="3"/>
      <c r="M452" s="3">
        <f t="shared" ref="M452:R452" si="98">M451/($D451)</f>
        <v>0</v>
      </c>
      <c r="N452" s="3">
        <f t="shared" si="98"/>
        <v>8334.9598188874515</v>
      </c>
      <c r="O452" s="123">
        <f t="shared" si="98"/>
        <v>-926.84845483910453</v>
      </c>
      <c r="P452" s="3">
        <f t="shared" si="98"/>
        <v>7408.1113640483472</v>
      </c>
      <c r="Q452" s="3">
        <f t="shared" si="98"/>
        <v>3275.3799002032897</v>
      </c>
      <c r="R452" s="3">
        <f t="shared" si="98"/>
        <v>173806.30936980224</v>
      </c>
      <c r="S452" s="8"/>
      <c r="T452" s="24">
        <f>T451/($D451)</f>
        <v>343.6613971539457</v>
      </c>
      <c r="U452" s="24">
        <f>U451/($D451)</f>
        <v>3789.0700666911116</v>
      </c>
      <c r="V452" s="24">
        <f>V451/($D451)</f>
        <v>0</v>
      </c>
      <c r="W452" s="24">
        <f>W451/($D451)</f>
        <v>0</v>
      </c>
    </row>
    <row r="453" spans="1:23" x14ac:dyDescent="0.2">
      <c r="A453" s="27"/>
      <c r="B453" s="28"/>
      <c r="C453" s="29"/>
      <c r="I453" s="3"/>
      <c r="J453" s="3"/>
      <c r="K453" s="3"/>
      <c r="L453" s="3"/>
      <c r="M453" s="3"/>
      <c r="N453" s="3"/>
      <c r="O453" s="123"/>
      <c r="P453" s="3"/>
      <c r="Q453" s="3"/>
      <c r="R453" s="3"/>
      <c r="S453" s="8"/>
      <c r="T453" s="118"/>
      <c r="U453" s="118"/>
      <c r="V453" s="118"/>
      <c r="W453" s="118"/>
    </row>
    <row r="454" spans="1:23" x14ac:dyDescent="0.2">
      <c r="A454" s="28" t="s">
        <v>41</v>
      </c>
      <c r="B454" s="28"/>
      <c r="C454" s="32" t="s">
        <v>16</v>
      </c>
      <c r="I454" s="3"/>
      <c r="J454" s="3"/>
      <c r="K454" s="3"/>
      <c r="L454" s="3"/>
      <c r="M454" s="3"/>
      <c r="N454" s="3"/>
      <c r="O454" s="123"/>
      <c r="P454" s="3"/>
      <c r="Q454" s="3"/>
      <c r="R454" s="3"/>
      <c r="S454" s="8"/>
      <c r="T454" s="118"/>
      <c r="U454" s="118"/>
      <c r="V454" s="118"/>
      <c r="W454" s="118"/>
    </row>
    <row r="455" spans="1:23" x14ac:dyDescent="0.2">
      <c r="A455" s="27"/>
      <c r="B455" s="28"/>
      <c r="C455" s="29" t="str">
        <f>C$11</f>
        <v>TOTAL</v>
      </c>
      <c r="D455" s="2">
        <f>transpose!A149</f>
        <v>696.1</v>
      </c>
      <c r="E455" s="2">
        <f>transpose!B149</f>
        <v>0</v>
      </c>
      <c r="F455" s="2">
        <f>transpose!C149</f>
        <v>3.5</v>
      </c>
      <c r="G455" s="2">
        <f>transpose!D149</f>
        <v>0</v>
      </c>
      <c r="H455" s="2">
        <f>transpose!E149</f>
        <v>229.8</v>
      </c>
      <c r="I455" s="3">
        <f>transpose!F149</f>
        <v>6345693.7300000004</v>
      </c>
      <c r="J455" s="3">
        <f>transpose!G149</f>
        <v>19083.310000000001</v>
      </c>
      <c r="K455" s="3">
        <f>transpose!H149</f>
        <v>27629</v>
      </c>
      <c r="L455" s="3">
        <f>transpose!I149</f>
        <v>0</v>
      </c>
      <c r="M455" s="3">
        <f>transpose!J149</f>
        <v>0</v>
      </c>
      <c r="N455" s="3">
        <f>transpose!K149</f>
        <v>6364777.04</v>
      </c>
      <c r="O455" s="123">
        <f>transpose!L149</f>
        <v>-707763.9116569648</v>
      </c>
      <c r="P455" s="3">
        <f>transpose!M149</f>
        <v>5657013.1283430355</v>
      </c>
      <c r="Q455" s="3">
        <f>transpose!N149</f>
        <v>1203677.33</v>
      </c>
      <c r="R455" s="3">
        <f>transpose!O149</f>
        <v>57639100</v>
      </c>
      <c r="S455" s="8">
        <f>transpose!P149</f>
        <v>20.882999999999999</v>
      </c>
      <c r="T455" s="24">
        <f>transpose!Q149</f>
        <v>95048.19</v>
      </c>
      <c r="U455" s="24">
        <f>transpose!R149</f>
        <v>4358287.608343035</v>
      </c>
      <c r="V455" s="24">
        <f>transpose!S149</f>
        <v>390000</v>
      </c>
      <c r="W455" s="24">
        <f>transpose!T149</f>
        <v>0</v>
      </c>
    </row>
    <row r="456" spans="1:23" x14ac:dyDescent="0.2">
      <c r="A456" s="27"/>
      <c r="B456" s="28"/>
      <c r="C456" s="29" t="str">
        <f>C$12</f>
        <v>PER PUPIL</v>
      </c>
      <c r="I456" s="3">
        <f>I455/(D455)</f>
        <v>9116.0662692141941</v>
      </c>
      <c r="J456" s="3">
        <f>J455/(D455)</f>
        <v>27.414609969831922</v>
      </c>
      <c r="K456" s="3"/>
      <c r="L456" s="3"/>
      <c r="M456" s="3">
        <f t="shared" ref="M456:R456" si="99">M455/($D455)</f>
        <v>0</v>
      </c>
      <c r="N456" s="3">
        <f t="shared" si="99"/>
        <v>9143.4808791840242</v>
      </c>
      <c r="O456" s="123">
        <f t="shared" si="99"/>
        <v>-1016.7560862763464</v>
      </c>
      <c r="P456" s="3">
        <f t="shared" si="99"/>
        <v>8126.7247929076793</v>
      </c>
      <c r="Q456" s="3">
        <f t="shared" si="99"/>
        <v>1729.1730067519036</v>
      </c>
      <c r="R456" s="3">
        <f t="shared" si="99"/>
        <v>82802.901881913509</v>
      </c>
      <c r="S456" s="8"/>
      <c r="T456" s="24">
        <f>T455/($D455)</f>
        <v>136.54387300675191</v>
      </c>
      <c r="U456" s="24">
        <f>U455/($D455)</f>
        <v>6261.0079131490229</v>
      </c>
      <c r="V456" s="24">
        <f>V455/($D455)</f>
        <v>560.26432983766699</v>
      </c>
      <c r="W456" s="24">
        <f>W455/($D455)</f>
        <v>0</v>
      </c>
    </row>
    <row r="457" spans="1:23" x14ac:dyDescent="0.2">
      <c r="A457" s="27"/>
      <c r="B457" s="28"/>
      <c r="C457" s="29"/>
      <c r="I457" s="3"/>
      <c r="J457" s="3"/>
      <c r="K457" s="3"/>
      <c r="L457" s="3"/>
      <c r="M457" s="3"/>
      <c r="N457" s="3"/>
      <c r="O457" s="123"/>
      <c r="P457" s="3"/>
      <c r="Q457" s="3"/>
      <c r="R457" s="3"/>
      <c r="S457" s="8"/>
      <c r="T457" s="118"/>
      <c r="U457" s="118"/>
      <c r="V457" s="118"/>
      <c r="W457" s="118"/>
    </row>
    <row r="458" spans="1:23" x14ac:dyDescent="0.2">
      <c r="A458" s="28" t="s">
        <v>41</v>
      </c>
      <c r="B458" s="28"/>
      <c r="C458" s="32" t="s">
        <v>151</v>
      </c>
      <c r="I458" s="3"/>
      <c r="J458" s="3"/>
      <c r="K458" s="3"/>
      <c r="L458" s="3"/>
      <c r="M458" s="3"/>
      <c r="N458" s="3"/>
      <c r="O458" s="123"/>
      <c r="P458" s="3"/>
      <c r="Q458" s="3"/>
      <c r="R458" s="3"/>
      <c r="S458" s="8"/>
      <c r="T458" s="118"/>
      <c r="U458" s="118"/>
      <c r="V458" s="118"/>
      <c r="W458" s="118"/>
    </row>
    <row r="459" spans="1:23" x14ac:dyDescent="0.2">
      <c r="A459" s="27"/>
      <c r="B459" s="28"/>
      <c r="C459" s="29" t="str">
        <f>C$11</f>
        <v>TOTAL</v>
      </c>
      <c r="D459" s="2">
        <f>transpose!A150</f>
        <v>462.4</v>
      </c>
      <c r="E459" s="2">
        <f>transpose!B150</f>
        <v>0</v>
      </c>
      <c r="F459" s="2">
        <f>transpose!C150</f>
        <v>0</v>
      </c>
      <c r="G459" s="2">
        <f>transpose!D150</f>
        <v>0</v>
      </c>
      <c r="H459" s="2">
        <f>transpose!E150</f>
        <v>211.2</v>
      </c>
      <c r="I459" s="3">
        <f>transpose!F150</f>
        <v>4432493.87</v>
      </c>
      <c r="J459" s="3">
        <f>transpose!G150</f>
        <v>0</v>
      </c>
      <c r="K459" s="3">
        <f>transpose!H150</f>
        <v>0</v>
      </c>
      <c r="L459" s="3">
        <f>transpose!I150</f>
        <v>0</v>
      </c>
      <c r="M459" s="3">
        <f>transpose!J150</f>
        <v>0</v>
      </c>
      <c r="N459" s="3">
        <f>transpose!K150</f>
        <v>4432493.87</v>
      </c>
      <c r="O459" s="123">
        <f>transpose!L150</f>
        <v>-492893.80917995493</v>
      </c>
      <c r="P459" s="3">
        <f>transpose!M150</f>
        <v>3939600.0608200449</v>
      </c>
      <c r="Q459" s="3">
        <f>transpose!N150</f>
        <v>711537.26</v>
      </c>
      <c r="R459" s="3">
        <f>transpose!O150</f>
        <v>45442410</v>
      </c>
      <c r="S459" s="8">
        <f>transpose!P150</f>
        <v>15.657999999999998</v>
      </c>
      <c r="T459" s="24">
        <f>transpose!Q150</f>
        <v>68452.160000000003</v>
      </c>
      <c r="U459" s="24">
        <f>transpose!R150</f>
        <v>3159610.640820045</v>
      </c>
      <c r="V459" s="24">
        <f>transpose!S150</f>
        <v>333800</v>
      </c>
      <c r="W459" s="24">
        <f>transpose!T150</f>
        <v>0</v>
      </c>
    </row>
    <row r="460" spans="1:23" x14ac:dyDescent="0.2">
      <c r="A460" s="27"/>
      <c r="B460" s="28"/>
      <c r="C460" s="29" t="str">
        <f>C$12</f>
        <v>PER PUPIL</v>
      </c>
      <c r="I460" s="3">
        <f>I459/(D459)</f>
        <v>9585.8431444636681</v>
      </c>
      <c r="J460" s="3">
        <f>J459/(D459)</f>
        <v>0</v>
      </c>
      <c r="K460" s="3"/>
      <c r="L460" s="3"/>
      <c r="M460" s="3">
        <f t="shared" ref="M460:R460" si="100">M459/($D459)</f>
        <v>0</v>
      </c>
      <c r="N460" s="3">
        <f t="shared" si="100"/>
        <v>9585.8431444636681</v>
      </c>
      <c r="O460" s="123">
        <f t="shared" si="100"/>
        <v>-1065.9468191608023</v>
      </c>
      <c r="P460" s="3">
        <f t="shared" si="100"/>
        <v>8519.8963253028651</v>
      </c>
      <c r="Q460" s="3">
        <f t="shared" si="100"/>
        <v>1538.791652249135</v>
      </c>
      <c r="R460" s="3">
        <f t="shared" si="100"/>
        <v>98275.108131487897</v>
      </c>
      <c r="S460" s="8"/>
      <c r="T460" s="24">
        <f>T459/($D459)</f>
        <v>148.03667820069205</v>
      </c>
      <c r="U460" s="24">
        <f>U459/($D459)</f>
        <v>6833.0679948530387</v>
      </c>
      <c r="V460" s="24">
        <f>V459/($D459)</f>
        <v>721.885813148789</v>
      </c>
      <c r="W460" s="24">
        <f>W459/($D459)</f>
        <v>0</v>
      </c>
    </row>
    <row r="461" spans="1:23" x14ac:dyDescent="0.2">
      <c r="A461" s="27"/>
      <c r="B461" s="28"/>
      <c r="C461" s="29"/>
      <c r="I461" s="3"/>
      <c r="J461" s="3"/>
      <c r="K461" s="3"/>
      <c r="L461" s="3"/>
      <c r="M461" s="3"/>
      <c r="N461" s="3"/>
      <c r="O461" s="123"/>
      <c r="P461" s="3"/>
      <c r="Q461" s="3"/>
      <c r="R461" s="3"/>
      <c r="S461" s="8"/>
      <c r="T461" s="118"/>
      <c r="U461" s="118"/>
      <c r="V461" s="118"/>
      <c r="W461" s="118"/>
    </row>
    <row r="462" spans="1:23" x14ac:dyDescent="0.2">
      <c r="A462" s="28" t="s">
        <v>42</v>
      </c>
      <c r="B462" s="28"/>
      <c r="C462" s="32" t="s">
        <v>42</v>
      </c>
      <c r="I462" s="3"/>
      <c r="J462" s="3"/>
      <c r="K462" s="3"/>
      <c r="L462" s="3"/>
      <c r="M462" s="3"/>
      <c r="N462" s="3"/>
      <c r="O462" s="123"/>
      <c r="P462" s="3"/>
      <c r="Q462" s="3"/>
      <c r="R462" s="3"/>
      <c r="S462" s="8"/>
      <c r="T462" s="118"/>
      <c r="U462" s="118"/>
      <c r="V462" s="118"/>
      <c r="W462" s="118"/>
    </row>
    <row r="463" spans="1:23" x14ac:dyDescent="0.2">
      <c r="A463" s="27"/>
      <c r="B463" s="28"/>
      <c r="C463" s="29" t="str">
        <f>C$11</f>
        <v>TOTAL</v>
      </c>
      <c r="D463" s="2">
        <f>transpose!A151</f>
        <v>5870.3</v>
      </c>
      <c r="E463" s="2">
        <f>transpose!B151</f>
        <v>0</v>
      </c>
      <c r="F463" s="2">
        <f>transpose!C151</f>
        <v>0</v>
      </c>
      <c r="G463" s="2">
        <f>transpose!D151</f>
        <v>0</v>
      </c>
      <c r="H463" s="2">
        <f>transpose!E151</f>
        <v>2553</v>
      </c>
      <c r="I463" s="3">
        <f>transpose!F151</f>
        <v>49911501.579999998</v>
      </c>
      <c r="J463" s="3">
        <f>transpose!G151</f>
        <v>35492.120000000003</v>
      </c>
      <c r="K463" s="3">
        <f>transpose!H151</f>
        <v>0</v>
      </c>
      <c r="L463" s="3">
        <f>transpose!I151</f>
        <v>0</v>
      </c>
      <c r="M463" s="3">
        <f>transpose!J151</f>
        <v>0</v>
      </c>
      <c r="N463" s="3">
        <f>transpose!K151</f>
        <v>49946993.699999996</v>
      </c>
      <c r="O463" s="123">
        <f>transpose!L151</f>
        <v>-5554111.2303625606</v>
      </c>
      <c r="P463" s="3">
        <f>transpose!M151</f>
        <v>44392882.469637439</v>
      </c>
      <c r="Q463" s="3">
        <f>transpose!N151</f>
        <v>10858341.880000001</v>
      </c>
      <c r="R463" s="3">
        <f>transpose!O151</f>
        <v>494302448</v>
      </c>
      <c r="S463" s="8">
        <f>transpose!P151</f>
        <v>21.966999999999999</v>
      </c>
      <c r="T463" s="24">
        <f>transpose!Q151</f>
        <v>1273854.27</v>
      </c>
      <c r="U463" s="24">
        <f>transpose!R151</f>
        <v>32260686.319637436</v>
      </c>
      <c r="V463" s="24">
        <f>transpose!S151</f>
        <v>0</v>
      </c>
      <c r="W463" s="24">
        <f>transpose!T151</f>
        <v>47642.39639519545</v>
      </c>
    </row>
    <row r="464" spans="1:23" x14ac:dyDescent="0.2">
      <c r="A464" s="27"/>
      <c r="B464" s="28"/>
      <c r="C464" s="29" t="str">
        <f>C$12</f>
        <v>PER PUPIL</v>
      </c>
      <c r="I464" s="3">
        <f>I463/(D463)</f>
        <v>8502.3766383319416</v>
      </c>
      <c r="J464" s="3">
        <f>J463/(D463)</f>
        <v>6.0460487538967342</v>
      </c>
      <c r="K464" s="3"/>
      <c r="L464" s="3"/>
      <c r="M464" s="3">
        <f t="shared" ref="M464:R464" si="101">M463/($D463)</f>
        <v>0</v>
      </c>
      <c r="N464" s="3">
        <f t="shared" si="101"/>
        <v>8508.4226870858383</v>
      </c>
      <c r="O464" s="123">
        <f t="shared" si="101"/>
        <v>-946.13754499132244</v>
      </c>
      <c r="P464" s="3">
        <f t="shared" si="101"/>
        <v>7562.2851420945162</v>
      </c>
      <c r="Q464" s="3">
        <f t="shared" si="101"/>
        <v>1849.7081716436981</v>
      </c>
      <c r="R464" s="3">
        <f t="shared" si="101"/>
        <v>84203.950053659952</v>
      </c>
      <c r="S464" s="8"/>
      <c r="T464" s="24">
        <f>T463/($D463)</f>
        <v>216.99985861029248</v>
      </c>
      <c r="U464" s="24">
        <f>U463/($D463)</f>
        <v>5495.5771118405255</v>
      </c>
      <c r="V464" s="24">
        <f>V463/($D463)</f>
        <v>0</v>
      </c>
      <c r="W464" s="24">
        <f>W463/($D463)</f>
        <v>8.115836736656636</v>
      </c>
    </row>
    <row r="465" spans="1:23" x14ac:dyDescent="0.2">
      <c r="A465" s="27"/>
      <c r="B465" s="28"/>
      <c r="C465" s="29"/>
      <c r="I465" s="3"/>
      <c r="J465" s="3"/>
      <c r="K465" s="3"/>
      <c r="L465" s="3"/>
      <c r="M465" s="3"/>
      <c r="N465" s="3"/>
      <c r="O465" s="123"/>
      <c r="P465" s="3"/>
      <c r="Q465" s="3"/>
      <c r="R465" s="3"/>
      <c r="S465" s="8"/>
      <c r="T465" s="118"/>
      <c r="U465" s="118"/>
      <c r="V465" s="118"/>
      <c r="W465" s="118"/>
    </row>
    <row r="466" spans="1:23" x14ac:dyDescent="0.2">
      <c r="A466" s="28" t="s">
        <v>42</v>
      </c>
      <c r="B466" s="28"/>
      <c r="C466" s="32" t="s">
        <v>152</v>
      </c>
      <c r="I466" s="3"/>
      <c r="J466" s="3"/>
      <c r="K466" s="3"/>
      <c r="L466" s="3"/>
      <c r="M466" s="3"/>
      <c r="N466" s="3"/>
      <c r="O466" s="123"/>
      <c r="P466" s="3"/>
      <c r="Q466" s="3"/>
      <c r="R466" s="3"/>
      <c r="S466" s="8"/>
      <c r="T466" s="118"/>
      <c r="U466" s="118"/>
      <c r="V466" s="118"/>
      <c r="W466" s="118"/>
    </row>
    <row r="467" spans="1:23" x14ac:dyDescent="0.2">
      <c r="A467" s="27"/>
      <c r="B467" s="28"/>
      <c r="C467" s="29" t="str">
        <f>C$11</f>
        <v>TOTAL</v>
      </c>
      <c r="D467" s="2">
        <f>transpose!A152</f>
        <v>280.10000000000002</v>
      </c>
      <c r="E467" s="2">
        <f>transpose!B152</f>
        <v>0</v>
      </c>
      <c r="F467" s="2">
        <f>transpose!C152</f>
        <v>0</v>
      </c>
      <c r="G467" s="2">
        <f>transpose!D152</f>
        <v>0</v>
      </c>
      <c r="H467" s="2">
        <f>transpose!E152</f>
        <v>143.80000000000001</v>
      </c>
      <c r="I467" s="3">
        <f>transpose!F152</f>
        <v>3890584.8299999996</v>
      </c>
      <c r="J467" s="3">
        <f>transpose!G152</f>
        <v>0</v>
      </c>
      <c r="K467" s="3">
        <f>transpose!H152</f>
        <v>0</v>
      </c>
      <c r="L467" s="3">
        <f>transpose!I152</f>
        <v>0</v>
      </c>
      <c r="M467" s="3">
        <f>transpose!J152</f>
        <v>0</v>
      </c>
      <c r="N467" s="3">
        <f>transpose!K152</f>
        <v>3890584.8299999996</v>
      </c>
      <c r="O467" s="123">
        <f>transpose!L152</f>
        <v>-432633.46392319928</v>
      </c>
      <c r="P467" s="3">
        <f>transpose!M152</f>
        <v>3457951.3660768005</v>
      </c>
      <c r="Q467" s="3">
        <f>transpose!N152</f>
        <v>731774.28</v>
      </c>
      <c r="R467" s="3">
        <f>transpose!O152</f>
        <v>36774425</v>
      </c>
      <c r="S467" s="8">
        <f>transpose!P152</f>
        <v>19.899000000000001</v>
      </c>
      <c r="T467" s="24">
        <f>transpose!Q152</f>
        <v>115173.66</v>
      </c>
      <c r="U467" s="24">
        <f>transpose!R152</f>
        <v>2611003.4260768006</v>
      </c>
      <c r="V467" s="24">
        <f>transpose!S152</f>
        <v>248000</v>
      </c>
      <c r="W467" s="24">
        <f>transpose!T152</f>
        <v>20987.209290719602</v>
      </c>
    </row>
    <row r="468" spans="1:23" x14ac:dyDescent="0.2">
      <c r="A468" s="27"/>
      <c r="B468" s="28"/>
      <c r="C468" s="29" t="str">
        <f>C$12</f>
        <v>PER PUPIL</v>
      </c>
      <c r="I468" s="3">
        <f>I467/(D467)</f>
        <v>13889.985112459834</v>
      </c>
      <c r="J468" s="3">
        <f>J467/(D467)</f>
        <v>0</v>
      </c>
      <c r="K468" s="3"/>
      <c r="L468" s="3"/>
      <c r="M468" s="3">
        <f t="shared" ref="M468:R468" si="102">M467/($D467)</f>
        <v>0</v>
      </c>
      <c r="N468" s="3">
        <f t="shared" si="102"/>
        <v>13889.985112459834</v>
      </c>
      <c r="O468" s="123">
        <f t="shared" si="102"/>
        <v>-1544.5678826247743</v>
      </c>
      <c r="P468" s="3">
        <f t="shared" si="102"/>
        <v>12345.41722983506</v>
      </c>
      <c r="Q468" s="3">
        <f t="shared" si="102"/>
        <v>2612.5465191003213</v>
      </c>
      <c r="R468" s="3">
        <f t="shared" si="102"/>
        <v>131290.34273473758</v>
      </c>
      <c r="S468" s="8"/>
      <c r="T468" s="24">
        <f>T467/($D467)</f>
        <v>411.18764726883256</v>
      </c>
      <c r="U468" s="24">
        <f>U467/($D467)</f>
        <v>9321.6830634659054</v>
      </c>
      <c r="V468" s="24">
        <f>V467/($D467)</f>
        <v>885.39807211710092</v>
      </c>
      <c r="W468" s="24">
        <f>W467/($D467)</f>
        <v>74.927559052908251</v>
      </c>
    </row>
    <row r="469" spans="1:23" x14ac:dyDescent="0.2">
      <c r="A469" s="27"/>
      <c r="B469" s="28"/>
      <c r="C469" s="29"/>
      <c r="I469" s="3"/>
      <c r="J469" s="3"/>
      <c r="K469" s="3"/>
      <c r="L469" s="3"/>
      <c r="M469" s="3"/>
      <c r="N469" s="3"/>
      <c r="O469" s="123"/>
      <c r="P469" s="3"/>
      <c r="Q469" s="3"/>
      <c r="R469" s="3"/>
      <c r="S469" s="8"/>
      <c r="T469" s="118"/>
      <c r="U469" s="118"/>
      <c r="V469" s="118"/>
      <c r="W469" s="118"/>
    </row>
    <row r="470" spans="1:23" x14ac:dyDescent="0.2">
      <c r="A470" s="28" t="s">
        <v>43</v>
      </c>
      <c r="B470" s="28"/>
      <c r="C470" s="32" t="s">
        <v>153</v>
      </c>
      <c r="I470" s="3"/>
      <c r="J470" s="3"/>
      <c r="K470" s="3"/>
      <c r="L470" s="3"/>
      <c r="M470" s="3"/>
      <c r="N470" s="3"/>
      <c r="O470" s="123"/>
      <c r="P470" s="3"/>
      <c r="Q470" s="3"/>
      <c r="R470" s="3"/>
      <c r="S470" s="8"/>
      <c r="T470" s="118"/>
      <c r="U470" s="118"/>
      <c r="V470" s="118"/>
      <c r="W470" s="118"/>
    </row>
    <row r="471" spans="1:23" x14ac:dyDescent="0.2">
      <c r="A471" s="27"/>
      <c r="B471" s="28"/>
      <c r="C471" s="29" t="str">
        <f>C$11</f>
        <v>TOTAL</v>
      </c>
      <c r="D471" s="2">
        <f>transpose!A153</f>
        <v>1471.5</v>
      </c>
      <c r="E471" s="2">
        <f>transpose!B153</f>
        <v>0</v>
      </c>
      <c r="F471" s="2">
        <f>transpose!C153</f>
        <v>0</v>
      </c>
      <c r="G471" s="2">
        <f>transpose!D153</f>
        <v>0</v>
      </c>
      <c r="H471" s="2">
        <f>transpose!E153</f>
        <v>698.5</v>
      </c>
      <c r="I471" s="3">
        <f>transpose!F153</f>
        <v>13023431.869999999</v>
      </c>
      <c r="J471" s="3">
        <f>transpose!G153</f>
        <v>5397.59</v>
      </c>
      <c r="K471" s="3">
        <f>transpose!H153</f>
        <v>0</v>
      </c>
      <c r="L471" s="3">
        <f>transpose!I153</f>
        <v>0</v>
      </c>
      <c r="M471" s="3">
        <f>transpose!J153</f>
        <v>0</v>
      </c>
      <c r="N471" s="3">
        <f>transpose!K153</f>
        <v>13028829.459999999</v>
      </c>
      <c r="O471" s="123">
        <f>transpose!L153</f>
        <v>-1448807.2787104417</v>
      </c>
      <c r="P471" s="3">
        <f>transpose!M153</f>
        <v>11580022.181289557</v>
      </c>
      <c r="Q471" s="3">
        <f>transpose!N153</f>
        <v>6598612.0800000001</v>
      </c>
      <c r="R471" s="3">
        <f>transpose!O153</f>
        <v>244393040</v>
      </c>
      <c r="S471" s="8">
        <f>transpose!P153</f>
        <v>27</v>
      </c>
      <c r="T471" s="24">
        <f>transpose!Q153</f>
        <v>568326.72</v>
      </c>
      <c r="U471" s="24">
        <f>transpose!R153</f>
        <v>4413083.3812895576</v>
      </c>
      <c r="V471" s="24">
        <f>transpose!S153</f>
        <v>400000</v>
      </c>
      <c r="W471" s="24">
        <f>transpose!T153</f>
        <v>0</v>
      </c>
    </row>
    <row r="472" spans="1:23" x14ac:dyDescent="0.2">
      <c r="A472" s="27"/>
      <c r="B472" s="28"/>
      <c r="C472" s="29" t="str">
        <f>C$12</f>
        <v>PER PUPIL</v>
      </c>
      <c r="I472" s="3">
        <f>I471/(D471)</f>
        <v>8850.4463948352022</v>
      </c>
      <c r="J472" s="3">
        <f>J471/(D471)</f>
        <v>3.6680869860686376</v>
      </c>
      <c r="K472" s="3"/>
      <c r="L472" s="3"/>
      <c r="M472" s="3">
        <f t="shared" ref="M472:R472" si="103">M471/($D471)</f>
        <v>0</v>
      </c>
      <c r="N472" s="3">
        <f t="shared" si="103"/>
        <v>8854.1144818212706</v>
      </c>
      <c r="O472" s="123">
        <f t="shared" si="103"/>
        <v>-984.57851084637559</v>
      </c>
      <c r="P472" s="3">
        <f t="shared" si="103"/>
        <v>7869.5359709748946</v>
      </c>
      <c r="Q472" s="3">
        <f t="shared" si="103"/>
        <v>4484.2759633027526</v>
      </c>
      <c r="R472" s="3">
        <f t="shared" si="103"/>
        <v>166084.29493713897</v>
      </c>
      <c r="S472" s="8"/>
      <c r="T472" s="24">
        <f>T471/($D471)</f>
        <v>386.22271151885826</v>
      </c>
      <c r="U472" s="24">
        <f>U471/($D471)</f>
        <v>2999.0372961532839</v>
      </c>
      <c r="V472" s="24">
        <f>V471/($D471)</f>
        <v>271.83146449201496</v>
      </c>
      <c r="W472" s="24">
        <f>W471/($D471)</f>
        <v>0</v>
      </c>
    </row>
    <row r="473" spans="1:23" x14ac:dyDescent="0.2">
      <c r="A473" s="27"/>
      <c r="B473" s="28"/>
      <c r="C473" s="29"/>
      <c r="I473" s="3"/>
      <c r="J473" s="3"/>
      <c r="K473" s="3"/>
      <c r="L473" s="3"/>
      <c r="M473" s="3"/>
      <c r="N473" s="3"/>
      <c r="O473" s="123"/>
      <c r="P473" s="3"/>
      <c r="Q473" s="3"/>
      <c r="R473" s="3"/>
      <c r="S473" s="8"/>
      <c r="T473" s="118"/>
      <c r="U473" s="118"/>
      <c r="V473" s="118"/>
      <c r="W473" s="118"/>
    </row>
    <row r="474" spans="1:23" x14ac:dyDescent="0.2">
      <c r="A474" s="28" t="s">
        <v>43</v>
      </c>
      <c r="B474" s="28"/>
      <c r="C474" s="32" t="s">
        <v>154</v>
      </c>
      <c r="I474" s="3"/>
      <c r="J474" s="3"/>
      <c r="K474" s="3"/>
      <c r="L474" s="3"/>
      <c r="M474" s="3"/>
      <c r="N474" s="3"/>
      <c r="O474" s="123"/>
      <c r="P474" s="3"/>
      <c r="Q474" s="3"/>
      <c r="R474" s="3"/>
      <c r="S474" s="8"/>
      <c r="T474" s="118"/>
      <c r="U474" s="118"/>
      <c r="V474" s="118"/>
      <c r="W474" s="118"/>
    </row>
    <row r="475" spans="1:23" x14ac:dyDescent="0.2">
      <c r="A475" s="27"/>
      <c r="B475" s="28"/>
      <c r="C475" s="29" t="str">
        <f>C$11</f>
        <v>TOTAL</v>
      </c>
      <c r="D475" s="2">
        <f>transpose!A154</f>
        <v>3112.1</v>
      </c>
      <c r="E475" s="2">
        <f>transpose!B154</f>
        <v>0</v>
      </c>
      <c r="F475" s="2">
        <f>transpose!C154</f>
        <v>0</v>
      </c>
      <c r="G475" s="2">
        <f>transpose!D154</f>
        <v>0</v>
      </c>
      <c r="H475" s="2">
        <f>transpose!E154</f>
        <v>1830.8</v>
      </c>
      <c r="I475" s="3">
        <f>transpose!F154</f>
        <v>26943598.629999999</v>
      </c>
      <c r="J475" s="3">
        <f>transpose!G154</f>
        <v>39960.400000000001</v>
      </c>
      <c r="K475" s="3">
        <f>transpose!H154</f>
        <v>0</v>
      </c>
      <c r="L475" s="3">
        <f>transpose!I154</f>
        <v>0</v>
      </c>
      <c r="M475" s="3">
        <f>transpose!J154</f>
        <v>0</v>
      </c>
      <c r="N475" s="3">
        <f>transpose!K154</f>
        <v>26983559.029999997</v>
      </c>
      <c r="O475" s="123">
        <f>transpose!L154</f>
        <v>-3000574.7521832148</v>
      </c>
      <c r="P475" s="3">
        <f>transpose!M154</f>
        <v>23982984.277816784</v>
      </c>
      <c r="Q475" s="3">
        <f>transpose!N154</f>
        <v>6720666.3899999997</v>
      </c>
      <c r="R475" s="3">
        <f>transpose!O154</f>
        <v>248913570</v>
      </c>
      <c r="S475" s="8">
        <f>transpose!P154</f>
        <v>27</v>
      </c>
      <c r="T475" s="24">
        <f>transpose!Q154</f>
        <v>607928.65</v>
      </c>
      <c r="U475" s="24">
        <f>transpose!R154</f>
        <v>16654389.237816783</v>
      </c>
      <c r="V475" s="24">
        <f>transpose!S154</f>
        <v>550000</v>
      </c>
      <c r="W475" s="24">
        <f>transpose!T154</f>
        <v>48550.111162959329</v>
      </c>
    </row>
    <row r="476" spans="1:23" x14ac:dyDescent="0.2">
      <c r="A476" s="27"/>
      <c r="B476" s="28"/>
      <c r="C476" s="29" t="str">
        <f>C$12</f>
        <v>PER PUPIL</v>
      </c>
      <c r="I476" s="3">
        <f>I475/(D475)</f>
        <v>8657.6905080170945</v>
      </c>
      <c r="J476" s="3">
        <f>J475/(D475)</f>
        <v>12.840332894187206</v>
      </c>
      <c r="K476" s="3"/>
      <c r="L476" s="3"/>
      <c r="M476" s="3">
        <f t="shared" ref="M476:R476" si="104">M475/($D475)</f>
        <v>0</v>
      </c>
      <c r="N476" s="3">
        <f t="shared" si="104"/>
        <v>8670.5308409112804</v>
      </c>
      <c r="O476" s="123">
        <f t="shared" si="104"/>
        <v>-964.16398964789528</v>
      </c>
      <c r="P476" s="3">
        <f t="shared" si="104"/>
        <v>7706.3668512633858</v>
      </c>
      <c r="Q476" s="3">
        <f t="shared" si="104"/>
        <v>2159.5277754570866</v>
      </c>
      <c r="R476" s="3">
        <f t="shared" si="104"/>
        <v>79982.510202114325</v>
      </c>
      <c r="S476" s="8"/>
      <c r="T476" s="24">
        <f>T475/($D475)</f>
        <v>195.34354615854247</v>
      </c>
      <c r="U476" s="24">
        <f>U475/($D475)</f>
        <v>5351.4955296477565</v>
      </c>
      <c r="V476" s="24">
        <f>V475/($D475)</f>
        <v>176.72953953921791</v>
      </c>
      <c r="W476" s="24">
        <f>W475/($D475)</f>
        <v>15.600434164377535</v>
      </c>
    </row>
    <row r="477" spans="1:23" x14ac:dyDescent="0.2">
      <c r="A477" s="27"/>
      <c r="B477" s="28"/>
      <c r="C477" s="29"/>
      <c r="I477" s="3"/>
      <c r="J477" s="3"/>
      <c r="K477" s="3"/>
      <c r="L477" s="3"/>
      <c r="M477" s="3"/>
      <c r="N477" s="3"/>
      <c r="O477" s="123"/>
      <c r="P477" s="3"/>
      <c r="Q477" s="3"/>
      <c r="R477" s="3"/>
      <c r="S477" s="8"/>
      <c r="T477" s="118"/>
      <c r="U477" s="118"/>
      <c r="V477" s="118"/>
      <c r="W477" s="118"/>
    </row>
    <row r="478" spans="1:23" x14ac:dyDescent="0.2">
      <c r="A478" s="28" t="s">
        <v>43</v>
      </c>
      <c r="B478" s="28"/>
      <c r="C478" s="32" t="s">
        <v>155</v>
      </c>
      <c r="I478" s="3"/>
      <c r="J478" s="3"/>
      <c r="K478" s="3"/>
      <c r="L478" s="3"/>
      <c r="M478" s="3"/>
      <c r="N478" s="3"/>
      <c r="O478" s="123"/>
      <c r="P478" s="3"/>
      <c r="Q478" s="3"/>
      <c r="R478" s="3"/>
      <c r="S478" s="8"/>
      <c r="T478" s="118"/>
      <c r="U478" s="118"/>
      <c r="V478" s="118"/>
      <c r="W478" s="118"/>
    </row>
    <row r="479" spans="1:23" x14ac:dyDescent="0.2">
      <c r="A479" s="27"/>
      <c r="B479" s="28"/>
      <c r="C479" s="29" t="str">
        <f>C$11</f>
        <v>TOTAL</v>
      </c>
      <c r="D479" s="2">
        <f>transpose!A155</f>
        <v>214</v>
      </c>
      <c r="E479" s="2">
        <f>transpose!B155</f>
        <v>0</v>
      </c>
      <c r="F479" s="2">
        <f>transpose!C155</f>
        <v>0</v>
      </c>
      <c r="G479" s="2">
        <f>transpose!D155</f>
        <v>0</v>
      </c>
      <c r="H479" s="2">
        <f>transpose!E155</f>
        <v>55</v>
      </c>
      <c r="I479" s="3">
        <f>transpose!F155</f>
        <v>2928740.66</v>
      </c>
      <c r="J479" s="3">
        <f>transpose!G155</f>
        <v>0</v>
      </c>
      <c r="K479" s="3">
        <f>transpose!H155</f>
        <v>0</v>
      </c>
      <c r="L479" s="3">
        <f>transpose!I155</f>
        <v>0</v>
      </c>
      <c r="M479" s="3">
        <f>transpose!J155</f>
        <v>0</v>
      </c>
      <c r="N479" s="3">
        <f>transpose!K155</f>
        <v>2928740.66</v>
      </c>
      <c r="O479" s="123">
        <f>transpose!L155</f>
        <v>-325676.28570857225</v>
      </c>
      <c r="P479" s="3">
        <f>transpose!M155</f>
        <v>2603064.3742914279</v>
      </c>
      <c r="Q479" s="3">
        <f>transpose!N155</f>
        <v>430088.4</v>
      </c>
      <c r="R479" s="3">
        <f>transpose!O155</f>
        <v>15929200</v>
      </c>
      <c r="S479" s="8">
        <f>transpose!P155</f>
        <v>27</v>
      </c>
      <c r="T479" s="24">
        <f>transpose!Q155</f>
        <v>43811.71</v>
      </c>
      <c r="U479" s="24">
        <f>transpose!R155</f>
        <v>2129164.264291428</v>
      </c>
      <c r="V479" s="24">
        <f>transpose!S155</f>
        <v>9617.9</v>
      </c>
      <c r="W479" s="24">
        <f>transpose!T155</f>
        <v>0</v>
      </c>
    </row>
    <row r="480" spans="1:23" x14ac:dyDescent="0.2">
      <c r="A480" s="27"/>
      <c r="B480" s="28"/>
      <c r="C480" s="29" t="str">
        <f>C$12</f>
        <v>PER PUPIL</v>
      </c>
      <c r="I480" s="3">
        <f>I479/(D479)</f>
        <v>13685.704018691589</v>
      </c>
      <c r="J480" s="3">
        <f>J479/(D479)</f>
        <v>0</v>
      </c>
      <c r="K480" s="3"/>
      <c r="L480" s="3"/>
      <c r="M480" s="3">
        <f t="shared" ref="M480:R480" si="105">M479/($D479)</f>
        <v>0</v>
      </c>
      <c r="N480" s="3">
        <f t="shared" si="105"/>
        <v>13685.704018691589</v>
      </c>
      <c r="O480" s="123">
        <f t="shared" si="105"/>
        <v>-1521.8518023765059</v>
      </c>
      <c r="P480" s="3">
        <f t="shared" si="105"/>
        <v>12163.852216315083</v>
      </c>
      <c r="Q480" s="3">
        <f t="shared" si="105"/>
        <v>2009.758878504673</v>
      </c>
      <c r="R480" s="3">
        <f t="shared" si="105"/>
        <v>74435.514018691596</v>
      </c>
      <c r="S480" s="8"/>
      <c r="T480" s="24">
        <f>T479/($D479)</f>
        <v>204.72761682242989</v>
      </c>
      <c r="U480" s="24">
        <f>U479/($D479)</f>
        <v>9949.3657209879821</v>
      </c>
      <c r="V480" s="24">
        <f>V479/($D479)</f>
        <v>44.943457943925232</v>
      </c>
      <c r="W480" s="24">
        <f>W479/($D479)</f>
        <v>0</v>
      </c>
    </row>
    <row r="481" spans="1:23" x14ac:dyDescent="0.2">
      <c r="A481" s="27"/>
      <c r="B481" s="28"/>
      <c r="C481" s="29"/>
      <c r="I481" s="3"/>
      <c r="J481" s="3"/>
      <c r="K481" s="3"/>
      <c r="L481" s="3"/>
      <c r="M481" s="3"/>
      <c r="N481" s="3"/>
      <c r="O481" s="123"/>
      <c r="P481" s="3"/>
      <c r="Q481" s="3"/>
      <c r="R481" s="3"/>
      <c r="S481" s="8"/>
      <c r="T481" s="118"/>
      <c r="U481" s="118"/>
      <c r="V481" s="118"/>
      <c r="W481" s="118"/>
    </row>
    <row r="482" spans="1:23" x14ac:dyDescent="0.2">
      <c r="A482" s="28" t="s">
        <v>43</v>
      </c>
      <c r="B482" s="28"/>
      <c r="C482" s="32" t="s">
        <v>156</v>
      </c>
      <c r="I482" s="3"/>
      <c r="J482" s="3"/>
      <c r="K482" s="3"/>
      <c r="L482" s="3"/>
      <c r="M482" s="3"/>
      <c r="N482" s="3"/>
      <c r="O482" s="123"/>
      <c r="P482" s="3"/>
      <c r="Q482" s="3"/>
      <c r="R482" s="3"/>
      <c r="S482" s="8"/>
      <c r="T482" s="118"/>
      <c r="U482" s="118"/>
      <c r="V482" s="118"/>
      <c r="W482" s="118"/>
    </row>
    <row r="483" spans="1:23" x14ac:dyDescent="0.2">
      <c r="A483" s="27"/>
      <c r="B483" s="28"/>
      <c r="C483" s="29" t="str">
        <f>C$11</f>
        <v>TOTAL</v>
      </c>
      <c r="D483" s="2">
        <f>transpose!A156</f>
        <v>574.20000000000005</v>
      </c>
      <c r="E483" s="2">
        <f>transpose!B156</f>
        <v>0</v>
      </c>
      <c r="F483" s="2">
        <f>transpose!C156</f>
        <v>0</v>
      </c>
      <c r="G483" s="2">
        <f>transpose!D156</f>
        <v>0</v>
      </c>
      <c r="H483" s="2">
        <f>transpose!E156</f>
        <v>157</v>
      </c>
      <c r="I483" s="3">
        <f>transpose!F156</f>
        <v>5376529.75</v>
      </c>
      <c r="J483" s="3">
        <f>transpose!G156</f>
        <v>0</v>
      </c>
      <c r="K483" s="3">
        <f>transpose!H156</f>
        <v>0</v>
      </c>
      <c r="L483" s="3">
        <f>transpose!I156</f>
        <v>0</v>
      </c>
      <c r="M483" s="3">
        <f>transpose!J156</f>
        <v>0</v>
      </c>
      <c r="N483" s="3">
        <f>transpose!K156</f>
        <v>5376529.75</v>
      </c>
      <c r="O483" s="123">
        <f>transpose!L156</f>
        <v>-597870.70357456594</v>
      </c>
      <c r="P483" s="3">
        <f>transpose!M156</f>
        <v>4778659.0464254338</v>
      </c>
      <c r="Q483" s="3">
        <f>transpose!N156</f>
        <v>3996775.99</v>
      </c>
      <c r="R483" s="3">
        <f>transpose!O156</f>
        <v>162834630</v>
      </c>
      <c r="S483" s="8">
        <f>transpose!P156</f>
        <v>24.545000000000002</v>
      </c>
      <c r="T483" s="24">
        <f>transpose!Q156</f>
        <v>286298.28999999998</v>
      </c>
      <c r="U483" s="24">
        <f>transpose!R156</f>
        <v>495584.76642543363</v>
      </c>
      <c r="V483" s="24">
        <f>transpose!S156</f>
        <v>0</v>
      </c>
      <c r="W483" s="24">
        <f>transpose!T156</f>
        <v>0</v>
      </c>
    </row>
    <row r="484" spans="1:23" x14ac:dyDescent="0.2">
      <c r="A484" s="27"/>
      <c r="B484" s="28"/>
      <c r="C484" s="29" t="str">
        <f>C$12</f>
        <v>PER PUPIL</v>
      </c>
      <c r="I484" s="3">
        <f>I483/(D483)</f>
        <v>9363.5140195053973</v>
      </c>
      <c r="J484" s="3">
        <f>J483/(D483)</f>
        <v>0</v>
      </c>
      <c r="K484" s="3"/>
      <c r="L484" s="3"/>
      <c r="M484" s="3">
        <f t="shared" ref="M484:R484" si="106">M483/($D483)</f>
        <v>0</v>
      </c>
      <c r="N484" s="3">
        <f t="shared" si="106"/>
        <v>9363.5140195053973</v>
      </c>
      <c r="O484" s="123">
        <f t="shared" si="106"/>
        <v>-1041.223795845639</v>
      </c>
      <c r="P484" s="3">
        <f t="shared" si="106"/>
        <v>8322.2902236597583</v>
      </c>
      <c r="Q484" s="3">
        <f t="shared" si="106"/>
        <v>6960.5990769766631</v>
      </c>
      <c r="R484" s="3">
        <f t="shared" si="106"/>
        <v>283585.21421107627</v>
      </c>
      <c r="S484" s="8"/>
      <c r="T484" s="24">
        <f>T483/($D483)</f>
        <v>498.60377917102045</v>
      </c>
      <c r="U484" s="24">
        <f>U483/($D483)</f>
        <v>863.08736751207516</v>
      </c>
      <c r="V484" s="24">
        <f>V483/($D483)</f>
        <v>0</v>
      </c>
      <c r="W484" s="24">
        <f>W483/($D483)</f>
        <v>0</v>
      </c>
    </row>
    <row r="485" spans="1:23" x14ac:dyDescent="0.2">
      <c r="A485" s="27"/>
      <c r="B485" s="28"/>
      <c r="C485" s="29"/>
      <c r="I485" s="3"/>
      <c r="J485" s="3"/>
      <c r="K485" s="3"/>
      <c r="L485" s="3"/>
      <c r="M485" s="3"/>
      <c r="N485" s="3"/>
      <c r="O485" s="123"/>
      <c r="P485" s="3"/>
      <c r="Q485" s="3"/>
      <c r="R485" s="3"/>
      <c r="S485" s="8"/>
      <c r="T485" s="118"/>
      <c r="U485" s="118"/>
      <c r="V485" s="118"/>
      <c r="W485" s="118"/>
    </row>
    <row r="486" spans="1:23" x14ac:dyDescent="0.2">
      <c r="A486" s="28" t="s">
        <v>44</v>
      </c>
      <c r="B486" s="28"/>
      <c r="C486" s="32" t="s">
        <v>157</v>
      </c>
      <c r="I486" s="3"/>
      <c r="J486" s="3"/>
      <c r="K486" s="3"/>
      <c r="L486" s="3"/>
      <c r="M486" s="3"/>
      <c r="N486" s="3"/>
      <c r="O486" s="123"/>
      <c r="P486" s="3"/>
      <c r="Q486" s="3"/>
      <c r="R486" s="3"/>
      <c r="S486" s="8"/>
      <c r="T486" s="118"/>
      <c r="U486" s="118"/>
      <c r="V486" s="118"/>
      <c r="W486" s="118"/>
    </row>
    <row r="487" spans="1:23" x14ac:dyDescent="0.2">
      <c r="A487" s="27"/>
      <c r="B487" s="28"/>
      <c r="C487" s="29" t="str">
        <f>C$11</f>
        <v>TOTAL</v>
      </c>
      <c r="D487" s="2">
        <f>transpose!A157</f>
        <v>1429.3</v>
      </c>
      <c r="E487" s="2">
        <f>transpose!B157</f>
        <v>0</v>
      </c>
      <c r="F487" s="2">
        <f>transpose!C157</f>
        <v>0</v>
      </c>
      <c r="G487" s="2">
        <f>transpose!D157</f>
        <v>0</v>
      </c>
      <c r="H487" s="2">
        <f>transpose!E157</f>
        <v>959.4</v>
      </c>
      <c r="I487" s="3">
        <f>transpose!F157</f>
        <v>12869076.369999999</v>
      </c>
      <c r="J487" s="3">
        <f>transpose!G157</f>
        <v>0</v>
      </c>
      <c r="K487" s="3">
        <f>transpose!H157</f>
        <v>0</v>
      </c>
      <c r="L487" s="3">
        <f>transpose!I157</f>
        <v>0</v>
      </c>
      <c r="M487" s="3">
        <f>transpose!J157</f>
        <v>0</v>
      </c>
      <c r="N487" s="3">
        <f>transpose!K157</f>
        <v>12869076.369999999</v>
      </c>
      <c r="O487" s="123">
        <f>transpose!L157</f>
        <v>-1431042.7174120483</v>
      </c>
      <c r="P487" s="3">
        <f>transpose!M157</f>
        <v>11438033.65258795</v>
      </c>
      <c r="Q487" s="3">
        <f>transpose!N157</f>
        <v>1676797.02</v>
      </c>
      <c r="R487" s="3">
        <f>transpose!O157</f>
        <v>68673343</v>
      </c>
      <c r="S487" s="8">
        <f>transpose!P157</f>
        <v>24.417000000000002</v>
      </c>
      <c r="T487" s="24">
        <f>transpose!Q157</f>
        <v>315314.05</v>
      </c>
      <c r="U487" s="24">
        <f>transpose!R157</f>
        <v>9445922.5825879499</v>
      </c>
      <c r="V487" s="24">
        <f>transpose!S157</f>
        <v>0</v>
      </c>
      <c r="W487" s="24">
        <f>transpose!T157</f>
        <v>0</v>
      </c>
    </row>
    <row r="488" spans="1:23" x14ac:dyDescent="0.2">
      <c r="A488" s="27"/>
      <c r="B488" s="28"/>
      <c r="C488" s="29" t="str">
        <f>C$12</f>
        <v>PER PUPIL</v>
      </c>
      <c r="I488" s="3">
        <f>I487/(D487)</f>
        <v>9003.7615406142868</v>
      </c>
      <c r="J488" s="3">
        <f>J487/(D487)</f>
        <v>0</v>
      </c>
      <c r="K488" s="3"/>
      <c r="L488" s="3"/>
      <c r="M488" s="3">
        <f t="shared" ref="M488:R488" si="107">M487/($D487)</f>
        <v>0</v>
      </c>
      <c r="N488" s="3">
        <f t="shared" si="107"/>
        <v>9003.7615406142868</v>
      </c>
      <c r="O488" s="123">
        <f t="shared" si="107"/>
        <v>-1001.2192803554525</v>
      </c>
      <c r="P488" s="3">
        <f t="shared" si="107"/>
        <v>8002.5422602588333</v>
      </c>
      <c r="Q488" s="3">
        <f t="shared" si="107"/>
        <v>1173.1596026026727</v>
      </c>
      <c r="R488" s="3">
        <f t="shared" si="107"/>
        <v>48046.836213531104</v>
      </c>
      <c r="S488" s="8"/>
      <c r="T488" s="24">
        <f>T487/($D487)</f>
        <v>220.6073252641153</v>
      </c>
      <c r="U488" s="24">
        <f>U487/($D487)</f>
        <v>6608.7753323920451</v>
      </c>
      <c r="V488" s="24">
        <f>V487/($D487)</f>
        <v>0</v>
      </c>
      <c r="W488" s="24">
        <f>W487/($D487)</f>
        <v>0</v>
      </c>
    </row>
    <row r="489" spans="1:23" x14ac:dyDescent="0.2">
      <c r="A489" s="27"/>
      <c r="B489" s="28"/>
      <c r="C489" s="29"/>
      <c r="I489" s="3"/>
      <c r="J489" s="3"/>
      <c r="K489" s="3"/>
      <c r="L489" s="3"/>
      <c r="M489" s="3"/>
      <c r="N489" s="3"/>
      <c r="O489" s="123"/>
      <c r="P489" s="3"/>
      <c r="Q489" s="3"/>
      <c r="R489" s="3"/>
      <c r="S489" s="8"/>
      <c r="T489" s="118"/>
      <c r="U489" s="118"/>
      <c r="V489" s="118"/>
      <c r="W489" s="118"/>
    </row>
    <row r="490" spans="1:23" x14ac:dyDescent="0.2">
      <c r="A490" s="28" t="s">
        <v>44</v>
      </c>
      <c r="B490" s="28"/>
      <c r="C490" s="32" t="s">
        <v>158</v>
      </c>
      <c r="I490" s="3"/>
      <c r="J490" s="3"/>
      <c r="K490" s="3"/>
      <c r="L490" s="3"/>
      <c r="M490" s="3"/>
      <c r="N490" s="3"/>
      <c r="O490" s="123"/>
      <c r="P490" s="3"/>
      <c r="Q490" s="3"/>
      <c r="R490" s="3"/>
      <c r="S490" s="8"/>
      <c r="T490" s="118"/>
      <c r="U490" s="118"/>
      <c r="V490" s="118"/>
      <c r="W490" s="118"/>
    </row>
    <row r="491" spans="1:23" x14ac:dyDescent="0.2">
      <c r="A491" s="27"/>
      <c r="B491" s="28"/>
      <c r="C491" s="29" t="str">
        <f>C$11</f>
        <v>TOTAL</v>
      </c>
      <c r="D491" s="2">
        <f>transpose!A158</f>
        <v>799.6</v>
      </c>
      <c r="E491" s="2">
        <f>transpose!B158</f>
        <v>0</v>
      </c>
      <c r="F491" s="2">
        <f>transpose!C158</f>
        <v>0</v>
      </c>
      <c r="G491" s="2">
        <f>transpose!D158</f>
        <v>0</v>
      </c>
      <c r="H491" s="2">
        <f>transpose!E158</f>
        <v>543</v>
      </c>
      <c r="I491" s="3">
        <f>transpose!F158</f>
        <v>7578984.0899999999</v>
      </c>
      <c r="J491" s="3">
        <f>transpose!G158</f>
        <v>10388.049999999999</v>
      </c>
      <c r="K491" s="3">
        <f>transpose!H158</f>
        <v>0</v>
      </c>
      <c r="L491" s="3">
        <f>transpose!I158</f>
        <v>0</v>
      </c>
      <c r="M491" s="3">
        <f>transpose!J158</f>
        <v>0</v>
      </c>
      <c r="N491" s="3">
        <f>transpose!K158</f>
        <v>7589372.1399999997</v>
      </c>
      <c r="O491" s="123">
        <f>transpose!L158</f>
        <v>-843939.02238353819</v>
      </c>
      <c r="P491" s="3">
        <f>transpose!M158</f>
        <v>6745433.1176164616</v>
      </c>
      <c r="Q491" s="3">
        <f>transpose!N158</f>
        <v>938917.12</v>
      </c>
      <c r="R491" s="3">
        <f>transpose!O158</f>
        <v>36218065</v>
      </c>
      <c r="S491" s="8">
        <f>transpose!P158</f>
        <v>25.923999999999999</v>
      </c>
      <c r="T491" s="24">
        <f>transpose!Q158</f>
        <v>181425.07</v>
      </c>
      <c r="U491" s="24">
        <f>transpose!R158</f>
        <v>5625090.9276164612</v>
      </c>
      <c r="V491" s="24">
        <f>transpose!S158</f>
        <v>0</v>
      </c>
      <c r="W491" s="24">
        <f>transpose!T158</f>
        <v>91952.502478763679</v>
      </c>
    </row>
    <row r="492" spans="1:23" x14ac:dyDescent="0.2">
      <c r="A492" s="27"/>
      <c r="B492" s="28"/>
      <c r="C492" s="29" t="str">
        <f>C$12</f>
        <v>PER PUPIL</v>
      </c>
      <c r="I492" s="3">
        <f>I491/(D491)</f>
        <v>9478.4693471735864</v>
      </c>
      <c r="J492" s="3">
        <f>J491/(D491)</f>
        <v>12.991558279139568</v>
      </c>
      <c r="K492" s="3"/>
      <c r="L492" s="3"/>
      <c r="M492" s="3">
        <f t="shared" ref="M492:R492" si="108">M491/($D491)</f>
        <v>0</v>
      </c>
      <c r="N492" s="3">
        <f t="shared" si="108"/>
        <v>9491.4609054527264</v>
      </c>
      <c r="O492" s="123">
        <f t="shared" si="108"/>
        <v>-1055.4515037312883</v>
      </c>
      <c r="P492" s="3">
        <f t="shared" si="108"/>
        <v>8436.0094017214378</v>
      </c>
      <c r="Q492" s="3">
        <f t="shared" si="108"/>
        <v>1174.2335167583792</v>
      </c>
      <c r="R492" s="3">
        <f t="shared" si="108"/>
        <v>45295.228864432218</v>
      </c>
      <c r="S492" s="8"/>
      <c r="T492" s="24">
        <f>T491/($D491)</f>
        <v>226.89478489244624</v>
      </c>
      <c r="U492" s="24">
        <f>U491/($D491)</f>
        <v>7034.8811000706119</v>
      </c>
      <c r="V492" s="24">
        <f>V491/($D491)</f>
        <v>0</v>
      </c>
      <c r="W492" s="24">
        <f>W491/($D491)</f>
        <v>114.99812716203562</v>
      </c>
    </row>
    <row r="493" spans="1:23" x14ac:dyDescent="0.2">
      <c r="A493" s="27"/>
      <c r="B493" s="28"/>
      <c r="C493" s="29"/>
      <c r="I493" s="3"/>
      <c r="J493" s="3"/>
      <c r="K493" s="3"/>
      <c r="L493" s="3"/>
      <c r="M493" s="3"/>
      <c r="N493" s="3"/>
      <c r="O493" s="123"/>
      <c r="P493" s="3"/>
      <c r="Q493" s="3"/>
      <c r="R493" s="3"/>
      <c r="S493" s="8"/>
      <c r="T493" s="118"/>
      <c r="U493" s="118"/>
      <c r="V493" s="118"/>
      <c r="W493" s="118"/>
    </row>
    <row r="494" spans="1:23" x14ac:dyDescent="0.2">
      <c r="A494" s="28" t="s">
        <v>44</v>
      </c>
      <c r="B494" s="28"/>
      <c r="C494" s="32" t="s">
        <v>159</v>
      </c>
      <c r="I494" s="3"/>
      <c r="J494" s="3"/>
      <c r="K494" s="3"/>
      <c r="L494" s="3"/>
      <c r="M494" s="3"/>
      <c r="N494" s="3"/>
      <c r="O494" s="123"/>
      <c r="P494" s="3"/>
      <c r="Q494" s="3"/>
      <c r="R494" s="3"/>
      <c r="S494" s="8"/>
      <c r="T494" s="118"/>
      <c r="U494" s="118"/>
      <c r="V494" s="118"/>
      <c r="W494" s="118"/>
    </row>
    <row r="495" spans="1:23" x14ac:dyDescent="0.2">
      <c r="A495" s="27"/>
      <c r="B495" s="28"/>
      <c r="C495" s="29" t="str">
        <f>C$11</f>
        <v>TOTAL</v>
      </c>
      <c r="D495" s="2">
        <f>transpose!A159</f>
        <v>133.19999999999999</v>
      </c>
      <c r="E495" s="2">
        <f>transpose!B159</f>
        <v>0</v>
      </c>
      <c r="F495" s="2">
        <f>transpose!C159</f>
        <v>0</v>
      </c>
      <c r="G495" s="2">
        <f>transpose!D159</f>
        <v>0</v>
      </c>
      <c r="H495" s="2">
        <f>transpose!E159</f>
        <v>80.8</v>
      </c>
      <c r="I495" s="3">
        <f>transpose!F159</f>
        <v>2133563.7799999998</v>
      </c>
      <c r="J495" s="3">
        <f>transpose!G159</f>
        <v>20175.34</v>
      </c>
      <c r="K495" s="3">
        <f>transpose!H159</f>
        <v>0</v>
      </c>
      <c r="L495" s="3">
        <f>transpose!I159</f>
        <v>0</v>
      </c>
      <c r="M495" s="3">
        <f>transpose!J159</f>
        <v>0</v>
      </c>
      <c r="N495" s="3">
        <f>transpose!K159</f>
        <v>2153739.1199999996</v>
      </c>
      <c r="O495" s="123">
        <f>transpose!L159</f>
        <v>-239496.02864012169</v>
      </c>
      <c r="P495" s="3">
        <f>transpose!M159</f>
        <v>1914243.091359878</v>
      </c>
      <c r="Q495" s="3">
        <f>transpose!N159</f>
        <v>219262.23</v>
      </c>
      <c r="R495" s="3">
        <f>transpose!O159</f>
        <v>10090765</v>
      </c>
      <c r="S495" s="8">
        <f>transpose!P159</f>
        <v>21.728999999999999</v>
      </c>
      <c r="T495" s="24">
        <f>transpose!Q159</f>
        <v>39373.31</v>
      </c>
      <c r="U495" s="24">
        <f>transpose!R159</f>
        <v>1655607.5513598779</v>
      </c>
      <c r="V495" s="24">
        <f>transpose!S159</f>
        <v>0</v>
      </c>
      <c r="W495" s="24">
        <f>transpose!T159</f>
        <v>0</v>
      </c>
    </row>
    <row r="496" spans="1:23" x14ac:dyDescent="0.2">
      <c r="A496" s="27"/>
      <c r="B496" s="28"/>
      <c r="C496" s="29" t="str">
        <f>C$12</f>
        <v>PER PUPIL</v>
      </c>
      <c r="I496" s="3">
        <f>I495/(D495)</f>
        <v>16017.746096096096</v>
      </c>
      <c r="J496" s="3">
        <f>J495/(D495)</f>
        <v>151.46651651651652</v>
      </c>
      <c r="K496" s="3"/>
      <c r="L496" s="3"/>
      <c r="M496" s="3">
        <f t="shared" ref="M496:R496" si="109">M495/($D495)</f>
        <v>0</v>
      </c>
      <c r="N496" s="3">
        <f t="shared" si="109"/>
        <v>16169.212612612611</v>
      </c>
      <c r="O496" s="123">
        <f t="shared" si="109"/>
        <v>-1798.0182330339467</v>
      </c>
      <c r="P496" s="3">
        <f t="shared" si="109"/>
        <v>14371.194379578665</v>
      </c>
      <c r="Q496" s="3">
        <f t="shared" si="109"/>
        <v>1646.112837837838</v>
      </c>
      <c r="R496" s="3">
        <f t="shared" si="109"/>
        <v>75756.493993993994</v>
      </c>
      <c r="S496" s="8"/>
      <c r="T496" s="24">
        <f>T495/($D495)</f>
        <v>295.59542042042045</v>
      </c>
      <c r="U496" s="24">
        <f>U495/($D495)</f>
        <v>12429.486121320406</v>
      </c>
      <c r="V496" s="24">
        <f>V495/($D495)</f>
        <v>0</v>
      </c>
      <c r="W496" s="24">
        <f>W495/($D495)</f>
        <v>0</v>
      </c>
    </row>
    <row r="497" spans="1:23" x14ac:dyDescent="0.2">
      <c r="A497" s="27"/>
      <c r="B497" s="28"/>
      <c r="C497" s="29"/>
      <c r="I497" s="3"/>
      <c r="J497" s="3"/>
      <c r="K497" s="3"/>
      <c r="L497" s="3"/>
      <c r="M497" s="3"/>
      <c r="N497" s="3"/>
      <c r="O497" s="123"/>
      <c r="P497" s="3"/>
      <c r="Q497" s="3"/>
      <c r="R497" s="3"/>
      <c r="S497" s="8"/>
      <c r="T497" s="118"/>
      <c r="U497" s="118"/>
      <c r="V497" s="118"/>
      <c r="W497" s="118"/>
    </row>
    <row r="498" spans="1:23" x14ac:dyDescent="0.2">
      <c r="A498" s="28" t="s">
        <v>44</v>
      </c>
      <c r="B498" s="28"/>
      <c r="C498" s="32" t="s">
        <v>160</v>
      </c>
      <c r="I498" s="3"/>
      <c r="J498" s="3"/>
      <c r="K498" s="3"/>
      <c r="L498" s="3"/>
      <c r="M498" s="3"/>
      <c r="N498" s="3"/>
      <c r="O498" s="123"/>
      <c r="P498" s="3"/>
      <c r="Q498" s="3"/>
      <c r="R498" s="3"/>
      <c r="S498" s="8"/>
      <c r="T498" s="118"/>
      <c r="U498" s="118"/>
      <c r="V498" s="118"/>
      <c r="W498" s="118"/>
    </row>
    <row r="499" spans="1:23" x14ac:dyDescent="0.2">
      <c r="A499" s="27"/>
      <c r="B499" s="28"/>
      <c r="C499" s="29" t="str">
        <f>C$11</f>
        <v>TOTAL</v>
      </c>
      <c r="D499" s="2">
        <f>transpose!A160</f>
        <v>394</v>
      </c>
      <c r="E499" s="2">
        <f>transpose!B160</f>
        <v>0</v>
      </c>
      <c r="F499" s="2">
        <f>transpose!C160</f>
        <v>0</v>
      </c>
      <c r="G499" s="2">
        <f>transpose!D160</f>
        <v>0</v>
      </c>
      <c r="H499" s="2">
        <f>transpose!E160</f>
        <v>185.8</v>
      </c>
      <c r="I499" s="3">
        <f>transpose!F160</f>
        <v>4001533.21</v>
      </c>
      <c r="J499" s="3">
        <f>transpose!G160</f>
        <v>41830.67</v>
      </c>
      <c r="K499" s="3">
        <f>transpose!H160</f>
        <v>0</v>
      </c>
      <c r="L499" s="3">
        <f>transpose!I160</f>
        <v>0</v>
      </c>
      <c r="M499" s="3">
        <f>transpose!J160</f>
        <v>0</v>
      </c>
      <c r="N499" s="3">
        <f>transpose!K160</f>
        <v>4043363.88</v>
      </c>
      <c r="O499" s="123">
        <f>transpose!L160</f>
        <v>-449622.51120131655</v>
      </c>
      <c r="P499" s="3">
        <f>transpose!M160</f>
        <v>3593741.3687986834</v>
      </c>
      <c r="Q499" s="3">
        <f>transpose!N160</f>
        <v>655615.07999999996</v>
      </c>
      <c r="R499" s="3">
        <f>transpose!O160</f>
        <v>24282040</v>
      </c>
      <c r="S499" s="8">
        <f>transpose!P160</f>
        <v>27</v>
      </c>
      <c r="T499" s="24">
        <f>transpose!Q160</f>
        <v>102916.77</v>
      </c>
      <c r="U499" s="24">
        <f>transpose!R160</f>
        <v>2835209.5187986833</v>
      </c>
      <c r="V499" s="24">
        <f>transpose!S160</f>
        <v>0</v>
      </c>
      <c r="W499" s="24">
        <f>transpose!T160</f>
        <v>0</v>
      </c>
    </row>
    <row r="500" spans="1:23" x14ac:dyDescent="0.2">
      <c r="A500" s="27"/>
      <c r="B500" s="28"/>
      <c r="C500" s="29" t="str">
        <f>C$12</f>
        <v>PER PUPIL</v>
      </c>
      <c r="I500" s="3">
        <f>I499/(D499)</f>
        <v>10156.175659898478</v>
      </c>
      <c r="J500" s="3">
        <f>J499/(D499)</f>
        <v>106.16921319796954</v>
      </c>
      <c r="K500" s="3"/>
      <c r="L500" s="3"/>
      <c r="M500" s="3">
        <f t="shared" ref="M500:R500" si="110">M499/($D499)</f>
        <v>0</v>
      </c>
      <c r="N500" s="3">
        <f t="shared" si="110"/>
        <v>10262.344873096446</v>
      </c>
      <c r="O500" s="123">
        <f t="shared" si="110"/>
        <v>-1141.1738862977577</v>
      </c>
      <c r="P500" s="3">
        <f t="shared" si="110"/>
        <v>9121.1709867986883</v>
      </c>
      <c r="Q500" s="3">
        <f t="shared" si="110"/>
        <v>1663.9976649746193</v>
      </c>
      <c r="R500" s="3">
        <f t="shared" si="110"/>
        <v>61629.543147208125</v>
      </c>
      <c r="S500" s="8"/>
      <c r="T500" s="24">
        <f>T499/($D499)</f>
        <v>261.21007614213198</v>
      </c>
      <c r="U500" s="24">
        <f>U499/($D499)</f>
        <v>7195.9632456819372</v>
      </c>
      <c r="V500" s="24">
        <f>V499/($D499)</f>
        <v>0</v>
      </c>
      <c r="W500" s="24">
        <f>W499/($D499)</f>
        <v>0</v>
      </c>
    </row>
    <row r="501" spans="1:23" x14ac:dyDescent="0.2">
      <c r="A501" s="27"/>
      <c r="B501" s="28"/>
      <c r="C501" s="29"/>
      <c r="I501" s="3"/>
      <c r="J501" s="3"/>
      <c r="K501" s="3"/>
      <c r="L501" s="3"/>
      <c r="M501" s="3"/>
      <c r="N501" s="3"/>
      <c r="O501" s="123"/>
      <c r="P501" s="3"/>
      <c r="Q501" s="3"/>
      <c r="R501" s="3"/>
      <c r="S501" s="8"/>
      <c r="T501" s="118"/>
      <c r="U501" s="118"/>
      <c r="V501" s="118"/>
      <c r="W501" s="118"/>
    </row>
    <row r="502" spans="1:23" x14ac:dyDescent="0.2">
      <c r="A502" s="28" t="s">
        <v>44</v>
      </c>
      <c r="B502" s="28"/>
      <c r="C502" s="32" t="s">
        <v>161</v>
      </c>
      <c r="I502" s="3"/>
      <c r="J502" s="3"/>
      <c r="K502" s="3"/>
      <c r="L502" s="3"/>
      <c r="M502" s="3"/>
      <c r="N502" s="3"/>
      <c r="O502" s="123"/>
      <c r="P502" s="3"/>
      <c r="Q502" s="3"/>
      <c r="R502" s="3"/>
      <c r="S502" s="8"/>
      <c r="T502" s="118"/>
      <c r="U502" s="118"/>
      <c r="V502" s="118"/>
      <c r="W502" s="118"/>
    </row>
    <row r="503" spans="1:23" x14ac:dyDescent="0.2">
      <c r="A503" s="27"/>
      <c r="B503" s="28"/>
      <c r="C503" s="29" t="str">
        <f>C$11</f>
        <v>TOTAL</v>
      </c>
      <c r="D503" s="2">
        <f>transpose!A161</f>
        <v>198.8</v>
      </c>
      <c r="E503" s="2">
        <f>transpose!B161</f>
        <v>0</v>
      </c>
      <c r="F503" s="2">
        <f>transpose!C161</f>
        <v>0</v>
      </c>
      <c r="G503" s="2">
        <f>transpose!D161</f>
        <v>0</v>
      </c>
      <c r="H503" s="2">
        <f>transpose!E161</f>
        <v>72</v>
      </c>
      <c r="I503" s="3">
        <f>transpose!F161</f>
        <v>2735574.89</v>
      </c>
      <c r="J503" s="3">
        <f>transpose!G161</f>
        <v>1723.73</v>
      </c>
      <c r="K503" s="3">
        <f>transpose!H161</f>
        <v>0</v>
      </c>
      <c r="L503" s="3">
        <f>transpose!I161</f>
        <v>0</v>
      </c>
      <c r="M503" s="3">
        <f>transpose!J161</f>
        <v>0</v>
      </c>
      <c r="N503" s="3">
        <f>transpose!K161</f>
        <v>2737298.62</v>
      </c>
      <c r="O503" s="123">
        <f>transpose!L161</f>
        <v>-304387.90966107615</v>
      </c>
      <c r="P503" s="3">
        <f>transpose!M161</f>
        <v>2432910.7103389241</v>
      </c>
      <c r="Q503" s="3">
        <f>transpose!N161</f>
        <v>193550.31</v>
      </c>
      <c r="R503" s="3">
        <f>transpose!O161</f>
        <v>7168530</v>
      </c>
      <c r="S503" s="8">
        <f>transpose!P161</f>
        <v>27</v>
      </c>
      <c r="T503" s="24">
        <f>transpose!Q161</f>
        <v>33001.14</v>
      </c>
      <c r="U503" s="24">
        <f>transpose!R161</f>
        <v>2206359.2603389239</v>
      </c>
      <c r="V503" s="24">
        <f>transpose!S161</f>
        <v>0</v>
      </c>
      <c r="W503" s="24">
        <f>transpose!T161</f>
        <v>0</v>
      </c>
    </row>
    <row r="504" spans="1:23" x14ac:dyDescent="0.2">
      <c r="A504" s="27"/>
      <c r="B504" s="28"/>
      <c r="C504" s="29" t="str">
        <f>C$12</f>
        <v>PER PUPIL</v>
      </c>
      <c r="I504" s="3">
        <f>I503/(D503)</f>
        <v>13760.437072434608</v>
      </c>
      <c r="J504" s="3">
        <f>J503/(D503)</f>
        <v>8.6706740442655938</v>
      </c>
      <c r="K504" s="3"/>
      <c r="L504" s="3"/>
      <c r="M504" s="3">
        <f t="shared" ref="M504:R504" si="111">M503/($D503)</f>
        <v>0</v>
      </c>
      <c r="N504" s="3">
        <f t="shared" si="111"/>
        <v>13769.107746478872</v>
      </c>
      <c r="O504" s="123">
        <f t="shared" si="111"/>
        <v>-1531.1263061422342</v>
      </c>
      <c r="P504" s="3">
        <f t="shared" si="111"/>
        <v>12237.98144033664</v>
      </c>
      <c r="Q504" s="3">
        <f t="shared" si="111"/>
        <v>973.59310865191139</v>
      </c>
      <c r="R504" s="3">
        <f t="shared" si="111"/>
        <v>36059.004024144866</v>
      </c>
      <c r="S504" s="8"/>
      <c r="T504" s="24">
        <f>T503/($D503)</f>
        <v>166.0017102615694</v>
      </c>
      <c r="U504" s="24">
        <f>U503/($D503)</f>
        <v>11098.386621423158</v>
      </c>
      <c r="V504" s="24">
        <f>V503/($D503)</f>
        <v>0</v>
      </c>
      <c r="W504" s="24">
        <f>W503/($D503)</f>
        <v>0</v>
      </c>
    </row>
    <row r="505" spans="1:23" x14ac:dyDescent="0.2">
      <c r="A505" s="27"/>
      <c r="B505" s="28"/>
      <c r="C505" s="29"/>
      <c r="I505" s="3"/>
      <c r="J505" s="3"/>
      <c r="K505" s="3"/>
      <c r="L505" s="3"/>
      <c r="M505" s="3"/>
      <c r="N505" s="3"/>
      <c r="O505" s="123"/>
      <c r="P505" s="3"/>
      <c r="Q505" s="3"/>
      <c r="R505" s="3"/>
      <c r="S505" s="8"/>
      <c r="T505" s="118"/>
      <c r="U505" s="118"/>
      <c r="V505" s="118"/>
      <c r="W505" s="118"/>
    </row>
    <row r="506" spans="1:23" x14ac:dyDescent="0.2">
      <c r="A506" s="28" t="s">
        <v>44</v>
      </c>
      <c r="B506" s="28"/>
      <c r="C506" s="32" t="s">
        <v>162</v>
      </c>
      <c r="I506" s="3"/>
      <c r="J506" s="3"/>
      <c r="K506" s="3"/>
      <c r="L506" s="3"/>
      <c r="M506" s="3"/>
      <c r="N506" s="3"/>
      <c r="O506" s="123"/>
      <c r="P506" s="3"/>
      <c r="Q506" s="3"/>
      <c r="R506" s="3"/>
      <c r="S506" s="8"/>
      <c r="T506" s="118"/>
      <c r="U506" s="118"/>
      <c r="V506" s="118"/>
      <c r="W506" s="118"/>
    </row>
    <row r="507" spans="1:23" x14ac:dyDescent="0.2">
      <c r="A507" s="27"/>
      <c r="B507" s="28"/>
      <c r="C507" s="29" t="str">
        <f>C$11</f>
        <v>TOTAL</v>
      </c>
      <c r="D507" s="2">
        <f>transpose!A162</f>
        <v>361.5</v>
      </c>
      <c r="E507" s="2">
        <f>transpose!B162</f>
        <v>0</v>
      </c>
      <c r="F507" s="2">
        <f>transpose!C162</f>
        <v>0</v>
      </c>
      <c r="G507" s="2">
        <f>transpose!D162</f>
        <v>0</v>
      </c>
      <c r="H507" s="2">
        <f>transpose!E162</f>
        <v>117.5</v>
      </c>
      <c r="I507" s="3">
        <f>transpose!F162</f>
        <v>3816060.94</v>
      </c>
      <c r="J507" s="3">
        <f>transpose!G162</f>
        <v>4367.59</v>
      </c>
      <c r="K507" s="3">
        <f>transpose!H162</f>
        <v>0</v>
      </c>
      <c r="L507" s="3">
        <f>transpose!I162</f>
        <v>0</v>
      </c>
      <c r="M507" s="3">
        <f>transpose!J162</f>
        <v>0</v>
      </c>
      <c r="N507" s="3">
        <f>transpose!K162</f>
        <v>3820428.53</v>
      </c>
      <c r="O507" s="123">
        <f>transpose!L162</f>
        <v>-424832.07559438213</v>
      </c>
      <c r="P507" s="3">
        <f>transpose!M162</f>
        <v>3395596.4544056179</v>
      </c>
      <c r="Q507" s="3">
        <f>transpose!N162</f>
        <v>395242.84</v>
      </c>
      <c r="R507" s="3">
        <f>transpose!O162</f>
        <v>17968034</v>
      </c>
      <c r="S507" s="8">
        <f>transpose!P162</f>
        <v>21.997</v>
      </c>
      <c r="T507" s="24">
        <f>transpose!Q162</f>
        <v>77599.679999999993</v>
      </c>
      <c r="U507" s="24">
        <f>transpose!R162</f>
        <v>2922753.9344056179</v>
      </c>
      <c r="V507" s="24">
        <f>transpose!S162</f>
        <v>15862</v>
      </c>
      <c r="W507" s="24">
        <f>transpose!T162</f>
        <v>0</v>
      </c>
    </row>
    <row r="508" spans="1:23" x14ac:dyDescent="0.2">
      <c r="A508" s="27"/>
      <c r="B508" s="28"/>
      <c r="C508" s="29" t="str">
        <f>C$12</f>
        <v>PER PUPIL</v>
      </c>
      <c r="I508" s="3">
        <f>I507/(D507)</f>
        <v>10556.185172890733</v>
      </c>
      <c r="J508" s="3">
        <f>J507/(D507)</f>
        <v>12.081853388658368</v>
      </c>
      <c r="K508" s="3"/>
      <c r="L508" s="3"/>
      <c r="M508" s="3">
        <f t="shared" ref="M508:R508" si="112">M507/($D507)</f>
        <v>0</v>
      </c>
      <c r="N508" s="3">
        <f t="shared" si="112"/>
        <v>10568.267026279391</v>
      </c>
      <c r="O508" s="123">
        <f t="shared" si="112"/>
        <v>-1175.1924636082492</v>
      </c>
      <c r="P508" s="3">
        <f t="shared" si="112"/>
        <v>9393.0745626711414</v>
      </c>
      <c r="Q508" s="3">
        <f t="shared" si="112"/>
        <v>1093.3411894882436</v>
      </c>
      <c r="R508" s="3">
        <f t="shared" si="112"/>
        <v>49704.105117565698</v>
      </c>
      <c r="S508" s="8"/>
      <c r="T508" s="24">
        <f>T507/($D507)</f>
        <v>214.66024896265557</v>
      </c>
      <c r="U508" s="24">
        <f>U507/($D507)</f>
        <v>8085.0731242202428</v>
      </c>
      <c r="V508" s="24">
        <f>V507/($D507)</f>
        <v>43.878284923928078</v>
      </c>
      <c r="W508" s="24">
        <f>W507/($D507)</f>
        <v>0</v>
      </c>
    </row>
    <row r="509" spans="1:23" x14ac:dyDescent="0.2">
      <c r="A509" s="27"/>
      <c r="B509" s="28"/>
      <c r="C509" s="29"/>
      <c r="I509" s="3"/>
      <c r="J509" s="3"/>
      <c r="K509" s="3"/>
      <c r="L509" s="3"/>
      <c r="M509" s="3"/>
      <c r="N509" s="3"/>
      <c r="O509" s="123"/>
      <c r="P509" s="3"/>
      <c r="Q509" s="3"/>
      <c r="R509" s="3"/>
      <c r="S509" s="8"/>
      <c r="T509" s="118"/>
      <c r="U509" s="118"/>
      <c r="V509" s="118"/>
      <c r="W509" s="118"/>
    </row>
    <row r="510" spans="1:23" x14ac:dyDescent="0.2">
      <c r="A510" s="28" t="s">
        <v>45</v>
      </c>
      <c r="B510" s="28"/>
      <c r="C510" s="32" t="s">
        <v>45</v>
      </c>
      <c r="I510" s="3"/>
      <c r="J510" s="3"/>
      <c r="K510" s="3"/>
      <c r="L510" s="3"/>
      <c r="M510" s="3"/>
      <c r="N510" s="3"/>
      <c r="O510" s="123"/>
      <c r="P510" s="3"/>
      <c r="Q510" s="3"/>
      <c r="R510" s="3"/>
      <c r="S510" s="8"/>
      <c r="T510" s="118"/>
      <c r="U510" s="118"/>
      <c r="V510" s="118"/>
      <c r="W510" s="118"/>
    </row>
    <row r="511" spans="1:23" x14ac:dyDescent="0.2">
      <c r="A511" s="27"/>
      <c r="B511" s="28"/>
      <c r="C511" s="29" t="str">
        <f>C$11</f>
        <v>TOTAL</v>
      </c>
      <c r="D511" s="2">
        <f>transpose!A163</f>
        <v>171</v>
      </c>
      <c r="E511" s="2">
        <f>transpose!B163</f>
        <v>0</v>
      </c>
      <c r="F511" s="2">
        <f>transpose!C163</f>
        <v>0</v>
      </c>
      <c r="G511" s="2">
        <f>transpose!D163</f>
        <v>0</v>
      </c>
      <c r="H511" s="2">
        <f>transpose!E163</f>
        <v>42.7</v>
      </c>
      <c r="I511" s="3">
        <f>transpose!F163</f>
        <v>2775364.83</v>
      </c>
      <c r="J511" s="3">
        <f>transpose!G163</f>
        <v>14619.8</v>
      </c>
      <c r="K511" s="3">
        <f>transpose!H163</f>
        <v>0</v>
      </c>
      <c r="L511" s="3">
        <f>transpose!I163</f>
        <v>0</v>
      </c>
      <c r="M511" s="3">
        <f>transpose!J163</f>
        <v>0</v>
      </c>
      <c r="N511" s="3">
        <f>transpose!K163</f>
        <v>2789984.63</v>
      </c>
      <c r="O511" s="123">
        <f>transpose!L163</f>
        <v>-310246.59980730602</v>
      </c>
      <c r="P511" s="3">
        <f>transpose!M163</f>
        <v>2479738.0301926937</v>
      </c>
      <c r="Q511" s="3">
        <f>transpose!N163</f>
        <v>1085796.02</v>
      </c>
      <c r="R511" s="3">
        <f>transpose!O163</f>
        <v>57355450</v>
      </c>
      <c r="S511" s="8">
        <f>transpose!P163</f>
        <v>18.931000000000001</v>
      </c>
      <c r="T511" s="24">
        <f>transpose!Q163</f>
        <v>92944.12</v>
      </c>
      <c r="U511" s="24">
        <f>transpose!R163</f>
        <v>1300997.8901926936</v>
      </c>
      <c r="V511" s="24">
        <f>transpose!S163</f>
        <v>155000</v>
      </c>
      <c r="W511" s="24">
        <f>transpose!T163</f>
        <v>0</v>
      </c>
    </row>
    <row r="512" spans="1:23" x14ac:dyDescent="0.2">
      <c r="A512" s="27"/>
      <c r="B512" s="28"/>
      <c r="C512" s="29" t="str">
        <f>C$12</f>
        <v>PER PUPIL</v>
      </c>
      <c r="I512" s="3">
        <f>I511/(D511)</f>
        <v>16230.203684210526</v>
      </c>
      <c r="J512" s="3">
        <f>J511/(D511)</f>
        <v>85.495906432748541</v>
      </c>
      <c r="K512" s="3"/>
      <c r="L512" s="3"/>
      <c r="M512" s="3">
        <f t="shared" ref="M512:R512" si="113">M511/($D511)</f>
        <v>0</v>
      </c>
      <c r="N512" s="3">
        <f t="shared" si="113"/>
        <v>16315.699590643275</v>
      </c>
      <c r="O512" s="123">
        <f t="shared" si="113"/>
        <v>-1814.3076012123158</v>
      </c>
      <c r="P512" s="3">
        <f t="shared" si="113"/>
        <v>14501.391989430957</v>
      </c>
      <c r="Q512" s="3">
        <f t="shared" si="113"/>
        <v>6349.68432748538</v>
      </c>
      <c r="R512" s="3">
        <f t="shared" si="113"/>
        <v>335411.98830409354</v>
      </c>
      <c r="S512" s="8"/>
      <c r="T512" s="24">
        <f>T511/($D511)</f>
        <v>543.53286549707605</v>
      </c>
      <c r="U512" s="24">
        <f>U511/($D511)</f>
        <v>7608.1747964485003</v>
      </c>
      <c r="V512" s="24">
        <f>V511/($D511)</f>
        <v>906.43274853801165</v>
      </c>
      <c r="W512" s="24">
        <f>W511/($D511)</f>
        <v>0</v>
      </c>
    </row>
    <row r="513" spans="1:23" x14ac:dyDescent="0.2">
      <c r="A513" s="27"/>
      <c r="B513" s="28"/>
      <c r="C513" s="29"/>
      <c r="I513" s="3"/>
      <c r="J513" s="3"/>
      <c r="K513" s="3"/>
      <c r="L513" s="3"/>
      <c r="M513" s="3"/>
      <c r="N513" s="3"/>
      <c r="O513" s="123"/>
      <c r="P513" s="3"/>
      <c r="Q513" s="3"/>
      <c r="R513" s="3"/>
      <c r="S513" s="8"/>
      <c r="T513" s="118"/>
      <c r="U513" s="118"/>
      <c r="V513" s="118"/>
      <c r="W513" s="118"/>
    </row>
    <row r="514" spans="1:23" x14ac:dyDescent="0.2">
      <c r="A514" s="28" t="s">
        <v>45</v>
      </c>
      <c r="B514" s="28"/>
      <c r="C514" s="32" t="s">
        <v>163</v>
      </c>
      <c r="I514" s="3"/>
      <c r="J514" s="3"/>
      <c r="K514" s="3"/>
      <c r="L514" s="3"/>
      <c r="M514" s="3"/>
      <c r="N514" s="3"/>
      <c r="O514" s="123"/>
      <c r="P514" s="3"/>
      <c r="Q514" s="3"/>
      <c r="R514" s="3"/>
      <c r="S514" s="8"/>
      <c r="T514" s="118"/>
      <c r="U514" s="118"/>
      <c r="V514" s="118"/>
      <c r="W514" s="118"/>
    </row>
    <row r="515" spans="1:23" x14ac:dyDescent="0.2">
      <c r="A515" s="27"/>
      <c r="B515" s="28"/>
      <c r="C515" s="29" t="str">
        <f>C$11</f>
        <v>TOTAL</v>
      </c>
      <c r="D515" s="2">
        <f>transpose!A164</f>
        <v>325</v>
      </c>
      <c r="E515" s="2">
        <f>transpose!B164</f>
        <v>0</v>
      </c>
      <c r="F515" s="2">
        <f>transpose!C164</f>
        <v>0</v>
      </c>
      <c r="G515" s="2">
        <f>transpose!D164</f>
        <v>0</v>
      </c>
      <c r="H515" s="2">
        <f>transpose!E164</f>
        <v>75.099999999999994</v>
      </c>
      <c r="I515" s="3">
        <f>transpose!F164</f>
        <v>3941984.8000000003</v>
      </c>
      <c r="J515" s="3">
        <f>transpose!G164</f>
        <v>0</v>
      </c>
      <c r="K515" s="3">
        <f>transpose!H164</f>
        <v>0</v>
      </c>
      <c r="L515" s="3">
        <f>transpose!I164</f>
        <v>0</v>
      </c>
      <c r="M515" s="3">
        <f>transpose!J164</f>
        <v>0</v>
      </c>
      <c r="N515" s="3">
        <f>transpose!K164</f>
        <v>3941984.8000000003</v>
      </c>
      <c r="O515" s="123">
        <f>transpose!L164</f>
        <v>-438349.14627901849</v>
      </c>
      <c r="P515" s="3">
        <f>transpose!M164</f>
        <v>3503635.6537209819</v>
      </c>
      <c r="Q515" s="3">
        <f>transpose!N164</f>
        <v>1220309.6000000001</v>
      </c>
      <c r="R515" s="3">
        <f>transpose!O164</f>
        <v>94392760</v>
      </c>
      <c r="S515" s="8">
        <f>transpose!P164</f>
        <v>12.928000000000001</v>
      </c>
      <c r="T515" s="24">
        <f>transpose!Q164</f>
        <v>118100.46</v>
      </c>
      <c r="U515" s="24">
        <f>transpose!R164</f>
        <v>2165225.5937209819</v>
      </c>
      <c r="V515" s="24">
        <f>transpose!S164</f>
        <v>448662.43642108986</v>
      </c>
      <c r="W515" s="24">
        <f>transpose!T164</f>
        <v>0</v>
      </c>
    </row>
    <row r="516" spans="1:23" x14ac:dyDescent="0.2">
      <c r="A516" s="27"/>
      <c r="B516" s="28"/>
      <c r="C516" s="29" t="str">
        <f>C$12</f>
        <v>PER PUPIL</v>
      </c>
      <c r="I516" s="3">
        <f>I515/(D515)</f>
        <v>12129.184000000001</v>
      </c>
      <c r="J516" s="3">
        <f>J515/(D515)</f>
        <v>0</v>
      </c>
      <c r="K516" s="3"/>
      <c r="L516" s="3"/>
      <c r="M516" s="3">
        <f t="shared" ref="M516:R516" si="114">M515/($D515)</f>
        <v>0</v>
      </c>
      <c r="N516" s="3">
        <f t="shared" si="114"/>
        <v>12129.184000000001</v>
      </c>
      <c r="O516" s="123">
        <f t="shared" si="114"/>
        <v>-1348.7666039354415</v>
      </c>
      <c r="P516" s="3">
        <f t="shared" si="114"/>
        <v>10780.41739606456</v>
      </c>
      <c r="Q516" s="3">
        <f t="shared" si="114"/>
        <v>3754.7987692307697</v>
      </c>
      <c r="R516" s="3">
        <f t="shared" si="114"/>
        <v>290439.26153846155</v>
      </c>
      <c r="S516" s="8"/>
      <c r="T516" s="24">
        <f>T515/($D515)</f>
        <v>363.38603076923079</v>
      </c>
      <c r="U516" s="24">
        <f>U515/($D515)</f>
        <v>6662.2325960645594</v>
      </c>
      <c r="V516" s="24">
        <f>V515/($D515)</f>
        <v>1380.4998043725841</v>
      </c>
      <c r="W516" s="24">
        <f>W515/($D515)</f>
        <v>0</v>
      </c>
    </row>
    <row r="517" spans="1:23" x14ac:dyDescent="0.2">
      <c r="A517" s="27"/>
      <c r="B517" s="28"/>
      <c r="C517" s="29"/>
      <c r="I517" s="3"/>
      <c r="J517" s="3"/>
      <c r="K517" s="3"/>
      <c r="L517" s="3"/>
      <c r="M517" s="3"/>
      <c r="N517" s="3"/>
      <c r="O517" s="123"/>
      <c r="P517" s="3"/>
      <c r="Q517" s="3"/>
      <c r="R517" s="3"/>
      <c r="S517" s="8"/>
      <c r="T517" s="118"/>
      <c r="U517" s="118"/>
      <c r="V517" s="118"/>
      <c r="W517" s="118"/>
    </row>
    <row r="518" spans="1:23" x14ac:dyDescent="0.2">
      <c r="A518" s="28" t="s">
        <v>46</v>
      </c>
      <c r="B518" s="28"/>
      <c r="C518" s="32" t="s">
        <v>164</v>
      </c>
      <c r="I518" s="3"/>
      <c r="J518" s="3"/>
      <c r="K518" s="3"/>
      <c r="L518" s="3"/>
      <c r="M518" s="3"/>
      <c r="N518" s="3"/>
      <c r="O518" s="123"/>
      <c r="P518" s="3"/>
      <c r="Q518" s="3"/>
      <c r="R518" s="3"/>
      <c r="S518" s="8"/>
      <c r="T518" s="118"/>
      <c r="U518" s="118"/>
      <c r="V518" s="118"/>
      <c r="W518" s="118"/>
    </row>
    <row r="519" spans="1:23" x14ac:dyDescent="0.2">
      <c r="A519" s="27"/>
      <c r="B519" s="28"/>
      <c r="C519" s="29" t="str">
        <f>C$11</f>
        <v>TOTAL</v>
      </c>
      <c r="D519" s="2">
        <f>transpose!A165</f>
        <v>923.7</v>
      </c>
      <c r="E519" s="2">
        <f>transpose!B165</f>
        <v>0</v>
      </c>
      <c r="F519" s="2">
        <f>transpose!C165</f>
        <v>0</v>
      </c>
      <c r="G519" s="2">
        <f>transpose!D165</f>
        <v>0</v>
      </c>
      <c r="H519" s="2">
        <f>transpose!E165</f>
        <v>196.3</v>
      </c>
      <c r="I519" s="3">
        <f>transpose!F165</f>
        <v>8454965.2599999998</v>
      </c>
      <c r="J519" s="3">
        <f>transpose!G165</f>
        <v>29480.95</v>
      </c>
      <c r="K519" s="3">
        <f>transpose!H165</f>
        <v>0</v>
      </c>
      <c r="L519" s="3">
        <f>transpose!I165</f>
        <v>0</v>
      </c>
      <c r="M519" s="3">
        <f>transpose!J165</f>
        <v>0</v>
      </c>
      <c r="N519" s="3">
        <f>transpose!K165</f>
        <v>8484446.209999999</v>
      </c>
      <c r="O519" s="123">
        <f>transpose!L165</f>
        <v>-943471.35808432172</v>
      </c>
      <c r="P519" s="3">
        <f>transpose!M165</f>
        <v>7540974.8519156771</v>
      </c>
      <c r="Q519" s="3">
        <f>transpose!N165</f>
        <v>2409338.65</v>
      </c>
      <c r="R519" s="3">
        <f>transpose!O165</f>
        <v>136413693</v>
      </c>
      <c r="S519" s="8">
        <f>transpose!P165</f>
        <v>17.661999999999999</v>
      </c>
      <c r="T519" s="24">
        <f>transpose!Q165</f>
        <v>269792.62</v>
      </c>
      <c r="U519" s="24">
        <f>transpose!R165</f>
        <v>4861843.5819156775</v>
      </c>
      <c r="V519" s="24">
        <f>transpose!S165</f>
        <v>550204</v>
      </c>
      <c r="W519" s="24">
        <f>transpose!T165</f>
        <v>34288.290979804959</v>
      </c>
    </row>
    <row r="520" spans="1:23" x14ac:dyDescent="0.2">
      <c r="A520" s="27"/>
      <c r="B520" s="28"/>
      <c r="C520" s="29" t="str">
        <f>C$12</f>
        <v>PER PUPIL</v>
      </c>
      <c r="I520" s="3">
        <f>I519/(D519)</f>
        <v>9153.3671754898769</v>
      </c>
      <c r="J520" s="3">
        <f>J519/(D519)</f>
        <v>31.916152430442782</v>
      </c>
      <c r="K520" s="3"/>
      <c r="L520" s="3"/>
      <c r="M520" s="3">
        <f t="shared" ref="M520:R520" si="115">M519/($D519)</f>
        <v>0</v>
      </c>
      <c r="N520" s="3">
        <f t="shared" si="115"/>
        <v>9185.2833279203187</v>
      </c>
      <c r="O520" s="123">
        <f t="shared" si="115"/>
        <v>-1021.4045232048519</v>
      </c>
      <c r="P520" s="3">
        <f t="shared" si="115"/>
        <v>8163.8788047154667</v>
      </c>
      <c r="Q520" s="3">
        <f t="shared" si="115"/>
        <v>2608.3562303778281</v>
      </c>
      <c r="R520" s="3">
        <f t="shared" si="115"/>
        <v>147681.81552452093</v>
      </c>
      <c r="S520" s="8"/>
      <c r="T520" s="24">
        <f>T519/($D519)</f>
        <v>292.0781855580816</v>
      </c>
      <c r="U520" s="24">
        <f>U519/($D519)</f>
        <v>5263.4443887795578</v>
      </c>
      <c r="V520" s="24">
        <f>V519/($D519)</f>
        <v>595.65226805239797</v>
      </c>
      <c r="W520" s="24">
        <f>W519/($D519)</f>
        <v>37.120592161746188</v>
      </c>
    </row>
    <row r="521" spans="1:23" x14ac:dyDescent="0.2">
      <c r="A521" s="27"/>
      <c r="B521" s="28"/>
      <c r="C521" s="29"/>
      <c r="I521" s="3"/>
      <c r="J521" s="3"/>
      <c r="K521" s="3"/>
      <c r="L521" s="3"/>
      <c r="M521" s="3"/>
      <c r="N521" s="3"/>
      <c r="O521" s="123"/>
      <c r="P521" s="3"/>
      <c r="Q521" s="3"/>
      <c r="R521" s="3"/>
      <c r="S521" s="8"/>
      <c r="T521" s="118"/>
      <c r="U521" s="118"/>
      <c r="V521" s="118"/>
      <c r="W521" s="118"/>
    </row>
    <row r="522" spans="1:23" x14ac:dyDescent="0.2">
      <c r="A522" s="28" t="s">
        <v>46</v>
      </c>
      <c r="B522" s="28"/>
      <c r="C522" s="32" t="s">
        <v>46</v>
      </c>
      <c r="I522" s="3"/>
      <c r="J522" s="3"/>
      <c r="K522" s="3"/>
      <c r="L522" s="3"/>
      <c r="M522" s="3"/>
      <c r="N522" s="3"/>
      <c r="O522" s="123"/>
      <c r="P522" s="3"/>
      <c r="Q522" s="3"/>
      <c r="R522" s="3"/>
      <c r="S522" s="8"/>
      <c r="T522" s="118"/>
      <c r="U522" s="118"/>
      <c r="V522" s="118"/>
      <c r="W522" s="118"/>
    </row>
    <row r="523" spans="1:23" x14ac:dyDescent="0.2">
      <c r="A523" s="27"/>
      <c r="B523" s="28"/>
      <c r="C523" s="29" t="str">
        <f>C$11</f>
        <v>TOTAL</v>
      </c>
      <c r="D523" s="2">
        <f>transpose!A166</f>
        <v>664.2</v>
      </c>
      <c r="E523" s="2">
        <f>transpose!B166</f>
        <v>0</v>
      </c>
      <c r="F523" s="2">
        <f>transpose!C166</f>
        <v>0</v>
      </c>
      <c r="G523" s="2">
        <f>transpose!D166</f>
        <v>0</v>
      </c>
      <c r="H523" s="2">
        <f>transpose!E166</f>
        <v>231.7</v>
      </c>
      <c r="I523" s="3">
        <f>transpose!F166</f>
        <v>6378682.5499999998</v>
      </c>
      <c r="J523" s="3">
        <f>transpose!G166</f>
        <v>0</v>
      </c>
      <c r="K523" s="3">
        <f>transpose!H166</f>
        <v>0</v>
      </c>
      <c r="L523" s="3">
        <f>transpose!I166</f>
        <v>0</v>
      </c>
      <c r="M523" s="3">
        <f>transpose!J166</f>
        <v>0</v>
      </c>
      <c r="N523" s="3">
        <f>transpose!K166</f>
        <v>6378682.5499999998</v>
      </c>
      <c r="O523" s="123">
        <f>transpose!L166</f>
        <v>-709310.20590880315</v>
      </c>
      <c r="P523" s="3">
        <f>transpose!M166</f>
        <v>5669372.3440911965</v>
      </c>
      <c r="Q523" s="3">
        <f>transpose!N166</f>
        <v>3628954.3</v>
      </c>
      <c r="R523" s="3">
        <f>transpose!O166</f>
        <v>298115033</v>
      </c>
      <c r="S523" s="8">
        <f>transpose!P166</f>
        <v>12.173</v>
      </c>
      <c r="T523" s="24">
        <f>transpose!Q166</f>
        <v>540881.99</v>
      </c>
      <c r="U523" s="24">
        <f>transpose!R166</f>
        <v>1499536.0540911967</v>
      </c>
      <c r="V523" s="24">
        <f>transpose!S166</f>
        <v>757952.78</v>
      </c>
      <c r="W523" s="24">
        <f>transpose!T166</f>
        <v>0</v>
      </c>
    </row>
    <row r="524" spans="1:23" x14ac:dyDescent="0.2">
      <c r="A524" s="27"/>
      <c r="B524" s="28"/>
      <c r="C524" s="29" t="str">
        <f>C$12</f>
        <v>PER PUPIL</v>
      </c>
      <c r="I524" s="3">
        <f>I523/(D523)</f>
        <v>9603.5569858476356</v>
      </c>
      <c r="J524" s="3">
        <f>J523/(D523)</f>
        <v>0</v>
      </c>
      <c r="K524" s="3"/>
      <c r="L524" s="3"/>
      <c r="M524" s="3">
        <f t="shared" ref="M524:R524" si="116">M523/($D523)</f>
        <v>0</v>
      </c>
      <c r="N524" s="3">
        <f t="shared" si="116"/>
        <v>9603.5569858476356</v>
      </c>
      <c r="O524" s="123">
        <f t="shared" si="116"/>
        <v>-1067.9166002842564</v>
      </c>
      <c r="P524" s="3">
        <f t="shared" si="116"/>
        <v>8535.640385563378</v>
      </c>
      <c r="Q524" s="3">
        <f t="shared" si="116"/>
        <v>5463.6469436916586</v>
      </c>
      <c r="R524" s="3">
        <f t="shared" si="116"/>
        <v>448833.23246010236</v>
      </c>
      <c r="S524" s="8"/>
      <c r="T524" s="24">
        <f>T523/($D523)</f>
        <v>814.33602830472739</v>
      </c>
      <c r="U524" s="24">
        <f>U523/($D523)</f>
        <v>2257.657413566993</v>
      </c>
      <c r="V524" s="24">
        <f>V523/($D523)</f>
        <v>1141.1514302920807</v>
      </c>
      <c r="W524" s="24">
        <f>W523/($D523)</f>
        <v>0</v>
      </c>
    </row>
    <row r="525" spans="1:23" x14ac:dyDescent="0.2">
      <c r="A525" s="27"/>
      <c r="B525" s="28"/>
      <c r="C525" s="29"/>
      <c r="I525" s="3"/>
      <c r="J525" s="3"/>
      <c r="K525" s="3"/>
      <c r="L525" s="3"/>
      <c r="M525" s="3"/>
      <c r="N525" s="3"/>
      <c r="O525" s="123"/>
      <c r="P525" s="3"/>
      <c r="Q525" s="3"/>
      <c r="R525" s="3"/>
      <c r="S525" s="8"/>
      <c r="T525" s="118"/>
      <c r="U525" s="118"/>
      <c r="V525" s="118"/>
      <c r="W525" s="118"/>
    </row>
    <row r="526" spans="1:23" x14ac:dyDescent="0.2">
      <c r="A526" s="28" t="s">
        <v>47</v>
      </c>
      <c r="B526" s="28"/>
      <c r="C526" s="32" t="s">
        <v>165</v>
      </c>
      <c r="I526" s="3"/>
      <c r="J526" s="3"/>
      <c r="K526" s="3"/>
      <c r="L526" s="3"/>
      <c r="M526" s="3"/>
      <c r="N526" s="3"/>
      <c r="O526" s="123"/>
      <c r="P526" s="3"/>
      <c r="Q526" s="3"/>
      <c r="R526" s="3"/>
      <c r="S526" s="8"/>
      <c r="T526" s="118"/>
      <c r="U526" s="118"/>
      <c r="V526" s="118"/>
      <c r="W526" s="118"/>
    </row>
    <row r="527" spans="1:23" x14ac:dyDescent="0.2">
      <c r="A527" s="27"/>
      <c r="B527" s="28"/>
      <c r="C527" s="29" t="str">
        <f>C$11</f>
        <v>TOTAL</v>
      </c>
      <c r="D527" s="2">
        <f>transpose!A167</f>
        <v>587.4</v>
      </c>
      <c r="E527" s="2">
        <f>transpose!B167</f>
        <v>0</v>
      </c>
      <c r="F527" s="2">
        <f>transpose!C167</f>
        <v>0</v>
      </c>
      <c r="G527" s="2">
        <f>transpose!D167</f>
        <v>0</v>
      </c>
      <c r="H527" s="2">
        <f>transpose!E167</f>
        <v>217.2</v>
      </c>
      <c r="I527" s="3">
        <f>transpose!F167</f>
        <v>5309382.9400000004</v>
      </c>
      <c r="J527" s="3">
        <f>transpose!G167</f>
        <v>23603.58</v>
      </c>
      <c r="K527" s="3">
        <f>transpose!H167</f>
        <v>0</v>
      </c>
      <c r="L527" s="3">
        <f>transpose!I167</f>
        <v>0</v>
      </c>
      <c r="M527" s="3">
        <f>transpose!J167</f>
        <v>0</v>
      </c>
      <c r="N527" s="3">
        <f>transpose!K167</f>
        <v>5332986.5200000005</v>
      </c>
      <c r="O527" s="123">
        <f>transpose!L167</f>
        <v>-593028.69157676958</v>
      </c>
      <c r="P527" s="3">
        <f>transpose!M167</f>
        <v>4739957.8284232309</v>
      </c>
      <c r="Q527" s="3">
        <f>transpose!N167</f>
        <v>2047454.28</v>
      </c>
      <c r="R527" s="3">
        <f>transpose!O167</f>
        <v>75831640</v>
      </c>
      <c r="S527" s="8">
        <f>transpose!P167</f>
        <v>27</v>
      </c>
      <c r="T527" s="24">
        <f>transpose!Q167</f>
        <v>218742.19</v>
      </c>
      <c r="U527" s="24">
        <f>transpose!R167</f>
        <v>2473761.3584232307</v>
      </c>
      <c r="V527" s="24">
        <f>transpose!S167</f>
        <v>334217</v>
      </c>
      <c r="W527" s="24">
        <f>transpose!T167</f>
        <v>50837.137077062231</v>
      </c>
    </row>
    <row r="528" spans="1:23" x14ac:dyDescent="0.2">
      <c r="A528" s="27"/>
      <c r="B528" s="28"/>
      <c r="C528" s="29" t="str">
        <f>C$12</f>
        <v>PER PUPIL</v>
      </c>
      <c r="I528" s="3">
        <f>I527/(D527)</f>
        <v>9038.7860742254015</v>
      </c>
      <c r="J528" s="3">
        <f>J527/(D527)</f>
        <v>40.183146067415734</v>
      </c>
      <c r="K528" s="3"/>
      <c r="L528" s="3"/>
      <c r="M528" s="3">
        <f t="shared" ref="M528:R528" si="117">M527/($D527)</f>
        <v>0</v>
      </c>
      <c r="N528" s="3">
        <f t="shared" si="117"/>
        <v>9078.9692202928163</v>
      </c>
      <c r="O528" s="123">
        <f t="shared" si="117"/>
        <v>-1009.5823826638911</v>
      </c>
      <c r="P528" s="3">
        <f t="shared" si="117"/>
        <v>8069.3868376289256</v>
      </c>
      <c r="Q528" s="3">
        <f t="shared" si="117"/>
        <v>3485.6218590398366</v>
      </c>
      <c r="R528" s="3">
        <f t="shared" si="117"/>
        <v>129097.10589036433</v>
      </c>
      <c r="S528" s="8"/>
      <c r="T528" s="24">
        <f>T527/($D527)</f>
        <v>372.39051753489957</v>
      </c>
      <c r="U528" s="24">
        <f>U527/($D527)</f>
        <v>4211.3744610541889</v>
      </c>
      <c r="V528" s="24">
        <f>V527/($D527)</f>
        <v>568.97684712291459</v>
      </c>
      <c r="W528" s="24">
        <f>W527/($D527)</f>
        <v>86.546028391321471</v>
      </c>
    </row>
    <row r="529" spans="1:23" x14ac:dyDescent="0.2">
      <c r="A529" s="27"/>
      <c r="B529" s="28"/>
      <c r="C529" s="29"/>
      <c r="I529" s="3"/>
      <c r="J529" s="3"/>
      <c r="K529" s="3"/>
      <c r="L529" s="3"/>
      <c r="M529" s="3"/>
      <c r="N529" s="3"/>
      <c r="O529" s="123"/>
      <c r="P529" s="3"/>
      <c r="Q529" s="3"/>
      <c r="R529" s="3"/>
      <c r="S529" s="8"/>
      <c r="T529" s="118"/>
      <c r="U529" s="118"/>
      <c r="V529" s="118"/>
      <c r="W529" s="118"/>
    </row>
    <row r="530" spans="1:23" x14ac:dyDescent="0.2">
      <c r="A530" s="28" t="s">
        <v>47</v>
      </c>
      <c r="B530" s="28"/>
      <c r="C530" s="32" t="s">
        <v>166</v>
      </c>
      <c r="I530" s="3"/>
      <c r="J530" s="3"/>
      <c r="K530" s="3"/>
      <c r="L530" s="3"/>
      <c r="M530" s="3"/>
      <c r="N530" s="3"/>
      <c r="O530" s="123"/>
      <c r="P530" s="3"/>
      <c r="Q530" s="3"/>
      <c r="R530" s="3"/>
      <c r="S530" s="8"/>
      <c r="T530" s="118"/>
      <c r="U530" s="118"/>
      <c r="V530" s="118"/>
      <c r="W530" s="118"/>
    </row>
    <row r="531" spans="1:23" x14ac:dyDescent="0.2">
      <c r="A531" s="27"/>
      <c r="B531" s="28"/>
      <c r="C531" s="29" t="str">
        <f>C$11</f>
        <v>TOTAL</v>
      </c>
      <c r="D531" s="2">
        <f>transpose!A168</f>
        <v>311</v>
      </c>
      <c r="E531" s="2">
        <f>transpose!B168</f>
        <v>0</v>
      </c>
      <c r="F531" s="2">
        <f>transpose!C168</f>
        <v>0</v>
      </c>
      <c r="G531" s="2">
        <f>transpose!D168</f>
        <v>0</v>
      </c>
      <c r="H531" s="2">
        <f>transpose!E168</f>
        <v>69.400000000000006</v>
      </c>
      <c r="I531" s="3">
        <f>transpose!F168</f>
        <v>3293319.5599999996</v>
      </c>
      <c r="J531" s="3">
        <f>transpose!G168</f>
        <v>0</v>
      </c>
      <c r="K531" s="3">
        <f>transpose!H168</f>
        <v>0</v>
      </c>
      <c r="L531" s="3">
        <f>transpose!I168</f>
        <v>0</v>
      </c>
      <c r="M531" s="3">
        <f>transpose!J168</f>
        <v>0</v>
      </c>
      <c r="N531" s="3">
        <f>transpose!K168</f>
        <v>3293319.5599999996</v>
      </c>
      <c r="O531" s="123">
        <f>transpose!L168</f>
        <v>-366217.49976052484</v>
      </c>
      <c r="P531" s="3">
        <f>transpose!M168</f>
        <v>2927102.0602394748</v>
      </c>
      <c r="Q531" s="3">
        <f>transpose!N168</f>
        <v>842125.6</v>
      </c>
      <c r="R531" s="3">
        <f>transpose!O168</f>
        <v>31633883</v>
      </c>
      <c r="S531" s="8">
        <f>transpose!P168</f>
        <v>26.620999999999999</v>
      </c>
      <c r="T531" s="24">
        <f>transpose!Q168</f>
        <v>85810.72</v>
      </c>
      <c r="U531" s="24">
        <f>transpose!R168</f>
        <v>1999165.7402394747</v>
      </c>
      <c r="V531" s="24">
        <f>transpose!S168</f>
        <v>0</v>
      </c>
      <c r="W531" s="24">
        <f>transpose!T168</f>
        <v>0</v>
      </c>
    </row>
    <row r="532" spans="1:23" x14ac:dyDescent="0.2">
      <c r="A532" s="27"/>
      <c r="B532" s="28"/>
      <c r="C532" s="29" t="str">
        <f>C$12</f>
        <v>PER PUPIL</v>
      </c>
      <c r="I532" s="3">
        <f>I531/(D531)</f>
        <v>10589.45196141479</v>
      </c>
      <c r="J532" s="3">
        <f>J531/(D531)</f>
        <v>0</v>
      </c>
      <c r="K532" s="3"/>
      <c r="L532" s="3"/>
      <c r="M532" s="3">
        <f t="shared" ref="M532:R532" si="118">M531/($D531)</f>
        <v>0</v>
      </c>
      <c r="N532" s="3">
        <f t="shared" si="118"/>
        <v>10589.45196141479</v>
      </c>
      <c r="O532" s="123">
        <f t="shared" si="118"/>
        <v>-1177.5482307412374</v>
      </c>
      <c r="P532" s="3">
        <f t="shared" si="118"/>
        <v>9411.9037306735518</v>
      </c>
      <c r="Q532" s="3">
        <f t="shared" si="118"/>
        <v>2707.7993569131831</v>
      </c>
      <c r="R532" s="3">
        <f t="shared" si="118"/>
        <v>101716.66559485531</v>
      </c>
      <c r="S532" s="8"/>
      <c r="T532" s="24">
        <f>T531/($D531)</f>
        <v>275.91871382636657</v>
      </c>
      <c r="U532" s="24">
        <f>U531/($D531)</f>
        <v>6428.1856599340026</v>
      </c>
      <c r="V532" s="24">
        <f>V531/($D531)</f>
        <v>0</v>
      </c>
      <c r="W532" s="24">
        <f>W531/($D531)</f>
        <v>0</v>
      </c>
    </row>
    <row r="533" spans="1:23" x14ac:dyDescent="0.2">
      <c r="A533" s="27"/>
      <c r="B533" s="28"/>
      <c r="C533" s="29"/>
      <c r="I533" s="3"/>
      <c r="J533" s="3"/>
      <c r="K533" s="3"/>
      <c r="L533" s="3"/>
      <c r="M533" s="3"/>
      <c r="N533" s="3"/>
      <c r="O533" s="123"/>
      <c r="P533" s="3"/>
      <c r="Q533" s="3"/>
      <c r="R533" s="3"/>
      <c r="S533" s="8"/>
      <c r="T533" s="118"/>
      <c r="U533" s="118"/>
      <c r="V533" s="118"/>
      <c r="W533" s="118"/>
    </row>
    <row r="534" spans="1:23" x14ac:dyDescent="0.2">
      <c r="A534" s="28" t="s">
        <v>48</v>
      </c>
      <c r="B534" s="28"/>
      <c r="C534" s="32" t="s">
        <v>167</v>
      </c>
      <c r="I534" s="3"/>
      <c r="J534" s="3"/>
      <c r="K534" s="3"/>
      <c r="L534" s="3"/>
      <c r="M534" s="3"/>
      <c r="N534" s="3"/>
      <c r="O534" s="123"/>
      <c r="P534" s="3"/>
      <c r="Q534" s="3"/>
      <c r="R534" s="3"/>
      <c r="S534" s="8"/>
      <c r="T534" s="118"/>
      <c r="U534" s="118"/>
      <c r="V534" s="118"/>
      <c r="W534" s="118"/>
    </row>
    <row r="535" spans="1:23" x14ac:dyDescent="0.2">
      <c r="A535" s="27"/>
      <c r="B535" s="28"/>
      <c r="C535" s="29" t="str">
        <f>C$11</f>
        <v>TOTAL</v>
      </c>
      <c r="D535" s="2">
        <f>transpose!A169</f>
        <v>1658.4</v>
      </c>
      <c r="E535" s="2">
        <f>transpose!B169</f>
        <v>0</v>
      </c>
      <c r="F535" s="2">
        <f>transpose!C169</f>
        <v>0</v>
      </c>
      <c r="G535" s="2">
        <f>transpose!D169</f>
        <v>0</v>
      </c>
      <c r="H535" s="2">
        <f>transpose!E169</f>
        <v>57.5</v>
      </c>
      <c r="I535" s="3">
        <f>transpose!F169</f>
        <v>18481576.960000001</v>
      </c>
      <c r="J535" s="3">
        <f>transpose!G169</f>
        <v>0</v>
      </c>
      <c r="K535" s="3">
        <f>transpose!H169</f>
        <v>0</v>
      </c>
      <c r="L535" s="3">
        <f>transpose!I169</f>
        <v>0</v>
      </c>
      <c r="M535" s="3">
        <f>transpose!J169</f>
        <v>0</v>
      </c>
      <c r="N535" s="3">
        <f>transpose!K169</f>
        <v>18481576.960000001</v>
      </c>
      <c r="O535" s="123">
        <f>transpose!L169</f>
        <v>-2055153.4045250448</v>
      </c>
      <c r="P535" s="3">
        <f>transpose!M169</f>
        <v>16426423.555474956</v>
      </c>
      <c r="Q535" s="3">
        <f>transpose!N169</f>
        <v>12815009.34</v>
      </c>
      <c r="R535" s="3">
        <f>transpose!O169</f>
        <v>2904580540</v>
      </c>
      <c r="S535" s="8">
        <f>transpose!P169</f>
        <v>4.4119999999999999</v>
      </c>
      <c r="T535" s="24">
        <f>transpose!Q169</f>
        <v>452030.46</v>
      </c>
      <c r="U535" s="24">
        <f>transpose!R169</f>
        <v>3159383.7554749558</v>
      </c>
      <c r="V535" s="24">
        <f>transpose!S169</f>
        <v>4615941.63</v>
      </c>
      <c r="W535" s="24">
        <f>transpose!T169</f>
        <v>0</v>
      </c>
    </row>
    <row r="536" spans="1:23" x14ac:dyDescent="0.2">
      <c r="A536" s="27"/>
      <c r="B536" s="28"/>
      <c r="C536" s="29" t="str">
        <f>C$12</f>
        <v>PER PUPIL</v>
      </c>
      <c r="I536" s="3">
        <f>I535/(D535)</f>
        <v>11144.221514712975</v>
      </c>
      <c r="J536" s="3">
        <f>J535/(D535)</f>
        <v>0</v>
      </c>
      <c r="K536" s="3"/>
      <c r="L536" s="3"/>
      <c r="M536" s="3">
        <f t="shared" ref="M536:R536" si="119">M535/($D535)</f>
        <v>0</v>
      </c>
      <c r="N536" s="3">
        <f t="shared" si="119"/>
        <v>11144.221514712975</v>
      </c>
      <c r="O536" s="123">
        <f t="shared" si="119"/>
        <v>-1239.2386665008712</v>
      </c>
      <c r="P536" s="3">
        <f t="shared" si="119"/>
        <v>9904.9828482121047</v>
      </c>
      <c r="Q536" s="3">
        <f t="shared" si="119"/>
        <v>7727.3331765557159</v>
      </c>
      <c r="R536" s="3">
        <f t="shared" si="119"/>
        <v>1751435.443801254</v>
      </c>
      <c r="S536" s="8"/>
      <c r="T536" s="24">
        <f>T535/($D535)</f>
        <v>272.57022431259043</v>
      </c>
      <c r="U536" s="24">
        <f>U535/($D535)</f>
        <v>1905.0794473437986</v>
      </c>
      <c r="V536" s="24">
        <f>V535/($D535)</f>
        <v>2783.3704956584656</v>
      </c>
      <c r="W536" s="24">
        <f>W535/($D535)</f>
        <v>0</v>
      </c>
    </row>
    <row r="537" spans="1:23" x14ac:dyDescent="0.2">
      <c r="A537" s="27"/>
      <c r="B537" s="28"/>
      <c r="C537" s="29"/>
      <c r="I537" s="3"/>
      <c r="J537" s="3"/>
      <c r="K537" s="3"/>
      <c r="L537" s="3"/>
      <c r="M537" s="3"/>
      <c r="N537" s="3"/>
      <c r="O537" s="123"/>
      <c r="P537" s="3"/>
      <c r="Q537" s="3"/>
      <c r="R537" s="3"/>
      <c r="S537" s="8"/>
      <c r="T537" s="118"/>
      <c r="U537" s="118"/>
      <c r="V537" s="118"/>
      <c r="W537" s="118"/>
    </row>
    <row r="538" spans="1:23" x14ac:dyDescent="0.2">
      <c r="A538" s="28" t="s">
        <v>49</v>
      </c>
      <c r="B538" s="28"/>
      <c r="C538" s="32" t="s">
        <v>168</v>
      </c>
      <c r="I538" s="3"/>
      <c r="J538" s="3"/>
      <c r="K538" s="3"/>
      <c r="L538" s="3"/>
      <c r="M538" s="3"/>
      <c r="N538" s="3"/>
      <c r="O538" s="123"/>
      <c r="P538" s="3"/>
      <c r="Q538" s="3"/>
      <c r="R538" s="3"/>
      <c r="S538" s="8"/>
      <c r="T538" s="118"/>
      <c r="U538" s="118"/>
      <c r="V538" s="118"/>
      <c r="W538" s="118"/>
    </row>
    <row r="539" spans="1:23" x14ac:dyDescent="0.2">
      <c r="A539" s="27"/>
      <c r="B539" s="28"/>
      <c r="C539" s="29" t="str">
        <f>C$11</f>
        <v>TOTAL</v>
      </c>
      <c r="D539" s="2">
        <f>transpose!A170</f>
        <v>193.4</v>
      </c>
      <c r="E539" s="2">
        <f>transpose!B170</f>
        <v>0</v>
      </c>
      <c r="F539" s="2">
        <f>transpose!C170</f>
        <v>0</v>
      </c>
      <c r="G539" s="2">
        <f>transpose!D170</f>
        <v>4</v>
      </c>
      <c r="H539" s="2">
        <f>transpose!E170</f>
        <v>102.3</v>
      </c>
      <c r="I539" s="3">
        <f>transpose!F170</f>
        <v>2627048.44</v>
      </c>
      <c r="J539" s="3">
        <f>transpose!G170</f>
        <v>0</v>
      </c>
      <c r="K539" s="3">
        <f>transpose!H170</f>
        <v>0</v>
      </c>
      <c r="L539" s="3">
        <f>transpose!I170</f>
        <v>31576</v>
      </c>
      <c r="M539" s="3">
        <f>transpose!J170</f>
        <v>0</v>
      </c>
      <c r="N539" s="3">
        <f>transpose!K170</f>
        <v>2627048.44</v>
      </c>
      <c r="O539" s="123">
        <f>transpose!L170</f>
        <v>-292128.07743642927</v>
      </c>
      <c r="P539" s="3">
        <f>transpose!M170</f>
        <v>2334920.3625635705</v>
      </c>
      <c r="Q539" s="3">
        <f>transpose!N170</f>
        <v>419137.23</v>
      </c>
      <c r="R539" s="3">
        <f>transpose!O170</f>
        <v>15523601</v>
      </c>
      <c r="S539" s="8">
        <f>transpose!P170</f>
        <v>27</v>
      </c>
      <c r="T539" s="24">
        <f>transpose!Q170</f>
        <v>56232</v>
      </c>
      <c r="U539" s="24">
        <f>transpose!R170</f>
        <v>1859551.1325635705</v>
      </c>
      <c r="V539" s="24">
        <f>transpose!S170</f>
        <v>0</v>
      </c>
      <c r="W539" s="24">
        <f>transpose!T170</f>
        <v>41048.238018180658</v>
      </c>
    </row>
    <row r="540" spans="1:23" x14ac:dyDescent="0.2">
      <c r="A540" s="27"/>
      <c r="B540" s="28"/>
      <c r="C540" s="29" t="str">
        <f>C$12</f>
        <v>PER PUPIL</v>
      </c>
      <c r="I540" s="3">
        <f>I539/(D539)</f>
        <v>13583.497621509823</v>
      </c>
      <c r="J540" s="3">
        <f>J539/(D539)</f>
        <v>0</v>
      </c>
      <c r="K540" s="3"/>
      <c r="L540" s="3"/>
      <c r="M540" s="3">
        <f t="shared" ref="M540:R540" si="120">M539/($D539)</f>
        <v>0</v>
      </c>
      <c r="N540" s="3">
        <f t="shared" si="120"/>
        <v>13583.497621509823</v>
      </c>
      <c r="O540" s="123">
        <f t="shared" si="120"/>
        <v>-1510.4864396919818</v>
      </c>
      <c r="P540" s="3">
        <f t="shared" si="120"/>
        <v>12073.011181817841</v>
      </c>
      <c r="Q540" s="3">
        <f t="shared" si="120"/>
        <v>2167.2038779731124</v>
      </c>
      <c r="R540" s="3">
        <f t="shared" si="120"/>
        <v>80266.809720785939</v>
      </c>
      <c r="S540" s="8"/>
      <c r="T540" s="24">
        <f>T539/($D539)</f>
        <v>290.75491209927611</v>
      </c>
      <c r="U540" s="24">
        <f>U539/($D539)</f>
        <v>9615.052391745452</v>
      </c>
      <c r="V540" s="24">
        <f>V539/($D539)</f>
        <v>0</v>
      </c>
      <c r="W540" s="24">
        <f>W539/($D539)</f>
        <v>212.2452844787004</v>
      </c>
    </row>
    <row r="541" spans="1:23" x14ac:dyDescent="0.2">
      <c r="A541" s="27"/>
      <c r="B541" s="28"/>
      <c r="C541" s="29"/>
      <c r="I541" s="3"/>
      <c r="J541" s="3"/>
      <c r="K541" s="3"/>
      <c r="L541" s="3"/>
      <c r="M541" s="3"/>
      <c r="N541" s="3"/>
      <c r="O541" s="123"/>
      <c r="P541" s="3"/>
      <c r="Q541" s="3"/>
      <c r="R541" s="3"/>
      <c r="S541" s="8"/>
      <c r="T541" s="118"/>
      <c r="U541" s="118"/>
      <c r="V541" s="118"/>
      <c r="W541" s="118"/>
    </row>
    <row r="542" spans="1:23" x14ac:dyDescent="0.2">
      <c r="A542" s="28" t="s">
        <v>49</v>
      </c>
      <c r="B542" s="28"/>
      <c r="C542" s="32" t="s">
        <v>169</v>
      </c>
      <c r="I542" s="3"/>
      <c r="J542" s="3"/>
      <c r="K542" s="3"/>
      <c r="L542" s="3"/>
      <c r="M542" s="3"/>
      <c r="N542" s="3"/>
      <c r="O542" s="123"/>
      <c r="P542" s="3"/>
      <c r="Q542" s="3"/>
      <c r="R542" s="3"/>
      <c r="S542" s="8"/>
      <c r="T542" s="118"/>
      <c r="U542" s="118"/>
      <c r="V542" s="118"/>
      <c r="W542" s="118"/>
    </row>
    <row r="543" spans="1:23" x14ac:dyDescent="0.2">
      <c r="A543" s="27"/>
      <c r="B543" s="28"/>
      <c r="C543" s="29" t="str">
        <f>C$11</f>
        <v>TOTAL</v>
      </c>
      <c r="D543" s="2">
        <f>transpose!A171</f>
        <v>1483.3999999999999</v>
      </c>
      <c r="E543" s="2">
        <f>transpose!B171</f>
        <v>0</v>
      </c>
      <c r="F543" s="2">
        <f>transpose!C171</f>
        <v>0</v>
      </c>
      <c r="G543" s="2">
        <f>transpose!D171</f>
        <v>0</v>
      </c>
      <c r="H543" s="2">
        <f>transpose!E171</f>
        <v>813.1</v>
      </c>
      <c r="I543" s="3">
        <f>transpose!F171</f>
        <v>12804420.27</v>
      </c>
      <c r="J543" s="3">
        <f>transpose!G171</f>
        <v>0</v>
      </c>
      <c r="K543" s="3">
        <f>transpose!H171</f>
        <v>0</v>
      </c>
      <c r="L543" s="3">
        <f>transpose!I171</f>
        <v>0</v>
      </c>
      <c r="M543" s="3">
        <f>transpose!J171</f>
        <v>0</v>
      </c>
      <c r="N543" s="3">
        <f>transpose!K171</f>
        <v>12804420.27</v>
      </c>
      <c r="O543" s="123">
        <f>transpose!L171</f>
        <v>-1423852.9519323003</v>
      </c>
      <c r="P543" s="3">
        <f>transpose!M171</f>
        <v>11380567.3180677</v>
      </c>
      <c r="Q543" s="3">
        <f>transpose!N171</f>
        <v>1606933</v>
      </c>
      <c r="R543" s="3">
        <f>transpose!O171</f>
        <v>82007298</v>
      </c>
      <c r="S543" s="8">
        <f>transpose!P171</f>
        <v>19.594999999999999</v>
      </c>
      <c r="T543" s="24">
        <f>transpose!Q171</f>
        <v>228844.47</v>
      </c>
      <c r="U543" s="24">
        <f>transpose!R171</f>
        <v>9544789.848067699</v>
      </c>
      <c r="V543" s="24">
        <f>transpose!S171</f>
        <v>0</v>
      </c>
      <c r="W543" s="24">
        <f>transpose!T171</f>
        <v>48333.270934223074</v>
      </c>
    </row>
    <row r="544" spans="1:23" x14ac:dyDescent="0.2">
      <c r="A544" s="27"/>
      <c r="B544" s="28"/>
      <c r="C544" s="29" t="str">
        <f>C$12</f>
        <v>PER PUPIL</v>
      </c>
      <c r="I544" s="3">
        <f>I543/(D543)</f>
        <v>8631.8054941350947</v>
      </c>
      <c r="J544" s="3">
        <f>J543/(D543)</f>
        <v>0</v>
      </c>
      <c r="K544" s="3"/>
      <c r="L544" s="3"/>
      <c r="M544" s="3">
        <f t="shared" ref="M544:R544" si="121">M543/($D543)</f>
        <v>0</v>
      </c>
      <c r="N544" s="3">
        <f t="shared" si="121"/>
        <v>8631.8054941350947</v>
      </c>
      <c r="O544" s="123">
        <f t="shared" si="121"/>
        <v>-959.85772679809929</v>
      </c>
      <c r="P544" s="3">
        <f t="shared" si="121"/>
        <v>7671.9477673369965</v>
      </c>
      <c r="Q544" s="3">
        <f t="shared" si="121"/>
        <v>1083.2769313738709</v>
      </c>
      <c r="R544" s="3">
        <f t="shared" si="121"/>
        <v>55283.334232169349</v>
      </c>
      <c r="S544" s="8"/>
      <c r="T544" s="24">
        <f>T543/($D543)</f>
        <v>154.27023729270596</v>
      </c>
      <c r="U544" s="24">
        <f>U543/($D543)</f>
        <v>6434.4005986704196</v>
      </c>
      <c r="V544" s="24">
        <f>V543/($D543)</f>
        <v>0</v>
      </c>
      <c r="W544" s="24">
        <f>W543/($D543)</f>
        <v>32.582763202253659</v>
      </c>
    </row>
    <row r="545" spans="1:23" x14ac:dyDescent="0.2">
      <c r="A545" s="27"/>
      <c r="B545" s="28"/>
      <c r="C545" s="29"/>
      <c r="I545" s="3"/>
      <c r="J545" s="3"/>
      <c r="K545" s="3"/>
      <c r="L545" s="3"/>
      <c r="M545" s="3"/>
      <c r="N545" s="3"/>
      <c r="O545" s="123"/>
      <c r="P545" s="3"/>
      <c r="Q545" s="3"/>
      <c r="R545" s="3"/>
      <c r="S545" s="8"/>
      <c r="T545" s="118"/>
      <c r="U545" s="118"/>
      <c r="V545" s="118"/>
      <c r="W545" s="118"/>
    </row>
    <row r="546" spans="1:23" x14ac:dyDescent="0.2">
      <c r="A546" s="28" t="s">
        <v>49</v>
      </c>
      <c r="B546" s="28"/>
      <c r="C546" s="32" t="s">
        <v>170</v>
      </c>
      <c r="I546" s="3"/>
      <c r="J546" s="3"/>
      <c r="K546" s="3"/>
      <c r="L546" s="3"/>
      <c r="M546" s="3"/>
      <c r="N546" s="3"/>
      <c r="O546" s="123"/>
      <c r="P546" s="3"/>
      <c r="Q546" s="3"/>
      <c r="R546" s="3"/>
      <c r="S546" s="8"/>
      <c r="T546" s="118"/>
      <c r="U546" s="118"/>
      <c r="V546" s="118"/>
      <c r="W546" s="118"/>
    </row>
    <row r="547" spans="1:23" x14ac:dyDescent="0.2">
      <c r="A547" s="27"/>
      <c r="B547" s="28"/>
      <c r="C547" s="29" t="str">
        <f>C$11</f>
        <v>TOTAL</v>
      </c>
      <c r="D547" s="2">
        <f>transpose!A172</f>
        <v>287.8</v>
      </c>
      <c r="E547" s="2">
        <f>transpose!B172</f>
        <v>0</v>
      </c>
      <c r="F547" s="2">
        <f>transpose!C172</f>
        <v>0</v>
      </c>
      <c r="G547" s="2">
        <f>transpose!D172</f>
        <v>0</v>
      </c>
      <c r="H547" s="2">
        <f>transpose!E172</f>
        <v>157</v>
      </c>
      <c r="I547" s="3">
        <f>transpose!F172</f>
        <v>3159232.7</v>
      </c>
      <c r="J547" s="3">
        <f>transpose!G172</f>
        <v>8515.83</v>
      </c>
      <c r="K547" s="3">
        <f>transpose!H172</f>
        <v>0</v>
      </c>
      <c r="L547" s="3">
        <f>transpose!I172</f>
        <v>0</v>
      </c>
      <c r="M547" s="3">
        <f>transpose!J172</f>
        <v>0</v>
      </c>
      <c r="N547" s="3">
        <f>transpose!K172</f>
        <v>3167748.5300000003</v>
      </c>
      <c r="O547" s="123">
        <f>transpose!L172</f>
        <v>-352253.98731931078</v>
      </c>
      <c r="P547" s="3">
        <f>transpose!M172</f>
        <v>2815494.5426806896</v>
      </c>
      <c r="Q547" s="3">
        <f>transpose!N172</f>
        <v>622262.91</v>
      </c>
      <c r="R547" s="3">
        <f>transpose!O172</f>
        <v>23449763</v>
      </c>
      <c r="S547" s="8">
        <f>transpose!P172</f>
        <v>26.536000000000001</v>
      </c>
      <c r="T547" s="24">
        <f>transpose!Q172</f>
        <v>85014.42</v>
      </c>
      <c r="U547" s="24">
        <f>transpose!R172</f>
        <v>2108217.2126806895</v>
      </c>
      <c r="V547" s="24">
        <f>transpose!S172</f>
        <v>0</v>
      </c>
      <c r="W547" s="24">
        <f>transpose!T172</f>
        <v>0</v>
      </c>
    </row>
    <row r="548" spans="1:23" x14ac:dyDescent="0.2">
      <c r="A548" s="27"/>
      <c r="B548" s="28"/>
      <c r="C548" s="29" t="str">
        <f>C$12</f>
        <v>PER PUPIL</v>
      </c>
      <c r="I548" s="3">
        <f>I547/(D547)</f>
        <v>10977.181028492008</v>
      </c>
      <c r="J548" s="3">
        <f>J547/(D547)</f>
        <v>29.589402362751908</v>
      </c>
      <c r="K548" s="3"/>
      <c r="L548" s="3"/>
      <c r="M548" s="3">
        <f t="shared" ref="M548:R548" si="122">M547/($D547)</f>
        <v>0</v>
      </c>
      <c r="N548" s="3">
        <f t="shared" si="122"/>
        <v>11006.77043085476</v>
      </c>
      <c r="O548" s="123">
        <f t="shared" si="122"/>
        <v>-1223.9540907550756</v>
      </c>
      <c r="P548" s="3">
        <f t="shared" si="122"/>
        <v>9782.8163400996855</v>
      </c>
      <c r="Q548" s="3">
        <f t="shared" si="122"/>
        <v>2162.1365879082696</v>
      </c>
      <c r="R548" s="3">
        <f t="shared" si="122"/>
        <v>81479.371091035442</v>
      </c>
      <c r="S548" s="8"/>
      <c r="T548" s="24">
        <f>T547/($D547)</f>
        <v>295.39409312022235</v>
      </c>
      <c r="U548" s="24">
        <f>U547/($D547)</f>
        <v>7325.2856590711935</v>
      </c>
      <c r="V548" s="24">
        <f>V547/($D547)</f>
        <v>0</v>
      </c>
      <c r="W548" s="24">
        <f>W547/($D547)</f>
        <v>0</v>
      </c>
    </row>
    <row r="549" spans="1:23" x14ac:dyDescent="0.2">
      <c r="A549" s="27"/>
      <c r="B549" s="28"/>
      <c r="C549" s="29"/>
      <c r="I549" s="3"/>
      <c r="J549" s="3"/>
      <c r="K549" s="3"/>
      <c r="L549" s="3"/>
      <c r="M549" s="3"/>
      <c r="N549" s="3"/>
      <c r="O549" s="123"/>
      <c r="P549" s="3"/>
      <c r="Q549" s="3"/>
      <c r="R549" s="3"/>
      <c r="S549" s="8"/>
      <c r="T549" s="118"/>
      <c r="U549" s="118"/>
      <c r="V549" s="118"/>
      <c r="W549" s="118"/>
    </row>
    <row r="550" spans="1:23" x14ac:dyDescent="0.2">
      <c r="A550" s="28" t="s">
        <v>49</v>
      </c>
      <c r="B550" s="28"/>
      <c r="C550" s="32" t="s">
        <v>171</v>
      </c>
      <c r="I550" s="3"/>
      <c r="J550" s="3"/>
      <c r="K550" s="3"/>
      <c r="L550" s="3"/>
      <c r="M550" s="3"/>
      <c r="N550" s="3"/>
      <c r="O550" s="123"/>
      <c r="P550" s="3"/>
      <c r="Q550" s="3"/>
      <c r="R550" s="3"/>
      <c r="S550" s="8"/>
      <c r="T550" s="118"/>
      <c r="U550" s="118"/>
      <c r="V550" s="118"/>
      <c r="W550" s="118"/>
    </row>
    <row r="551" spans="1:23" x14ac:dyDescent="0.2">
      <c r="A551" s="27"/>
      <c r="B551" s="28"/>
      <c r="C551" s="29" t="str">
        <f>C$11</f>
        <v>TOTAL</v>
      </c>
      <c r="D551" s="2">
        <f>transpose!A173</f>
        <v>237.6</v>
      </c>
      <c r="E551" s="2">
        <f>transpose!B173</f>
        <v>0</v>
      </c>
      <c r="F551" s="2">
        <f>transpose!C173</f>
        <v>0</v>
      </c>
      <c r="G551" s="2">
        <f>transpose!D173</f>
        <v>0</v>
      </c>
      <c r="H551" s="2">
        <f>transpose!E173</f>
        <v>80.400000000000006</v>
      </c>
      <c r="I551" s="3">
        <f>transpose!F173</f>
        <v>2819571.2</v>
      </c>
      <c r="J551" s="3">
        <f>transpose!G173</f>
        <v>75684.44</v>
      </c>
      <c r="K551" s="3">
        <f>transpose!H173</f>
        <v>0</v>
      </c>
      <c r="L551" s="3">
        <f>transpose!I173</f>
        <v>0</v>
      </c>
      <c r="M551" s="3">
        <f>transpose!J173</f>
        <v>0</v>
      </c>
      <c r="N551" s="3">
        <f>transpose!K173</f>
        <v>2895255.64</v>
      </c>
      <c r="O551" s="123">
        <f>transpose!L173</f>
        <v>-321952.74777658028</v>
      </c>
      <c r="P551" s="3">
        <f>transpose!M173</f>
        <v>2573302.8922234196</v>
      </c>
      <c r="Q551" s="3">
        <f>transpose!N173</f>
        <v>332980.15000000002</v>
      </c>
      <c r="R551" s="3">
        <f>transpose!O173</f>
        <v>13291029</v>
      </c>
      <c r="S551" s="8">
        <f>transpose!P173</f>
        <v>25.053000000000001</v>
      </c>
      <c r="T551" s="24">
        <f>transpose!Q173</f>
        <v>41234.080000000002</v>
      </c>
      <c r="U551" s="24">
        <f>transpose!R173</f>
        <v>2199088.6622234196</v>
      </c>
      <c r="V551" s="24">
        <f>transpose!S173</f>
        <v>0</v>
      </c>
      <c r="W551" s="24">
        <f>transpose!T173</f>
        <v>0</v>
      </c>
    </row>
    <row r="552" spans="1:23" x14ac:dyDescent="0.2">
      <c r="A552" s="27"/>
      <c r="B552" s="28"/>
      <c r="C552" s="29" t="str">
        <f>C$12</f>
        <v>PER PUPIL</v>
      </c>
      <c r="I552" s="3">
        <f>I551/(D551)</f>
        <v>11866.882154882156</v>
      </c>
      <c r="J552" s="3">
        <f>J551/(D551)</f>
        <v>318.5372053872054</v>
      </c>
      <c r="K552" s="3"/>
      <c r="L552" s="3"/>
      <c r="M552" s="3">
        <f t="shared" ref="M552:R552" si="123">M551/($D551)</f>
        <v>0</v>
      </c>
      <c r="N552" s="3">
        <f t="shared" si="123"/>
        <v>12185.419360269361</v>
      </c>
      <c r="O552" s="123">
        <f t="shared" si="123"/>
        <v>-1355.0199822246645</v>
      </c>
      <c r="P552" s="3">
        <f t="shared" si="123"/>
        <v>10830.399378044696</v>
      </c>
      <c r="Q552" s="3">
        <f t="shared" si="123"/>
        <v>1401.4316077441079</v>
      </c>
      <c r="R552" s="3">
        <f t="shared" si="123"/>
        <v>55938.67424242424</v>
      </c>
      <c r="S552" s="8"/>
      <c r="T552" s="24">
        <f>T551/($D551)</f>
        <v>173.54410774410775</v>
      </c>
      <c r="U552" s="24">
        <f>U551/($D551)</f>
        <v>9255.4236625564808</v>
      </c>
      <c r="V552" s="24">
        <f>V551/($D551)</f>
        <v>0</v>
      </c>
      <c r="W552" s="24">
        <f>W551/($D551)</f>
        <v>0</v>
      </c>
    </row>
    <row r="553" spans="1:23" x14ac:dyDescent="0.2">
      <c r="A553" s="27"/>
      <c r="B553" s="28"/>
      <c r="C553" s="29"/>
      <c r="I553" s="3"/>
      <c r="J553" s="3"/>
      <c r="K553" s="3"/>
      <c r="L553" s="3"/>
      <c r="M553" s="3"/>
      <c r="N553" s="3"/>
      <c r="O553" s="123"/>
      <c r="P553" s="3"/>
      <c r="Q553" s="3"/>
      <c r="R553" s="3"/>
      <c r="S553" s="8"/>
      <c r="T553" s="118"/>
      <c r="U553" s="118"/>
      <c r="V553" s="118"/>
      <c r="W553" s="118"/>
    </row>
    <row r="554" spans="1:23" x14ac:dyDescent="0.2">
      <c r="A554" s="28" t="s">
        <v>50</v>
      </c>
      <c r="B554" s="28"/>
      <c r="C554" s="32" t="s">
        <v>172</v>
      </c>
      <c r="I554" s="3"/>
      <c r="J554" s="3"/>
      <c r="K554" s="3"/>
      <c r="L554" s="3"/>
      <c r="M554" s="3"/>
      <c r="N554" s="3"/>
      <c r="O554" s="123"/>
      <c r="P554" s="3"/>
      <c r="Q554" s="3"/>
      <c r="R554" s="3"/>
      <c r="S554" s="8"/>
      <c r="T554" s="118"/>
      <c r="U554" s="118"/>
      <c r="V554" s="118"/>
      <c r="W554" s="118"/>
    </row>
    <row r="555" spans="1:23" x14ac:dyDescent="0.2">
      <c r="A555" s="27"/>
      <c r="B555" s="28"/>
      <c r="C555" s="29" t="str">
        <f>C$11</f>
        <v>TOTAL</v>
      </c>
      <c r="D555" s="2">
        <f>transpose!A174</f>
        <v>16746</v>
      </c>
      <c r="E555" s="2">
        <f>transpose!B174</f>
        <v>0</v>
      </c>
      <c r="F555" s="2">
        <f>transpose!C174</f>
        <v>0</v>
      </c>
      <c r="G555" s="2">
        <f>transpose!D174</f>
        <v>3</v>
      </c>
      <c r="H555" s="2">
        <f>transpose!E174</f>
        <v>12089.3</v>
      </c>
      <c r="I555" s="3">
        <f>transpose!F174</f>
        <v>147007251.84</v>
      </c>
      <c r="J555" s="3">
        <f>transpose!G174</f>
        <v>1329905.1299999999</v>
      </c>
      <c r="K555" s="3">
        <f>transpose!H174</f>
        <v>0</v>
      </c>
      <c r="L555" s="3">
        <f>transpose!I174</f>
        <v>23682</v>
      </c>
      <c r="M555" s="3">
        <f>transpose!J174</f>
        <v>0</v>
      </c>
      <c r="N555" s="3">
        <f>transpose!K174</f>
        <v>148337156.97</v>
      </c>
      <c r="O555" s="123">
        <f>transpose!L174</f>
        <v>-16495108.281304447</v>
      </c>
      <c r="P555" s="3">
        <f>transpose!M174</f>
        <v>131842048.68869555</v>
      </c>
      <c r="Q555" s="3">
        <f>transpose!N174</f>
        <v>27321248.890000001</v>
      </c>
      <c r="R555" s="3">
        <f>transpose!O174</f>
        <v>1011898107</v>
      </c>
      <c r="S555" s="8">
        <f>transpose!P174</f>
        <v>27</v>
      </c>
      <c r="T555" s="24">
        <f>transpose!Q174</f>
        <v>2420186.67</v>
      </c>
      <c r="U555" s="24">
        <f>transpose!R174</f>
        <v>102100613.12869555</v>
      </c>
      <c r="V555" s="24">
        <f>transpose!S174</f>
        <v>0</v>
      </c>
      <c r="W555" s="24">
        <f>transpose!T174</f>
        <v>545602.17210836033</v>
      </c>
    </row>
    <row r="556" spans="1:23" x14ac:dyDescent="0.2">
      <c r="A556" s="27"/>
      <c r="B556" s="28"/>
      <c r="C556" s="29" t="str">
        <f>C$12</f>
        <v>PER PUPIL</v>
      </c>
      <c r="I556" s="3">
        <f>I555/(D555+E555)</f>
        <v>8778.6487423862418</v>
      </c>
      <c r="J556" s="3">
        <f>J555/(D555)</f>
        <v>79.416286277319955</v>
      </c>
      <c r="K556" s="3"/>
      <c r="L556" s="3"/>
      <c r="M556" s="3" t="e">
        <f>M555/($E555)</f>
        <v>#DIV/0!</v>
      </c>
      <c r="N556" s="3">
        <f>N555/($D555+E555)</f>
        <v>8858.065028663561</v>
      </c>
      <c r="O556" s="123">
        <f>O555/($D555+E555)</f>
        <v>-985.01781209270553</v>
      </c>
      <c r="P556" s="3">
        <f>P555/($D555+E555)</f>
        <v>7873.0472165708561</v>
      </c>
      <c r="Q556" s="3">
        <f>Q555/($D555+E555)</f>
        <v>1631.5089507942196</v>
      </c>
      <c r="R556" s="3">
        <f>R555/($D555+E555)</f>
        <v>60426.257434611252</v>
      </c>
      <c r="S556" s="8"/>
      <c r="T556" s="24">
        <f>T555/($D555+E555)</f>
        <v>144.52326943747761</v>
      </c>
      <c r="U556" s="24">
        <f>U555/($D555+E555)</f>
        <v>6097.0149963391586</v>
      </c>
      <c r="V556" s="24">
        <f>V555/($D555)</f>
        <v>0</v>
      </c>
      <c r="W556" s="24">
        <f>W555/($D555)</f>
        <v>32.581044554422569</v>
      </c>
    </row>
    <row r="557" spans="1:23" x14ac:dyDescent="0.2">
      <c r="A557" s="27"/>
      <c r="B557" s="28"/>
      <c r="C557" s="29"/>
      <c r="I557" s="3"/>
      <c r="J557" s="3"/>
      <c r="K557" s="3"/>
      <c r="L557" s="3"/>
      <c r="M557" s="3"/>
      <c r="N557" s="3"/>
      <c r="O557" s="123"/>
      <c r="P557" s="3"/>
      <c r="Q557" s="3"/>
      <c r="R557" s="3"/>
      <c r="S557" s="8"/>
      <c r="T557" s="118"/>
      <c r="U557" s="118"/>
      <c r="V557" s="118"/>
      <c r="W557" s="118"/>
    </row>
    <row r="558" spans="1:23" x14ac:dyDescent="0.2">
      <c r="A558" s="28" t="s">
        <v>50</v>
      </c>
      <c r="B558" s="28"/>
      <c r="C558" s="32" t="s">
        <v>173</v>
      </c>
      <c r="I558" s="3"/>
      <c r="J558" s="3"/>
      <c r="K558" s="3"/>
      <c r="L558" s="3"/>
      <c r="M558" s="3"/>
      <c r="N558" s="3"/>
      <c r="O558" s="123"/>
      <c r="P558" s="3"/>
      <c r="Q558" s="3"/>
      <c r="R558" s="3"/>
      <c r="S558" s="8"/>
      <c r="T558" s="118"/>
      <c r="U558" s="118"/>
      <c r="V558" s="118"/>
      <c r="W558" s="118"/>
    </row>
    <row r="559" spans="1:23" x14ac:dyDescent="0.2">
      <c r="A559" s="27"/>
      <c r="B559" s="28"/>
      <c r="C559" s="29" t="str">
        <f>C$11</f>
        <v>TOTAL</v>
      </c>
      <c r="D559" s="2">
        <f>transpose!A175</f>
        <v>9430.7999999999993</v>
      </c>
      <c r="E559" s="2">
        <f>transpose!B175</f>
        <v>0</v>
      </c>
      <c r="F559" s="2">
        <f>transpose!C175</f>
        <v>0</v>
      </c>
      <c r="G559" s="2">
        <f>transpose!D175</f>
        <v>17</v>
      </c>
      <c r="H559" s="2">
        <f>transpose!E175</f>
        <v>3773.1</v>
      </c>
      <c r="I559" s="3">
        <f>transpose!F175</f>
        <v>77152449.596000001</v>
      </c>
      <c r="J559" s="3">
        <f>transpose!G175</f>
        <v>0</v>
      </c>
      <c r="K559" s="3">
        <f>transpose!H175</f>
        <v>0</v>
      </c>
      <c r="L559" s="3">
        <f>transpose!I175</f>
        <v>134198</v>
      </c>
      <c r="M559" s="3">
        <f>transpose!J175</f>
        <v>0</v>
      </c>
      <c r="N559" s="3">
        <f>transpose!K175</f>
        <v>77152449.596000001</v>
      </c>
      <c r="O559" s="123">
        <f>transpose!L175</f>
        <v>-8579360.9386169128</v>
      </c>
      <c r="P559" s="3">
        <f>transpose!M175</f>
        <v>68573088.657383084</v>
      </c>
      <c r="Q559" s="3">
        <f>transpose!N175</f>
        <v>18714238.73</v>
      </c>
      <c r="R559" s="3">
        <f>transpose!O175</f>
        <v>693119953</v>
      </c>
      <c r="S559" s="8">
        <f>transpose!P175</f>
        <v>27</v>
      </c>
      <c r="T559" s="24">
        <f>transpose!Q175</f>
        <v>631163.15</v>
      </c>
      <c r="U559" s="24">
        <f>transpose!R175</f>
        <v>49227686.777383082</v>
      </c>
      <c r="V559" s="24">
        <f>transpose!S175</f>
        <v>0</v>
      </c>
      <c r="W559" s="24">
        <f>transpose!T175</f>
        <v>0</v>
      </c>
    </row>
    <row r="560" spans="1:23" x14ac:dyDescent="0.2">
      <c r="A560" s="27"/>
      <c r="B560" s="28"/>
      <c r="C560" s="29" t="str">
        <f>C$12</f>
        <v>PER PUPIL</v>
      </c>
      <c r="I560" s="3">
        <f>I559/(D559)</f>
        <v>8180.901895491369</v>
      </c>
      <c r="J560" s="3">
        <f>J559/(D559)</f>
        <v>0</v>
      </c>
      <c r="K560" s="3"/>
      <c r="L560" s="3"/>
      <c r="M560" s="3">
        <f t="shared" ref="M560:R560" si="124">M559/($D559)</f>
        <v>0</v>
      </c>
      <c r="N560" s="3">
        <f t="shared" si="124"/>
        <v>8180.901895491369</v>
      </c>
      <c r="O560" s="123">
        <f t="shared" si="124"/>
        <v>-909.71719669772585</v>
      </c>
      <c r="P560" s="3">
        <f t="shared" si="124"/>
        <v>7271.1846987936433</v>
      </c>
      <c r="Q560" s="3">
        <f t="shared" si="124"/>
        <v>1984.3744677015738</v>
      </c>
      <c r="R560" s="3">
        <f t="shared" si="124"/>
        <v>73495.350659541087</v>
      </c>
      <c r="S560" s="8"/>
      <c r="T560" s="24">
        <f>T559/($D559)</f>
        <v>66.925727403825775</v>
      </c>
      <c r="U560" s="24">
        <f>U559/($D559)</f>
        <v>5219.8845036882431</v>
      </c>
      <c r="V560" s="24">
        <f>V559/($D559)</f>
        <v>0</v>
      </c>
      <c r="W560" s="24">
        <f>W559/($D559)</f>
        <v>0</v>
      </c>
    </row>
    <row r="561" spans="1:23" x14ac:dyDescent="0.2">
      <c r="A561" s="27"/>
      <c r="B561" s="28"/>
      <c r="C561" s="29"/>
      <c r="I561" s="3"/>
      <c r="J561" s="3"/>
      <c r="K561" s="3"/>
      <c r="L561" s="3"/>
      <c r="M561" s="3"/>
      <c r="N561" s="3"/>
      <c r="O561" s="123"/>
      <c r="P561" s="3"/>
      <c r="Q561" s="3"/>
      <c r="R561" s="3"/>
      <c r="S561" s="8"/>
      <c r="T561" s="118"/>
      <c r="U561" s="118"/>
      <c r="V561" s="118"/>
      <c r="W561" s="118"/>
    </row>
    <row r="562" spans="1:23" x14ac:dyDescent="0.2">
      <c r="A562" s="28" t="s">
        <v>51</v>
      </c>
      <c r="B562" s="28"/>
      <c r="C562" s="32" t="s">
        <v>174</v>
      </c>
      <c r="I562" s="3"/>
      <c r="J562" s="3"/>
      <c r="K562" s="3"/>
      <c r="L562" s="3"/>
      <c r="M562" s="3"/>
      <c r="N562" s="3"/>
      <c r="O562" s="123"/>
      <c r="P562" s="3"/>
      <c r="Q562" s="3"/>
      <c r="R562" s="3"/>
      <c r="S562" s="8"/>
      <c r="T562" s="118"/>
      <c r="U562" s="118"/>
      <c r="V562" s="118"/>
      <c r="W562" s="118"/>
    </row>
    <row r="563" spans="1:23" x14ac:dyDescent="0.2">
      <c r="A563" s="27"/>
      <c r="B563" s="28"/>
      <c r="C563" s="29" t="str">
        <f>C$11</f>
        <v>TOTAL</v>
      </c>
      <c r="D563" s="2">
        <f>transpose!A176</f>
        <v>691.2</v>
      </c>
      <c r="E563" s="2">
        <f>transpose!B176</f>
        <v>0</v>
      </c>
      <c r="F563" s="2">
        <f>transpose!C176</f>
        <v>0</v>
      </c>
      <c r="G563" s="2">
        <f>transpose!D176</f>
        <v>0</v>
      </c>
      <c r="H563" s="2">
        <f>transpose!E176</f>
        <v>216.3</v>
      </c>
      <c r="I563" s="3">
        <f>transpose!F176</f>
        <v>6171476.5699999994</v>
      </c>
      <c r="J563" s="3">
        <f>transpose!G176</f>
        <v>0</v>
      </c>
      <c r="K563" s="3">
        <f>transpose!H176</f>
        <v>0</v>
      </c>
      <c r="L563" s="3">
        <f>transpose!I176</f>
        <v>0</v>
      </c>
      <c r="M563" s="3">
        <f>transpose!J176</f>
        <v>0</v>
      </c>
      <c r="N563" s="3">
        <f>transpose!K176</f>
        <v>6171476.5699999994</v>
      </c>
      <c r="O563" s="123">
        <f>transpose!L176</f>
        <v>-686268.87798767386</v>
      </c>
      <c r="P563" s="3">
        <f>transpose!M176</f>
        <v>5485207.6920123259</v>
      </c>
      <c r="Q563" s="3">
        <f>transpose!N176</f>
        <v>3376059.7</v>
      </c>
      <c r="R563" s="3">
        <f>transpose!O176</f>
        <v>585410040</v>
      </c>
      <c r="S563" s="8">
        <f>transpose!P176</f>
        <v>5.7670000000000003</v>
      </c>
      <c r="T563" s="24">
        <f>transpose!Q176</f>
        <v>117162.87</v>
      </c>
      <c r="U563" s="24">
        <f>transpose!R176</f>
        <v>1991985.1220123256</v>
      </c>
      <c r="V563" s="24">
        <f>transpose!S176</f>
        <v>404670</v>
      </c>
      <c r="W563" s="24">
        <f>transpose!T176</f>
        <v>0</v>
      </c>
    </row>
    <row r="564" spans="1:23" x14ac:dyDescent="0.2">
      <c r="A564" s="27"/>
      <c r="B564" s="28"/>
      <c r="C564" s="29" t="str">
        <f>C$12</f>
        <v>PER PUPIL</v>
      </c>
      <c r="I564" s="3">
        <f>I563/(D563)</f>
        <v>8928.6408709490734</v>
      </c>
      <c r="J564" s="3">
        <f>J563/(D563)</f>
        <v>0</v>
      </c>
      <c r="K564" s="3"/>
      <c r="L564" s="3"/>
      <c r="M564" s="3">
        <f t="shared" ref="M564:R564" si="125">M563/($D563)</f>
        <v>0</v>
      </c>
      <c r="N564" s="3">
        <f t="shared" si="125"/>
        <v>8928.6408709490734</v>
      </c>
      <c r="O564" s="123">
        <f t="shared" si="125"/>
        <v>-992.86585357012996</v>
      </c>
      <c r="P564" s="3">
        <f t="shared" si="125"/>
        <v>7935.7750173789427</v>
      </c>
      <c r="Q564" s="3">
        <f t="shared" si="125"/>
        <v>4884.3456307870374</v>
      </c>
      <c r="R564" s="3">
        <f t="shared" si="125"/>
        <v>846947.39583333326</v>
      </c>
      <c r="S564" s="8"/>
      <c r="T564" s="24">
        <f>T563/($D563)</f>
        <v>169.50646701388888</v>
      </c>
      <c r="U564" s="24">
        <f>U563/($D563)</f>
        <v>2881.9229195780172</v>
      </c>
      <c r="V564" s="24">
        <f>V563/($D563)</f>
        <v>585.46006944444446</v>
      </c>
      <c r="W564" s="24">
        <f>W563/($D563)</f>
        <v>0</v>
      </c>
    </row>
    <row r="565" spans="1:23" x14ac:dyDescent="0.2">
      <c r="A565" s="27"/>
      <c r="B565" s="28"/>
      <c r="C565" s="29"/>
      <c r="I565" s="3"/>
      <c r="J565" s="3"/>
      <c r="K565" s="3"/>
      <c r="L565" s="3"/>
      <c r="M565" s="3"/>
      <c r="N565" s="3"/>
      <c r="O565" s="123"/>
      <c r="P565" s="3"/>
      <c r="Q565" s="3"/>
      <c r="R565" s="3"/>
      <c r="S565" s="8"/>
      <c r="T565" s="118"/>
      <c r="U565" s="118"/>
      <c r="V565" s="118"/>
      <c r="W565" s="118"/>
    </row>
    <row r="566" spans="1:23" x14ac:dyDescent="0.2">
      <c r="A566" s="28" t="s">
        <v>51</v>
      </c>
      <c r="B566" s="28"/>
      <c r="C566" s="32" t="s">
        <v>175</v>
      </c>
      <c r="I566" s="3"/>
      <c r="J566" s="3"/>
      <c r="K566" s="3"/>
      <c r="L566" s="3"/>
      <c r="M566" s="3"/>
      <c r="N566" s="3"/>
      <c r="O566" s="123"/>
      <c r="P566" s="3"/>
      <c r="Q566" s="3"/>
      <c r="R566" s="3"/>
      <c r="S566" s="8"/>
      <c r="T566" s="118"/>
      <c r="U566" s="118"/>
      <c r="V566" s="118"/>
      <c r="W566" s="118"/>
    </row>
    <row r="567" spans="1:23" x14ac:dyDescent="0.2">
      <c r="A567" s="27"/>
      <c r="B567" s="28"/>
      <c r="C567" s="29" t="str">
        <f>C$11</f>
        <v>TOTAL</v>
      </c>
      <c r="D567" s="2">
        <f>transpose!A177</f>
        <v>487.90000000000003</v>
      </c>
      <c r="E567" s="2">
        <f>transpose!B177</f>
        <v>0</v>
      </c>
      <c r="F567" s="2">
        <f>transpose!C177</f>
        <v>0</v>
      </c>
      <c r="G567" s="2">
        <f>transpose!D177</f>
        <v>0</v>
      </c>
      <c r="H567" s="2">
        <f>transpose!E177</f>
        <v>144.19999999999999</v>
      </c>
      <c r="I567" s="3">
        <f>transpose!F177</f>
        <v>4414954.68</v>
      </c>
      <c r="J567" s="3">
        <f>transpose!G177</f>
        <v>14646.58</v>
      </c>
      <c r="K567" s="3">
        <f>transpose!H177</f>
        <v>0</v>
      </c>
      <c r="L567" s="3">
        <f>transpose!I177</f>
        <v>0</v>
      </c>
      <c r="M567" s="3">
        <f>transpose!J177</f>
        <v>0</v>
      </c>
      <c r="N567" s="3">
        <f>transpose!K177</f>
        <v>4429601.26</v>
      </c>
      <c r="O567" s="123">
        <f>transpose!L177</f>
        <v>-492572.15062763926</v>
      </c>
      <c r="P567" s="3">
        <f>transpose!M177</f>
        <v>3937029.1093723606</v>
      </c>
      <c r="Q567" s="3">
        <f>transpose!N177</f>
        <v>502761.83</v>
      </c>
      <c r="R567" s="3">
        <f>transpose!O177</f>
        <v>237600110</v>
      </c>
      <c r="S567" s="8">
        <f>transpose!P177</f>
        <v>2.1160000000000001</v>
      </c>
      <c r="T567" s="24">
        <f>transpose!Q177</f>
        <v>42179.21</v>
      </c>
      <c r="U567" s="24">
        <f>transpose!R177</f>
        <v>3392088.0693723606</v>
      </c>
      <c r="V567" s="24">
        <f>transpose!S177</f>
        <v>671262.95</v>
      </c>
      <c r="W567" s="24">
        <f>transpose!T177</f>
        <v>0</v>
      </c>
    </row>
    <row r="568" spans="1:23" x14ac:dyDescent="0.2">
      <c r="A568" s="27"/>
      <c r="B568" s="28"/>
      <c r="C568" s="29" t="str">
        <f>C$12</f>
        <v>PER PUPIL</v>
      </c>
      <c r="I568" s="3">
        <f>I567/(D567)</f>
        <v>9048.8925599508075</v>
      </c>
      <c r="J568" s="3">
        <f>J567/(D567)</f>
        <v>30.019635171141626</v>
      </c>
      <c r="K568" s="3"/>
      <c r="L568" s="3"/>
      <c r="M568" s="3">
        <f t="shared" ref="M568:R568" si="126">M567/($D567)</f>
        <v>0</v>
      </c>
      <c r="N568" s="3">
        <f t="shared" si="126"/>
        <v>9078.9121951219495</v>
      </c>
      <c r="O568" s="123">
        <f t="shared" si="126"/>
        <v>-1009.576041458576</v>
      </c>
      <c r="P568" s="3">
        <f t="shared" si="126"/>
        <v>8069.3361536633747</v>
      </c>
      <c r="Q568" s="3">
        <f t="shared" si="126"/>
        <v>1030.4608116417298</v>
      </c>
      <c r="R568" s="3">
        <f t="shared" si="126"/>
        <v>486985.26337364211</v>
      </c>
      <c r="S568" s="8"/>
      <c r="T568" s="24">
        <f>T567/($D567)</f>
        <v>86.45052264808362</v>
      </c>
      <c r="U568" s="24">
        <f>U567/($D567)</f>
        <v>6952.4248193735611</v>
      </c>
      <c r="V568" s="24">
        <f>V567/($D567)</f>
        <v>1375.8207624513218</v>
      </c>
      <c r="W568" s="24">
        <f>W567/($D567)</f>
        <v>0</v>
      </c>
    </row>
    <row r="569" spans="1:23" x14ac:dyDescent="0.2">
      <c r="A569" s="27"/>
      <c r="B569" s="28"/>
      <c r="C569" s="29"/>
      <c r="I569" s="3"/>
      <c r="J569" s="3"/>
      <c r="K569" s="3"/>
      <c r="L569" s="3"/>
      <c r="M569" s="3"/>
      <c r="N569" s="3"/>
      <c r="O569" s="123"/>
      <c r="P569" s="3"/>
      <c r="Q569" s="3"/>
      <c r="R569" s="3"/>
      <c r="S569" s="8"/>
      <c r="T569" s="118"/>
      <c r="U569" s="118"/>
      <c r="V569" s="118"/>
      <c r="W569" s="118"/>
    </row>
    <row r="570" spans="1:23" x14ac:dyDescent="0.2">
      <c r="A570" s="28" t="s">
        <v>52</v>
      </c>
      <c r="B570" s="28"/>
      <c r="C570" s="32" t="s">
        <v>176</v>
      </c>
      <c r="I570" s="3"/>
      <c r="J570" s="3"/>
      <c r="K570" s="3"/>
      <c r="L570" s="3"/>
      <c r="M570" s="3"/>
      <c r="N570" s="3"/>
      <c r="O570" s="123"/>
      <c r="P570" s="3"/>
      <c r="Q570" s="3"/>
      <c r="R570" s="3"/>
      <c r="S570" s="8"/>
      <c r="T570" s="118"/>
      <c r="U570" s="118"/>
      <c r="V570" s="118"/>
      <c r="W570" s="118"/>
    </row>
    <row r="571" spans="1:23" x14ac:dyDescent="0.2">
      <c r="A571" s="27"/>
      <c r="B571" s="28"/>
      <c r="C571" s="29" t="str">
        <f>C$11</f>
        <v>TOTAL</v>
      </c>
      <c r="D571" s="2">
        <f>transpose!A178</f>
        <v>438.90000000000003</v>
      </c>
      <c r="E571" s="2">
        <f>transpose!B178</f>
        <v>0</v>
      </c>
      <c r="F571" s="2">
        <f>transpose!C178</f>
        <v>0</v>
      </c>
      <c r="G571" s="2">
        <f>transpose!D178</f>
        <v>0.5</v>
      </c>
      <c r="H571" s="2">
        <f>transpose!E178</f>
        <v>218.8</v>
      </c>
      <c r="I571" s="3">
        <f>transpose!F178</f>
        <v>4198090.21</v>
      </c>
      <c r="J571" s="3">
        <f>transpose!G178</f>
        <v>61417.53</v>
      </c>
      <c r="K571" s="3">
        <f>transpose!H178</f>
        <v>0</v>
      </c>
      <c r="L571" s="3">
        <f>transpose!I178</f>
        <v>3947</v>
      </c>
      <c r="M571" s="3">
        <f>transpose!J178</f>
        <v>0</v>
      </c>
      <c r="N571" s="3">
        <f>transpose!K178</f>
        <v>4259507.74</v>
      </c>
      <c r="O571" s="123">
        <f>transpose!L178</f>
        <v>-473657.73236818961</v>
      </c>
      <c r="P571" s="3">
        <f>transpose!M178</f>
        <v>3785850.0076318104</v>
      </c>
      <c r="Q571" s="3">
        <f>transpose!N178</f>
        <v>1434629.06</v>
      </c>
      <c r="R571" s="3">
        <f>transpose!O178</f>
        <v>87970877</v>
      </c>
      <c r="S571" s="8">
        <f>transpose!P178</f>
        <v>16.308</v>
      </c>
      <c r="T571" s="24">
        <f>transpose!Q178</f>
        <v>185314.87</v>
      </c>
      <c r="U571" s="24">
        <f>transpose!R178</f>
        <v>2165906.0776318102</v>
      </c>
      <c r="V571" s="24">
        <f>transpose!S178</f>
        <v>832600</v>
      </c>
      <c r="W571" s="24">
        <f>transpose!T178</f>
        <v>0</v>
      </c>
    </row>
    <row r="572" spans="1:23" x14ac:dyDescent="0.2">
      <c r="A572" s="27"/>
      <c r="B572" s="28"/>
      <c r="C572" s="29" t="str">
        <f>C$12</f>
        <v>PER PUPIL</v>
      </c>
      <c r="I572" s="3">
        <f>I571/(D571)</f>
        <v>9565.0266803372051</v>
      </c>
      <c r="J572" s="3">
        <f>J571/(D571)</f>
        <v>139.93513328776484</v>
      </c>
      <c r="K572" s="3"/>
      <c r="L572" s="3"/>
      <c r="M572" s="3">
        <f t="shared" ref="M572:R572" si="127">M571/($D571)</f>
        <v>0</v>
      </c>
      <c r="N572" s="3">
        <f t="shared" si="127"/>
        <v>9704.9618136249719</v>
      </c>
      <c r="O572" s="123">
        <f t="shared" si="127"/>
        <v>-1079.1928283622456</v>
      </c>
      <c r="P572" s="3">
        <f t="shared" si="127"/>
        <v>8625.7689852627245</v>
      </c>
      <c r="Q572" s="3">
        <f t="shared" si="127"/>
        <v>3268.6923217133744</v>
      </c>
      <c r="R572" s="3">
        <f t="shared" si="127"/>
        <v>200434.89861016176</v>
      </c>
      <c r="S572" s="8"/>
      <c r="T572" s="24">
        <f>T571/($D571)</f>
        <v>422.22572339940757</v>
      </c>
      <c r="U572" s="24">
        <f>U571/($D571)</f>
        <v>4934.8509401499432</v>
      </c>
      <c r="V572" s="24">
        <f>V571/($D571)</f>
        <v>1897.015265436318</v>
      </c>
      <c r="W572" s="24">
        <f>W571/($D571)</f>
        <v>0</v>
      </c>
    </row>
    <row r="573" spans="1:23" x14ac:dyDescent="0.2">
      <c r="A573" s="27"/>
      <c r="B573" s="28"/>
      <c r="C573" s="29"/>
      <c r="I573" s="3"/>
      <c r="J573" s="3"/>
      <c r="K573" s="3"/>
      <c r="L573" s="3"/>
      <c r="M573" s="3"/>
      <c r="N573" s="3"/>
      <c r="O573" s="123"/>
      <c r="P573" s="3"/>
      <c r="Q573" s="3"/>
      <c r="R573" s="3"/>
      <c r="S573" s="8"/>
      <c r="T573" s="118"/>
      <c r="U573" s="118"/>
      <c r="V573" s="118"/>
      <c r="W573" s="118"/>
    </row>
    <row r="574" spans="1:23" x14ac:dyDescent="0.2">
      <c r="A574" s="28" t="s">
        <v>52</v>
      </c>
      <c r="B574" s="28"/>
      <c r="C574" s="32" t="s">
        <v>177</v>
      </c>
      <c r="I574" s="3"/>
      <c r="J574" s="3"/>
      <c r="K574" s="3"/>
      <c r="L574" s="3"/>
      <c r="M574" s="3"/>
      <c r="N574" s="3"/>
      <c r="O574" s="123"/>
      <c r="P574" s="3"/>
      <c r="Q574" s="3"/>
      <c r="R574" s="3"/>
      <c r="S574" s="8"/>
      <c r="T574" s="118"/>
      <c r="U574" s="118"/>
      <c r="V574" s="118"/>
      <c r="W574" s="118"/>
    </row>
    <row r="575" spans="1:23" x14ac:dyDescent="0.2">
      <c r="A575" s="27"/>
      <c r="B575" s="28"/>
      <c r="C575" s="29" t="str">
        <f>C$11</f>
        <v>TOTAL</v>
      </c>
      <c r="D575" s="2">
        <f>transpose!A179</f>
        <v>1114</v>
      </c>
      <c r="E575" s="2">
        <f>transpose!B179</f>
        <v>0</v>
      </c>
      <c r="F575" s="2">
        <f>transpose!C179</f>
        <v>121.5</v>
      </c>
      <c r="G575" s="2">
        <f>transpose!D179</f>
        <v>1</v>
      </c>
      <c r="H575" s="2">
        <f>transpose!E179</f>
        <v>613.29999999999995</v>
      </c>
      <c r="I575" s="3">
        <f>transpose!F179</f>
        <v>9685107.9100000001</v>
      </c>
      <c r="J575" s="3">
        <f>transpose!G179</f>
        <v>0</v>
      </c>
      <c r="K575" s="3">
        <f>transpose!H179</f>
        <v>959121</v>
      </c>
      <c r="L575" s="3">
        <f>transpose!I179</f>
        <v>7894</v>
      </c>
      <c r="M575" s="3">
        <f>transpose!J179</f>
        <v>0</v>
      </c>
      <c r="N575" s="3">
        <f>transpose!K179</f>
        <v>9685107.9100000001</v>
      </c>
      <c r="O575" s="123">
        <f>transpose!L179</f>
        <v>-1076985.0720806099</v>
      </c>
      <c r="P575" s="3">
        <f>transpose!M179</f>
        <v>8608122.8379193898</v>
      </c>
      <c r="Q575" s="3">
        <f>transpose!N179</f>
        <v>1527399.56</v>
      </c>
      <c r="R575" s="3">
        <f>transpose!O179</f>
        <v>56570354</v>
      </c>
      <c r="S575" s="8">
        <f>transpose!P179</f>
        <v>27</v>
      </c>
      <c r="T575" s="24">
        <f>transpose!Q179</f>
        <v>185023.2</v>
      </c>
      <c r="U575" s="24">
        <f>transpose!R179</f>
        <v>6895700.0779193891</v>
      </c>
      <c r="V575" s="24">
        <f>transpose!S179</f>
        <v>195000</v>
      </c>
      <c r="W575" s="24">
        <f>transpose!T179</f>
        <v>97362.969261924867</v>
      </c>
    </row>
    <row r="576" spans="1:23" x14ac:dyDescent="0.2">
      <c r="A576" s="27"/>
      <c r="B576" s="28"/>
      <c r="C576" s="29" t="str">
        <f>C$12</f>
        <v>PER PUPIL</v>
      </c>
      <c r="I576" s="3">
        <f>I575/(D575)</f>
        <v>8693.9927378815082</v>
      </c>
      <c r="J576" s="3">
        <f>J575/(D575)</f>
        <v>0</v>
      </c>
      <c r="K576" s="3"/>
      <c r="L576" s="3"/>
      <c r="M576" s="3">
        <f t="shared" ref="M576:R576" si="128">M575/($D575)</f>
        <v>0</v>
      </c>
      <c r="N576" s="3">
        <f t="shared" si="128"/>
        <v>8693.9927378815082</v>
      </c>
      <c r="O576" s="123">
        <f t="shared" si="128"/>
        <v>-966.77295518905737</v>
      </c>
      <c r="P576" s="3">
        <f t="shared" si="128"/>
        <v>7727.2197826924503</v>
      </c>
      <c r="Q576" s="3">
        <f t="shared" si="128"/>
        <v>1371.0947576301617</v>
      </c>
      <c r="R576" s="3">
        <f t="shared" si="128"/>
        <v>50781.287253141832</v>
      </c>
      <c r="S576" s="8"/>
      <c r="T576" s="24">
        <f>T575/($D575)</f>
        <v>166.08904847396769</v>
      </c>
      <c r="U576" s="24">
        <f>U575/($D575)</f>
        <v>6190.0359765883204</v>
      </c>
      <c r="V576" s="24">
        <f>V575/($D575)</f>
        <v>175.04488330341113</v>
      </c>
      <c r="W576" s="24">
        <f>W575/($D575)</f>
        <v>87.399433807832011</v>
      </c>
    </row>
    <row r="577" spans="1:23" x14ac:dyDescent="0.2">
      <c r="A577" s="27"/>
      <c r="B577" s="28"/>
      <c r="C577" s="29"/>
      <c r="I577" s="3"/>
      <c r="J577" s="3"/>
      <c r="K577" s="3"/>
      <c r="L577" s="3"/>
      <c r="M577" s="3"/>
      <c r="N577" s="3"/>
      <c r="O577" s="123"/>
      <c r="P577" s="3"/>
      <c r="Q577" s="3"/>
      <c r="R577" s="3"/>
      <c r="S577" s="8"/>
      <c r="T577" s="118"/>
      <c r="U577" s="118"/>
      <c r="V577" s="118"/>
      <c r="W577" s="118"/>
    </row>
    <row r="578" spans="1:23" x14ac:dyDescent="0.2">
      <c r="A578" s="28" t="s">
        <v>52</v>
      </c>
      <c r="B578" s="28"/>
      <c r="C578" s="32" t="s">
        <v>178</v>
      </c>
      <c r="I578" s="3"/>
      <c r="J578" s="3"/>
      <c r="K578" s="3"/>
      <c r="L578" s="3"/>
      <c r="M578" s="3"/>
      <c r="N578" s="3"/>
      <c r="O578" s="123"/>
      <c r="P578" s="3"/>
      <c r="Q578" s="3"/>
      <c r="R578" s="3"/>
      <c r="S578" s="8"/>
      <c r="T578" s="118"/>
      <c r="U578" s="118"/>
      <c r="V578" s="118"/>
      <c r="W578" s="118"/>
    </row>
    <row r="579" spans="1:23" x14ac:dyDescent="0.2">
      <c r="A579" s="27"/>
      <c r="B579" s="28"/>
      <c r="C579" s="29" t="str">
        <f>C$11</f>
        <v>TOTAL</v>
      </c>
      <c r="D579" s="2">
        <f>transpose!A180</f>
        <v>406.79999999999995</v>
      </c>
      <c r="E579" s="2">
        <f>transpose!B180</f>
        <v>0</v>
      </c>
      <c r="F579" s="2">
        <f>transpose!C180</f>
        <v>0</v>
      </c>
      <c r="G579" s="2">
        <f>transpose!D180</f>
        <v>0</v>
      </c>
      <c r="H579" s="2">
        <f>transpose!E180</f>
        <v>114.1</v>
      </c>
      <c r="I579" s="3">
        <f>transpose!F180</f>
        <v>3896380.83</v>
      </c>
      <c r="J579" s="3">
        <f>transpose!G180</f>
        <v>92932.479999999996</v>
      </c>
      <c r="K579" s="3">
        <f>transpose!H180</f>
        <v>0</v>
      </c>
      <c r="L579" s="3">
        <f>transpose!I180</f>
        <v>0</v>
      </c>
      <c r="M579" s="3">
        <f>transpose!J180</f>
        <v>0</v>
      </c>
      <c r="N579" s="3">
        <f>transpose!K180</f>
        <v>3989313.31</v>
      </c>
      <c r="O579" s="123">
        <f>transpose!L180</f>
        <v>-443612.08183198102</v>
      </c>
      <c r="P579" s="3">
        <f>transpose!M180</f>
        <v>3545701.2281680191</v>
      </c>
      <c r="Q579" s="3">
        <f>transpose!N180</f>
        <v>1107676.3799999999</v>
      </c>
      <c r="R579" s="3">
        <f>transpose!O180</f>
        <v>41025051</v>
      </c>
      <c r="S579" s="8">
        <f>transpose!P180</f>
        <v>27</v>
      </c>
      <c r="T579" s="24">
        <f>transpose!Q180</f>
        <v>117918.6</v>
      </c>
      <c r="U579" s="24">
        <f>transpose!R180</f>
        <v>2320106.2481680191</v>
      </c>
      <c r="V579" s="24">
        <f>transpose!S180</f>
        <v>75000</v>
      </c>
      <c r="W579" s="24">
        <f>transpose!T180</f>
        <v>0</v>
      </c>
    </row>
    <row r="580" spans="1:23" x14ac:dyDescent="0.2">
      <c r="A580" s="27"/>
      <c r="B580" s="28"/>
      <c r="C580" s="29" t="str">
        <f>C$12</f>
        <v>PER PUPIL</v>
      </c>
      <c r="I580" s="3">
        <f>I579/(D579)</f>
        <v>9578.1239675516244</v>
      </c>
      <c r="J580" s="3">
        <f>J579/(D579)</f>
        <v>228.44759095378566</v>
      </c>
      <c r="K580" s="3"/>
      <c r="L580" s="3"/>
      <c r="M580" s="3">
        <f t="shared" ref="M580:R580" si="129">M579/($D579)</f>
        <v>0</v>
      </c>
      <c r="N580" s="3">
        <f t="shared" si="129"/>
        <v>9806.5715585054095</v>
      </c>
      <c r="O580" s="123">
        <f t="shared" si="129"/>
        <v>-1090.4918432447912</v>
      </c>
      <c r="P580" s="3">
        <f t="shared" si="129"/>
        <v>8716.0797152606174</v>
      </c>
      <c r="Q580" s="3">
        <f t="shared" si="129"/>
        <v>2722.901622418879</v>
      </c>
      <c r="R580" s="3">
        <f t="shared" si="129"/>
        <v>100848.20796460178</v>
      </c>
      <c r="S580" s="8"/>
      <c r="T580" s="24">
        <f>T579/($D579)</f>
        <v>289.86873156342187</v>
      </c>
      <c r="U580" s="24">
        <f>U579/($D579)</f>
        <v>5703.3093612783168</v>
      </c>
      <c r="V580" s="24">
        <f>V579/($D579)</f>
        <v>184.36578171091446</v>
      </c>
      <c r="W580" s="24">
        <f>W579/($D579)</f>
        <v>0</v>
      </c>
    </row>
    <row r="581" spans="1:23" x14ac:dyDescent="0.2">
      <c r="A581" s="27"/>
      <c r="B581" s="28"/>
      <c r="C581" s="29"/>
      <c r="I581" s="3"/>
      <c r="J581" s="3"/>
      <c r="K581" s="3"/>
      <c r="L581" s="3"/>
      <c r="M581" s="3"/>
      <c r="N581" s="3"/>
      <c r="O581" s="123"/>
      <c r="P581" s="3"/>
      <c r="Q581" s="3"/>
      <c r="R581" s="3"/>
      <c r="S581" s="8"/>
      <c r="T581" s="118"/>
      <c r="U581" s="118"/>
      <c r="V581" s="118"/>
      <c r="W581" s="118"/>
    </row>
    <row r="582" spans="1:23" x14ac:dyDescent="0.2">
      <c r="A582" s="28" t="s">
        <v>53</v>
      </c>
      <c r="B582" s="28"/>
      <c r="C582" s="32" t="s">
        <v>179</v>
      </c>
      <c r="I582" s="3"/>
      <c r="J582" s="3"/>
      <c r="K582" s="3"/>
      <c r="L582" s="3"/>
      <c r="M582" s="3"/>
      <c r="N582" s="3"/>
      <c r="O582" s="123"/>
      <c r="P582" s="3"/>
      <c r="Q582" s="3"/>
      <c r="R582" s="3"/>
      <c r="S582" s="8"/>
      <c r="T582" s="118"/>
      <c r="U582" s="118"/>
      <c r="V582" s="118"/>
      <c r="W582" s="118"/>
    </row>
    <row r="583" spans="1:23" x14ac:dyDescent="0.2">
      <c r="A583" s="27"/>
      <c r="B583" s="27"/>
      <c r="C583" s="29" t="str">
        <f>C$11</f>
        <v>TOTAL</v>
      </c>
      <c r="D583" s="2">
        <f>transpose!A181</f>
        <v>401.8</v>
      </c>
      <c r="E583" s="2">
        <f>transpose!B181</f>
        <v>0</v>
      </c>
      <c r="F583" s="2">
        <f>transpose!C181</f>
        <v>0</v>
      </c>
      <c r="G583" s="2">
        <f>transpose!D181</f>
        <v>0</v>
      </c>
      <c r="H583" s="2">
        <f>transpose!E181</f>
        <v>100.3</v>
      </c>
      <c r="I583" s="3">
        <f>transpose!F181</f>
        <v>4351949.1899999995</v>
      </c>
      <c r="J583" s="3">
        <f>transpose!G181</f>
        <v>0</v>
      </c>
      <c r="K583" s="3">
        <f>transpose!H181</f>
        <v>0</v>
      </c>
      <c r="L583" s="3">
        <f>transpose!I181</f>
        <v>0</v>
      </c>
      <c r="M583" s="3">
        <f>transpose!J181</f>
        <v>0</v>
      </c>
      <c r="N583" s="3">
        <f>transpose!K181</f>
        <v>4351949.1899999995</v>
      </c>
      <c r="O583" s="123">
        <f>transpose!L181</f>
        <v>-483937.2318447716</v>
      </c>
      <c r="P583" s="3">
        <f>transpose!M181</f>
        <v>3868011.9581552278</v>
      </c>
      <c r="Q583" s="3">
        <f>transpose!N181</f>
        <v>2365375.25</v>
      </c>
      <c r="R583" s="3">
        <f>transpose!O181</f>
        <v>114902130</v>
      </c>
      <c r="S583" s="8">
        <f>transpose!P181</f>
        <v>20.585999999999999</v>
      </c>
      <c r="T583" s="24">
        <f>transpose!Q181</f>
        <v>169389.68</v>
      </c>
      <c r="U583" s="24">
        <f>transpose!R181</f>
        <v>1333247.0281552279</v>
      </c>
      <c r="V583" s="24">
        <f>transpose!S181</f>
        <v>905473</v>
      </c>
      <c r="W583" s="24">
        <f>transpose!T181</f>
        <v>40432.180747267186</v>
      </c>
    </row>
    <row r="584" spans="1:23" x14ac:dyDescent="0.2">
      <c r="A584" s="27"/>
      <c r="B584" s="28"/>
      <c r="C584" s="29" t="str">
        <f>C$12</f>
        <v>PER PUPIL</v>
      </c>
      <c r="I584" s="3">
        <f>I583/(D583)</f>
        <v>10831.132877053258</v>
      </c>
      <c r="J584" s="3">
        <f>J583/(D583)</f>
        <v>0</v>
      </c>
      <c r="K584" s="3"/>
      <c r="L584" s="3"/>
      <c r="M584" s="3">
        <f t="shared" ref="M584:R584" si="130">M583/($D583)</f>
        <v>0</v>
      </c>
      <c r="N584" s="3">
        <f t="shared" si="130"/>
        <v>10831.132877053258</v>
      </c>
      <c r="O584" s="123">
        <f t="shared" si="130"/>
        <v>-1204.4231753229756</v>
      </c>
      <c r="P584" s="3">
        <f t="shared" si="130"/>
        <v>9626.7097017302822</v>
      </c>
      <c r="Q584" s="3">
        <f t="shared" si="130"/>
        <v>5886.9468641114981</v>
      </c>
      <c r="R584" s="3">
        <f t="shared" si="130"/>
        <v>285968.46689895471</v>
      </c>
      <c r="S584" s="8"/>
      <c r="T584" s="24">
        <f>T583/($D583)</f>
        <v>421.57710303633644</v>
      </c>
      <c r="U584" s="24">
        <f>U583/($D583)</f>
        <v>3318.1857345824487</v>
      </c>
      <c r="V584" s="24">
        <f>V583/($D583)</f>
        <v>2253.54156296665</v>
      </c>
      <c r="W584" s="24">
        <f>W583/($D583)</f>
        <v>100.62762754421898</v>
      </c>
    </row>
    <row r="585" spans="1:23" x14ac:dyDescent="0.2">
      <c r="A585" s="27"/>
      <c r="B585" s="28"/>
      <c r="C585" s="29"/>
      <c r="I585" s="3"/>
      <c r="J585" s="3"/>
      <c r="K585" s="3"/>
      <c r="L585" s="3"/>
      <c r="M585" s="3"/>
      <c r="N585" s="3"/>
      <c r="O585" s="123"/>
      <c r="P585" s="3"/>
      <c r="Q585" s="3"/>
      <c r="R585" s="3"/>
      <c r="S585" s="8"/>
      <c r="T585" s="118"/>
      <c r="U585" s="118"/>
      <c r="V585" s="118"/>
      <c r="W585" s="118"/>
    </row>
    <row r="586" spans="1:23" x14ac:dyDescent="0.2">
      <c r="A586" s="28" t="s">
        <v>53</v>
      </c>
      <c r="B586" s="28"/>
      <c r="C586" s="32" t="s">
        <v>180</v>
      </c>
      <c r="I586" s="3"/>
      <c r="J586" s="3"/>
      <c r="K586" s="3"/>
      <c r="L586" s="3"/>
      <c r="M586" s="3"/>
      <c r="N586" s="3"/>
      <c r="O586" s="123"/>
      <c r="P586" s="3"/>
      <c r="Q586" s="3"/>
      <c r="R586" s="3"/>
      <c r="S586" s="8"/>
      <c r="T586" s="118"/>
      <c r="U586" s="118"/>
      <c r="V586" s="118"/>
      <c r="W586" s="118"/>
    </row>
    <row r="587" spans="1:23" x14ac:dyDescent="0.2">
      <c r="A587" s="27"/>
      <c r="B587" s="28"/>
      <c r="C587" s="29" t="str">
        <f>C$11</f>
        <v>TOTAL</v>
      </c>
      <c r="D587" s="2">
        <f>transpose!A182</f>
        <v>2576.5</v>
      </c>
      <c r="E587" s="2">
        <f>transpose!B182</f>
        <v>136.19999999999999</v>
      </c>
      <c r="F587" s="2">
        <f>transpose!C182</f>
        <v>0</v>
      </c>
      <c r="G587" s="2">
        <f>transpose!D182</f>
        <v>0</v>
      </c>
      <c r="H587" s="2">
        <f>transpose!E182</f>
        <v>351.3</v>
      </c>
      <c r="I587" s="3">
        <f>transpose!F182</f>
        <v>23305554</v>
      </c>
      <c r="J587" s="3">
        <f>transpose!G182</f>
        <v>0</v>
      </c>
      <c r="K587" s="3">
        <f>transpose!H182</f>
        <v>0</v>
      </c>
      <c r="L587" s="3">
        <f>transpose!I182</f>
        <v>0</v>
      </c>
      <c r="M587" s="3">
        <f>transpose!J182</f>
        <v>-1040013.666</v>
      </c>
      <c r="N587" s="3">
        <f>transpose!K182</f>
        <v>23305554</v>
      </c>
      <c r="O587" s="123">
        <f>transpose!L182</f>
        <v>-2591580.1855602195</v>
      </c>
      <c r="P587" s="3">
        <f>transpose!M182</f>
        <v>19673960.14843978</v>
      </c>
      <c r="Q587" s="3">
        <f>transpose!N182</f>
        <v>8277016.2800000003</v>
      </c>
      <c r="R587" s="3">
        <f>transpose!O182</f>
        <v>828945046</v>
      </c>
      <c r="S587" s="8">
        <f>transpose!P182</f>
        <v>9.9850000000000012</v>
      </c>
      <c r="T587" s="24">
        <f>transpose!Q182</f>
        <v>774241.59</v>
      </c>
      <c r="U587" s="24">
        <f>transpose!R182</f>
        <v>11662715.94443978</v>
      </c>
      <c r="V587" s="24">
        <f>transpose!S182</f>
        <v>2587161.06</v>
      </c>
      <c r="W587" s="24">
        <f>transpose!T182</f>
        <v>0</v>
      </c>
    </row>
    <row r="588" spans="1:23" x14ac:dyDescent="0.2">
      <c r="A588" s="27"/>
      <c r="B588" s="28"/>
      <c r="C588" s="29" t="str">
        <f>C$12</f>
        <v>PER PUPIL</v>
      </c>
      <c r="I588" s="3">
        <f>I587/(D587)</f>
        <v>9045.4313991849413</v>
      </c>
      <c r="J588" s="3">
        <f>J587/(D587)</f>
        <v>0</v>
      </c>
      <c r="K588" s="3"/>
      <c r="L588" s="3"/>
      <c r="M588" s="3">
        <f t="shared" ref="M588:R588" si="131">M587/($D587)</f>
        <v>-403.65366427323886</v>
      </c>
      <c r="N588" s="3">
        <f t="shared" si="131"/>
        <v>9045.4313991849413</v>
      </c>
      <c r="O588" s="123">
        <f t="shared" si="131"/>
        <v>-1005.8529732428564</v>
      </c>
      <c r="P588" s="3">
        <f t="shared" si="131"/>
        <v>7635.9247616688453</v>
      </c>
      <c r="Q588" s="3">
        <f t="shared" si="131"/>
        <v>3212.5038928779354</v>
      </c>
      <c r="R588" s="3">
        <f t="shared" si="131"/>
        <v>321732.98893848242</v>
      </c>
      <c r="S588" s="8"/>
      <c r="T588" s="24">
        <f>T587/($D587)</f>
        <v>300.50129633223366</v>
      </c>
      <c r="U588" s="24">
        <f>U587/($D587)</f>
        <v>4526.5732367319151</v>
      </c>
      <c r="V588" s="24">
        <f>V587/($D587)</f>
        <v>1004.1378071026587</v>
      </c>
      <c r="W588" s="24">
        <f>W587/($D587)</f>
        <v>0</v>
      </c>
    </row>
    <row r="589" spans="1:23" x14ac:dyDescent="0.2">
      <c r="A589" s="27"/>
      <c r="B589" s="28"/>
      <c r="C589" s="29"/>
      <c r="I589" s="3"/>
      <c r="J589" s="3"/>
      <c r="K589" s="3"/>
      <c r="L589" s="3"/>
      <c r="M589" s="3"/>
      <c r="N589" s="3"/>
      <c r="O589" s="123"/>
      <c r="P589" s="3"/>
      <c r="Q589" s="3"/>
      <c r="R589" s="3"/>
      <c r="S589" s="8"/>
      <c r="T589" s="118"/>
      <c r="U589" s="118"/>
      <c r="V589" s="118"/>
      <c r="W589" s="118"/>
    </row>
    <row r="590" spans="1:23" x14ac:dyDescent="0.2">
      <c r="A590" s="28" t="s">
        <v>53</v>
      </c>
      <c r="B590" s="28"/>
      <c r="C590" s="32" t="s">
        <v>181</v>
      </c>
      <c r="I590" s="3"/>
      <c r="J590" s="3"/>
      <c r="K590" s="3"/>
      <c r="L590" s="3"/>
      <c r="M590" s="3"/>
      <c r="N590" s="3"/>
      <c r="O590" s="123"/>
      <c r="P590" s="3"/>
      <c r="Q590" s="3"/>
      <c r="R590" s="3"/>
      <c r="S590" s="8"/>
      <c r="T590" s="118"/>
      <c r="U590" s="118"/>
      <c r="V590" s="118"/>
      <c r="W590" s="118"/>
    </row>
    <row r="591" spans="1:23" x14ac:dyDescent="0.2">
      <c r="A591" s="27"/>
      <c r="B591" s="28"/>
      <c r="C591" s="29" t="str">
        <f>C$11</f>
        <v>TOTAL</v>
      </c>
      <c r="D591" s="2">
        <f>transpose!A183</f>
        <v>341.90000000000003</v>
      </c>
      <c r="E591" s="2">
        <f>transpose!B183</f>
        <v>0</v>
      </c>
      <c r="F591" s="2">
        <f>transpose!C183</f>
        <v>0</v>
      </c>
      <c r="G591" s="2">
        <f>transpose!D183</f>
        <v>0</v>
      </c>
      <c r="H591" s="2">
        <f>transpose!E183</f>
        <v>134.80000000000001</v>
      </c>
      <c r="I591" s="3">
        <f>transpose!F183</f>
        <v>3932488.07</v>
      </c>
      <c r="J591" s="3">
        <f>transpose!G183</f>
        <v>111024.63</v>
      </c>
      <c r="K591" s="3">
        <f>transpose!H183</f>
        <v>0</v>
      </c>
      <c r="L591" s="3">
        <f>transpose!I183</f>
        <v>0</v>
      </c>
      <c r="M591" s="3">
        <f>transpose!J183</f>
        <v>0</v>
      </c>
      <c r="N591" s="3">
        <f>transpose!K183</f>
        <v>4043512.6999999997</v>
      </c>
      <c r="O591" s="123">
        <f>transpose!L183</f>
        <v>-449639.06000179623</v>
      </c>
      <c r="P591" s="3">
        <f>transpose!M183</f>
        <v>3593873.6399982036</v>
      </c>
      <c r="Q591" s="3">
        <f>transpose!N183</f>
        <v>1826967.2</v>
      </c>
      <c r="R591" s="3">
        <f>transpose!O183</f>
        <v>85841620</v>
      </c>
      <c r="S591" s="8">
        <f>transpose!P183</f>
        <v>21.283000000000001</v>
      </c>
      <c r="T591" s="24">
        <f>transpose!Q183</f>
        <v>149519.19</v>
      </c>
      <c r="U591" s="24">
        <f>transpose!R183</f>
        <v>1617387.2499982037</v>
      </c>
      <c r="V591" s="24">
        <f>transpose!S183</f>
        <v>909314</v>
      </c>
      <c r="W591" s="24">
        <f>transpose!T183</f>
        <v>30483.280362663903</v>
      </c>
    </row>
    <row r="592" spans="1:23" x14ac:dyDescent="0.2">
      <c r="A592" s="27"/>
      <c r="B592" s="28"/>
      <c r="C592" s="29" t="str">
        <f>C$12</f>
        <v>PER PUPIL</v>
      </c>
      <c r="I592" s="3">
        <f>I591/(D591)</f>
        <v>11501.86624744077</v>
      </c>
      <c r="J592" s="3">
        <f>J591/(D591)</f>
        <v>324.72837086867503</v>
      </c>
      <c r="K592" s="3"/>
      <c r="L592" s="3"/>
      <c r="M592" s="3">
        <f t="shared" ref="M592:R592" si="132">M591/($D591)</f>
        <v>0</v>
      </c>
      <c r="N592" s="3">
        <f t="shared" si="132"/>
        <v>11826.594618309446</v>
      </c>
      <c r="O592" s="123">
        <f t="shared" si="132"/>
        <v>-1315.1186311839608</v>
      </c>
      <c r="P592" s="3">
        <f t="shared" si="132"/>
        <v>10511.475987125485</v>
      </c>
      <c r="Q592" s="3">
        <f t="shared" si="132"/>
        <v>5343.5718046212332</v>
      </c>
      <c r="R592" s="3">
        <f t="shared" si="132"/>
        <v>251072.30184264402</v>
      </c>
      <c r="S592" s="8"/>
      <c r="T592" s="24">
        <f>T591/($D591)</f>
        <v>437.31848493711607</v>
      </c>
      <c r="U592" s="24">
        <f>U591/($D591)</f>
        <v>4730.585697567135</v>
      </c>
      <c r="V592" s="24">
        <f>V591/($D591)</f>
        <v>2659.5905235448959</v>
      </c>
      <c r="W592" s="24">
        <f>W591/($D591)</f>
        <v>89.158468448856098</v>
      </c>
    </row>
    <row r="593" spans="1:23" x14ac:dyDescent="0.2">
      <c r="A593" s="27"/>
      <c r="B593" s="28"/>
      <c r="C593" s="29"/>
      <c r="I593" s="3"/>
      <c r="J593" s="3"/>
      <c r="K593" s="3"/>
      <c r="L593" s="3"/>
      <c r="M593" s="3"/>
      <c r="N593" s="3"/>
      <c r="O593" s="123"/>
      <c r="P593" s="3"/>
      <c r="Q593" s="3"/>
      <c r="R593" s="3"/>
      <c r="S593" s="8"/>
      <c r="T593" s="118"/>
      <c r="U593" s="118"/>
      <c r="V593" s="118"/>
      <c r="W593" s="118"/>
    </row>
    <row r="594" spans="1:23" x14ac:dyDescent="0.2">
      <c r="A594" s="28" t="s">
        <v>54</v>
      </c>
      <c r="B594" s="28"/>
      <c r="C594" s="32" t="s">
        <v>182</v>
      </c>
      <c r="I594" s="3"/>
      <c r="J594" s="3"/>
      <c r="K594" s="3"/>
      <c r="L594" s="3"/>
      <c r="M594" s="3"/>
      <c r="N594" s="3"/>
      <c r="O594" s="123"/>
      <c r="P594" s="3"/>
      <c r="Q594" s="3"/>
      <c r="R594" s="3"/>
      <c r="S594" s="8"/>
      <c r="T594" s="118"/>
      <c r="U594" s="118"/>
      <c r="V594" s="118"/>
      <c r="W594" s="118"/>
    </row>
    <row r="595" spans="1:23" x14ac:dyDescent="0.2">
      <c r="A595" s="27"/>
      <c r="B595" s="28"/>
      <c r="C595" s="29" t="str">
        <f>C$11</f>
        <v>TOTAL</v>
      </c>
      <c r="D595" s="2">
        <f>transpose!A184</f>
        <v>123.4</v>
      </c>
      <c r="E595" s="2">
        <f>transpose!B184</f>
        <v>0</v>
      </c>
      <c r="F595" s="2">
        <f>transpose!C184</f>
        <v>0</v>
      </c>
      <c r="G595" s="2">
        <f>transpose!D184</f>
        <v>0</v>
      </c>
      <c r="H595" s="2">
        <f>transpose!E184</f>
        <v>81.7</v>
      </c>
      <c r="I595" s="3">
        <f>transpose!F184</f>
        <v>1964324.57</v>
      </c>
      <c r="J595" s="3">
        <f>transpose!G184</f>
        <v>4367.55</v>
      </c>
      <c r="K595" s="3">
        <f>transpose!H184</f>
        <v>0</v>
      </c>
      <c r="L595" s="3">
        <f>transpose!I184</f>
        <v>0</v>
      </c>
      <c r="M595" s="3">
        <f>transpose!J184</f>
        <v>0</v>
      </c>
      <c r="N595" s="3">
        <f>transpose!K184</f>
        <v>1968692.12</v>
      </c>
      <c r="O595" s="123">
        <f>transpose!L184</f>
        <v>-218918.78174878578</v>
      </c>
      <c r="P595" s="3">
        <f>transpose!M184</f>
        <v>1749773.3382512142</v>
      </c>
      <c r="Q595" s="3">
        <f>transpose!N184</f>
        <v>458782.44</v>
      </c>
      <c r="R595" s="3">
        <f>transpose!O184</f>
        <v>19474592</v>
      </c>
      <c r="S595" s="8">
        <f>transpose!P184</f>
        <v>23.558</v>
      </c>
      <c r="T595" s="24">
        <f>transpose!Q184</f>
        <v>59016.68</v>
      </c>
      <c r="U595" s="24">
        <f>transpose!R184</f>
        <v>1231974.2182512144</v>
      </c>
      <c r="V595" s="24">
        <f>transpose!S184</f>
        <v>0</v>
      </c>
      <c r="W595" s="24">
        <f>transpose!T184</f>
        <v>0</v>
      </c>
    </row>
    <row r="596" spans="1:23" x14ac:dyDescent="0.2">
      <c r="A596" s="27"/>
      <c r="B596" s="28"/>
      <c r="C596" s="29" t="str">
        <f>C$12</f>
        <v>PER PUPIL</v>
      </c>
      <c r="I596" s="3">
        <f>I595/(D595)</f>
        <v>15918.351458670988</v>
      </c>
      <c r="J596" s="3">
        <f>J595/(D595)</f>
        <v>35.393435980551054</v>
      </c>
      <c r="K596" s="3"/>
      <c r="L596" s="3"/>
      <c r="M596" s="3">
        <f t="shared" ref="M596:R596" si="133">M595/($D595)</f>
        <v>0</v>
      </c>
      <c r="N596" s="3">
        <f t="shared" si="133"/>
        <v>15953.74489465154</v>
      </c>
      <c r="O596" s="123">
        <f t="shared" si="133"/>
        <v>-1774.0581989366756</v>
      </c>
      <c r="P596" s="3">
        <f t="shared" si="133"/>
        <v>14179.686695714863</v>
      </c>
      <c r="Q596" s="3">
        <f t="shared" si="133"/>
        <v>3717.8479740680714</v>
      </c>
      <c r="R596" s="3">
        <f t="shared" si="133"/>
        <v>157816.79092382494</v>
      </c>
      <c r="S596" s="8"/>
      <c r="T596" s="24">
        <f>T595/($D595)</f>
        <v>478.25510534846029</v>
      </c>
      <c r="U596" s="24">
        <f>U595/($D595)</f>
        <v>9983.5836162983323</v>
      </c>
      <c r="V596" s="24">
        <f>V595/($D595)</f>
        <v>0</v>
      </c>
      <c r="W596" s="24">
        <f>W595/($D595)</f>
        <v>0</v>
      </c>
    </row>
    <row r="597" spans="1:23" x14ac:dyDescent="0.2">
      <c r="A597" s="27"/>
      <c r="B597" s="28"/>
      <c r="C597" s="29"/>
      <c r="I597" s="3"/>
      <c r="J597" s="3"/>
      <c r="K597" s="3"/>
      <c r="L597" s="3"/>
      <c r="M597" s="3"/>
      <c r="N597" s="3"/>
      <c r="O597" s="123"/>
      <c r="P597" s="3"/>
      <c r="Q597" s="3"/>
      <c r="R597" s="3"/>
      <c r="S597" s="8"/>
      <c r="T597" s="118"/>
      <c r="U597" s="118"/>
      <c r="V597" s="118"/>
      <c r="W597" s="118"/>
    </row>
    <row r="598" spans="1:23" x14ac:dyDescent="0.2">
      <c r="A598" s="28" t="s">
        <v>54</v>
      </c>
      <c r="B598" s="28"/>
      <c r="C598" s="32" t="s">
        <v>40</v>
      </c>
      <c r="I598" s="3"/>
      <c r="J598" s="3"/>
      <c r="K598" s="3"/>
      <c r="L598" s="3"/>
      <c r="M598" s="3"/>
      <c r="N598" s="3"/>
      <c r="O598" s="123"/>
      <c r="P598" s="3"/>
      <c r="Q598" s="3"/>
      <c r="R598" s="3"/>
      <c r="S598" s="8"/>
      <c r="T598" s="118"/>
      <c r="U598" s="118"/>
      <c r="V598" s="118"/>
      <c r="W598" s="118"/>
    </row>
    <row r="599" spans="1:23" x14ac:dyDescent="0.2">
      <c r="A599" s="27"/>
      <c r="B599" s="28"/>
      <c r="C599" s="29" t="str">
        <f>C$11</f>
        <v>TOTAL</v>
      </c>
      <c r="D599" s="2">
        <f>transpose!A185</f>
        <v>219.9</v>
      </c>
      <c r="E599" s="2">
        <f>transpose!B185</f>
        <v>0</v>
      </c>
      <c r="F599" s="2">
        <f>transpose!C185</f>
        <v>0</v>
      </c>
      <c r="G599" s="2">
        <f>transpose!D185</f>
        <v>0</v>
      </c>
      <c r="H599" s="2">
        <f>transpose!E185</f>
        <v>150</v>
      </c>
      <c r="I599" s="3">
        <f>transpose!F185</f>
        <v>3303031.04</v>
      </c>
      <c r="J599" s="3">
        <f>transpose!G185</f>
        <v>0</v>
      </c>
      <c r="K599" s="3">
        <f>transpose!H185</f>
        <v>0</v>
      </c>
      <c r="L599" s="3">
        <f>transpose!I185</f>
        <v>0</v>
      </c>
      <c r="M599" s="3">
        <f>transpose!J185</f>
        <v>0</v>
      </c>
      <c r="N599" s="3">
        <f>transpose!K185</f>
        <v>3303031.04</v>
      </c>
      <c r="O599" s="123">
        <f>transpose!L185</f>
        <v>-367297.41741193383</v>
      </c>
      <c r="P599" s="3">
        <f>transpose!M185</f>
        <v>2935733.6225880664</v>
      </c>
      <c r="Q599" s="3">
        <f>transpose!N185</f>
        <v>532304.6</v>
      </c>
      <c r="R599" s="3">
        <f>transpose!O185</f>
        <v>19714985.280000001</v>
      </c>
      <c r="S599" s="8">
        <f>transpose!P185</f>
        <v>27</v>
      </c>
      <c r="T599" s="24">
        <f>transpose!Q185</f>
        <v>87510.5</v>
      </c>
      <c r="U599" s="24">
        <f>transpose!R185</f>
        <v>2315918.5225880663</v>
      </c>
      <c r="V599" s="24">
        <f>transpose!S185</f>
        <v>151821</v>
      </c>
      <c r="W599" s="24">
        <f>transpose!T185</f>
        <v>0</v>
      </c>
    </row>
    <row r="600" spans="1:23" x14ac:dyDescent="0.2">
      <c r="A600" s="27"/>
      <c r="B600" s="28"/>
      <c r="C600" s="29" t="str">
        <f>C$12</f>
        <v>PER PUPIL</v>
      </c>
      <c r="I600" s="3">
        <f>I599/(D599)</f>
        <v>15020.60500227376</v>
      </c>
      <c r="J600" s="3">
        <f>J599/(D599)</f>
        <v>0</v>
      </c>
      <c r="K600" s="3"/>
      <c r="L600" s="3"/>
      <c r="M600" s="3">
        <f t="shared" ref="M600:R600" si="134">M599/($D599)</f>
        <v>0</v>
      </c>
      <c r="N600" s="3">
        <f t="shared" si="134"/>
        <v>15020.60500227376</v>
      </c>
      <c r="O600" s="123">
        <f t="shared" si="134"/>
        <v>-1670.2929395722319</v>
      </c>
      <c r="P600" s="3">
        <f t="shared" si="134"/>
        <v>13350.312062701529</v>
      </c>
      <c r="Q600" s="3">
        <f t="shared" si="134"/>
        <v>2420.6666666666665</v>
      </c>
      <c r="R600" s="3">
        <f t="shared" si="134"/>
        <v>89654.321418826745</v>
      </c>
      <c r="S600" s="8"/>
      <c r="T600" s="24">
        <f>T599/($D599)</f>
        <v>397.95588904047293</v>
      </c>
      <c r="U600" s="24">
        <f>U599/($D599)</f>
        <v>10531.689506994389</v>
      </c>
      <c r="V600" s="24">
        <f>V599/($D599)</f>
        <v>690.40927694406548</v>
      </c>
      <c r="W600" s="24">
        <f>W599/($D599)</f>
        <v>0</v>
      </c>
    </row>
    <row r="601" spans="1:23" x14ac:dyDescent="0.2">
      <c r="A601" s="27"/>
      <c r="B601" s="28"/>
      <c r="C601" s="29"/>
      <c r="I601" s="3"/>
      <c r="J601" s="3"/>
      <c r="K601" s="3"/>
      <c r="L601" s="3"/>
      <c r="M601" s="3"/>
      <c r="N601" s="3"/>
      <c r="O601" s="123"/>
      <c r="P601" s="3"/>
      <c r="Q601" s="3"/>
      <c r="R601" s="3"/>
      <c r="S601" s="8"/>
      <c r="T601" s="118"/>
      <c r="U601" s="118"/>
      <c r="V601" s="118"/>
      <c r="W601" s="118"/>
    </row>
    <row r="602" spans="1:23" x14ac:dyDescent="0.2">
      <c r="A602" s="28" t="s">
        <v>54</v>
      </c>
      <c r="B602" s="28"/>
      <c r="C602" s="32" t="s">
        <v>183</v>
      </c>
      <c r="I602" s="3"/>
      <c r="J602" s="3"/>
      <c r="K602" s="3"/>
      <c r="L602" s="3"/>
      <c r="M602" s="3"/>
      <c r="N602" s="3"/>
      <c r="O602" s="123"/>
      <c r="P602" s="3"/>
      <c r="Q602" s="3"/>
      <c r="R602" s="3"/>
      <c r="S602" s="8"/>
      <c r="T602" s="118"/>
      <c r="U602" s="118"/>
      <c r="V602" s="118"/>
      <c r="W602" s="118"/>
    </row>
    <row r="603" spans="1:23" x14ac:dyDescent="0.2">
      <c r="A603" s="27"/>
      <c r="B603" s="28"/>
      <c r="C603" s="29" t="str">
        <f>C$11</f>
        <v>TOTAL</v>
      </c>
      <c r="D603" s="2">
        <f>transpose!A186</f>
        <v>648.59999999999991</v>
      </c>
      <c r="E603" s="2">
        <f>transpose!B186</f>
        <v>0</v>
      </c>
      <c r="F603" s="2">
        <f>transpose!C186</f>
        <v>4</v>
      </c>
      <c r="G603" s="2">
        <f>transpose!D186</f>
        <v>1</v>
      </c>
      <c r="H603" s="2">
        <f>transpose!E186</f>
        <v>538.6</v>
      </c>
      <c r="I603" s="3">
        <f>transpose!F186</f>
        <v>6397767.6299999999</v>
      </c>
      <c r="J603" s="3">
        <f>transpose!G186</f>
        <v>44563.49</v>
      </c>
      <c r="K603" s="3">
        <f>transpose!H186</f>
        <v>31576</v>
      </c>
      <c r="L603" s="3">
        <f>transpose!I186</f>
        <v>7894</v>
      </c>
      <c r="M603" s="3">
        <f>transpose!J186</f>
        <v>0</v>
      </c>
      <c r="N603" s="3">
        <f>transpose!K186</f>
        <v>6442331.1200000001</v>
      </c>
      <c r="O603" s="123">
        <f>transpose!L186</f>
        <v>-716387.9339409814</v>
      </c>
      <c r="P603" s="3">
        <f>transpose!M186</f>
        <v>5725943.1860590186</v>
      </c>
      <c r="Q603" s="3">
        <f>transpose!N186</f>
        <v>873975.04</v>
      </c>
      <c r="R603" s="3">
        <f>transpose!O186</f>
        <v>32369446</v>
      </c>
      <c r="S603" s="8">
        <f>transpose!P186</f>
        <v>27</v>
      </c>
      <c r="T603" s="24">
        <f>transpose!Q186</f>
        <v>125566.99</v>
      </c>
      <c r="U603" s="24">
        <f>transpose!R186</f>
        <v>4726401.1560590183</v>
      </c>
      <c r="V603" s="24">
        <f>transpose!S186</f>
        <v>0</v>
      </c>
      <c r="W603" s="24">
        <f>transpose!T186</f>
        <v>55617.394499185662</v>
      </c>
    </row>
    <row r="604" spans="1:23" x14ac:dyDescent="0.2">
      <c r="A604" s="27"/>
      <c r="B604" s="28"/>
      <c r="C604" s="29" t="str">
        <f>C$12</f>
        <v>PER PUPIL</v>
      </c>
      <c r="I604" s="3">
        <f>I603/(D603)</f>
        <v>9863.9648936170233</v>
      </c>
      <c r="J604" s="3">
        <f>J603/(D603)</f>
        <v>68.707200123342588</v>
      </c>
      <c r="K604" s="3"/>
      <c r="L604" s="3"/>
      <c r="M604" s="3">
        <f t="shared" ref="M604:R604" si="135">M603/($D603)</f>
        <v>0</v>
      </c>
      <c r="N604" s="3">
        <f t="shared" si="135"/>
        <v>9932.6720937403661</v>
      </c>
      <c r="O604" s="123">
        <f t="shared" si="135"/>
        <v>-1104.5142367267676</v>
      </c>
      <c r="P604" s="3">
        <f t="shared" si="135"/>
        <v>8828.1578570135971</v>
      </c>
      <c r="Q604" s="3">
        <f t="shared" si="135"/>
        <v>1347.4792476102377</v>
      </c>
      <c r="R604" s="3">
        <f t="shared" si="135"/>
        <v>49906.638914585266</v>
      </c>
      <c r="S604" s="8"/>
      <c r="T604" s="24">
        <f>T603/($D603)</f>
        <v>193.59696268886836</v>
      </c>
      <c r="U604" s="24">
        <f>U603/($D603)</f>
        <v>7287.0816467144914</v>
      </c>
      <c r="V604" s="24">
        <f>V603/($D603)</f>
        <v>0</v>
      </c>
      <c r="W604" s="24">
        <f>W603/($D603)</f>
        <v>85.749914429826816</v>
      </c>
    </row>
    <row r="605" spans="1:23" x14ac:dyDescent="0.2">
      <c r="A605" s="27"/>
      <c r="B605" s="28"/>
      <c r="C605" s="29"/>
      <c r="I605" s="3"/>
      <c r="J605" s="3"/>
      <c r="K605" s="3"/>
      <c r="L605" s="3"/>
      <c r="M605" s="3"/>
      <c r="N605" s="3"/>
      <c r="O605" s="123"/>
      <c r="P605" s="3"/>
      <c r="Q605" s="3"/>
      <c r="R605" s="3"/>
      <c r="S605" s="8"/>
      <c r="T605" s="118"/>
      <c r="U605" s="118"/>
      <c r="V605" s="118"/>
      <c r="W605" s="118"/>
    </row>
    <row r="606" spans="1:23" x14ac:dyDescent="0.2">
      <c r="A606" s="28" t="s">
        <v>55</v>
      </c>
      <c r="B606" s="28"/>
      <c r="C606" s="32" t="s">
        <v>184</v>
      </c>
      <c r="I606" s="3"/>
      <c r="J606" s="3"/>
      <c r="K606" s="3"/>
      <c r="L606" s="3"/>
      <c r="M606" s="3"/>
      <c r="N606" s="3"/>
      <c r="O606" s="123"/>
      <c r="P606" s="3"/>
      <c r="Q606" s="3"/>
      <c r="R606" s="3"/>
      <c r="S606" s="8"/>
      <c r="T606" s="118"/>
      <c r="U606" s="118"/>
      <c r="V606" s="118"/>
      <c r="W606" s="118"/>
    </row>
    <row r="607" spans="1:23" x14ac:dyDescent="0.2">
      <c r="A607" s="27"/>
      <c r="B607" s="28"/>
      <c r="C607" s="29" t="str">
        <f>C$11</f>
        <v>TOTAL</v>
      </c>
      <c r="D607" s="2">
        <f>transpose!A187</f>
        <v>67.400000000000006</v>
      </c>
      <c r="E607" s="2">
        <f>transpose!B187</f>
        <v>0</v>
      </c>
      <c r="F607" s="2">
        <f>transpose!C187</f>
        <v>0</v>
      </c>
      <c r="G607" s="2">
        <f>transpose!D187</f>
        <v>1</v>
      </c>
      <c r="H607" s="2">
        <f>transpose!E187</f>
        <v>29.1</v>
      </c>
      <c r="I607" s="3">
        <f>transpose!F187</f>
        <v>1225078.8899999999</v>
      </c>
      <c r="J607" s="3">
        <f>transpose!G187</f>
        <v>69.56</v>
      </c>
      <c r="K607" s="3">
        <f>transpose!H187</f>
        <v>0</v>
      </c>
      <c r="L607" s="3">
        <f>transpose!I187</f>
        <v>7894</v>
      </c>
      <c r="M607" s="3">
        <f>transpose!J187</f>
        <v>0</v>
      </c>
      <c r="N607" s="3">
        <f>transpose!K187</f>
        <v>1225148.45</v>
      </c>
      <c r="O607" s="123">
        <f>transpose!L187</f>
        <v>-136236.64330784907</v>
      </c>
      <c r="P607" s="3">
        <f>transpose!M187</f>
        <v>1088911.8066921509</v>
      </c>
      <c r="Q607" s="3">
        <f>transpose!N187</f>
        <v>494438.13</v>
      </c>
      <c r="R607" s="3">
        <f>transpose!O187</f>
        <v>45092397</v>
      </c>
      <c r="S607" s="8">
        <f>transpose!P187</f>
        <v>10.965</v>
      </c>
      <c r="T607" s="24">
        <f>transpose!Q187</f>
        <v>34543.33</v>
      </c>
      <c r="U607" s="24">
        <f>transpose!R187</f>
        <v>559930.34669215092</v>
      </c>
      <c r="V607" s="24">
        <f>transpose!S187</f>
        <v>19817.919999999998</v>
      </c>
      <c r="W607" s="24">
        <f>transpose!T187</f>
        <v>0</v>
      </c>
    </row>
    <row r="608" spans="1:23" x14ac:dyDescent="0.2">
      <c r="A608" s="27"/>
      <c r="B608" s="28"/>
      <c r="C608" s="29" t="str">
        <f>C$12</f>
        <v>PER PUPIL</v>
      </c>
      <c r="I608" s="3">
        <f>I607/(D607)</f>
        <v>18176.244658753705</v>
      </c>
      <c r="J608" s="3">
        <f>J607/(D607)</f>
        <v>1.032047477744807</v>
      </c>
      <c r="K608" s="3"/>
      <c r="L608" s="3"/>
      <c r="M608" s="3">
        <f t="shared" ref="M608:R608" si="136">M607/($D607)</f>
        <v>0</v>
      </c>
      <c r="N608" s="3">
        <f t="shared" si="136"/>
        <v>18177.276706231452</v>
      </c>
      <c r="O608" s="123">
        <f t="shared" si="136"/>
        <v>-2021.3151826090364</v>
      </c>
      <c r="P608" s="3">
        <f t="shared" si="136"/>
        <v>16155.961523622414</v>
      </c>
      <c r="Q608" s="3">
        <f t="shared" si="136"/>
        <v>7335.8772997032638</v>
      </c>
      <c r="R608" s="3">
        <f t="shared" si="136"/>
        <v>669026.6617210682</v>
      </c>
      <c r="S608" s="8"/>
      <c r="T608" s="24">
        <f>T607/($D607)</f>
        <v>512.51231454005938</v>
      </c>
      <c r="U608" s="24">
        <f>U607/($D607)</f>
        <v>8307.571909379094</v>
      </c>
      <c r="V608" s="24">
        <f>V607/($D607)</f>
        <v>294.03442136498512</v>
      </c>
      <c r="W608" s="24">
        <f>W607/($D607)</f>
        <v>0</v>
      </c>
    </row>
    <row r="609" spans="1:23" x14ac:dyDescent="0.2">
      <c r="A609" s="27"/>
      <c r="B609" s="28"/>
      <c r="C609" s="29"/>
      <c r="I609" s="3"/>
      <c r="J609" s="3"/>
      <c r="K609" s="3"/>
      <c r="L609" s="3"/>
      <c r="M609" s="3"/>
      <c r="N609" s="3"/>
      <c r="O609" s="123"/>
      <c r="P609" s="3"/>
      <c r="Q609" s="3"/>
      <c r="R609" s="3"/>
      <c r="S609" s="8"/>
      <c r="T609" s="118"/>
      <c r="U609" s="118"/>
      <c r="V609" s="118"/>
      <c r="W609" s="118"/>
    </row>
    <row r="610" spans="1:23" x14ac:dyDescent="0.2">
      <c r="A610" s="28" t="s">
        <v>56</v>
      </c>
      <c r="B610" s="28"/>
      <c r="C610" s="32" t="s">
        <v>185</v>
      </c>
      <c r="I610" s="3"/>
      <c r="J610" s="3"/>
      <c r="K610" s="3"/>
      <c r="L610" s="3"/>
      <c r="M610" s="3"/>
      <c r="N610" s="3"/>
      <c r="O610" s="123"/>
      <c r="P610" s="3"/>
      <c r="Q610" s="3"/>
      <c r="R610" s="3"/>
      <c r="S610" s="8"/>
      <c r="T610" s="118"/>
      <c r="U610" s="118"/>
      <c r="V610" s="118"/>
      <c r="W610" s="118"/>
    </row>
    <row r="611" spans="1:23" x14ac:dyDescent="0.2">
      <c r="A611" s="27"/>
      <c r="B611" s="28"/>
      <c r="C611" s="29" t="str">
        <f>C$11</f>
        <v>TOTAL</v>
      </c>
      <c r="D611" s="2">
        <f>transpose!A188</f>
        <v>900.2</v>
      </c>
      <c r="E611" s="2">
        <f>transpose!B188</f>
        <v>0</v>
      </c>
      <c r="F611" s="2">
        <f>transpose!C188</f>
        <v>0</v>
      </c>
      <c r="G611" s="2">
        <f>transpose!D188</f>
        <v>0</v>
      </c>
      <c r="H611" s="2">
        <f>transpose!E188</f>
        <v>148.5</v>
      </c>
      <c r="I611" s="3">
        <f>transpose!F188</f>
        <v>10332738.220000001</v>
      </c>
      <c r="J611" s="3">
        <f>transpose!G188</f>
        <v>0</v>
      </c>
      <c r="K611" s="3">
        <f>transpose!H188</f>
        <v>0</v>
      </c>
      <c r="L611" s="3">
        <f>transpose!I188</f>
        <v>0</v>
      </c>
      <c r="M611" s="3">
        <f>transpose!J188</f>
        <v>0</v>
      </c>
      <c r="N611" s="3">
        <f>transpose!K188</f>
        <v>10332738.220000001</v>
      </c>
      <c r="O611" s="123">
        <f>transpose!L188</f>
        <v>-1149001.6342684997</v>
      </c>
      <c r="P611" s="3">
        <f>transpose!M188</f>
        <v>9183736.5857315008</v>
      </c>
      <c r="Q611" s="3">
        <f>transpose!N188</f>
        <v>4747537.32</v>
      </c>
      <c r="R611" s="3">
        <f>transpose!O188</f>
        <v>784327990</v>
      </c>
      <c r="S611" s="8">
        <f>transpose!P188</f>
        <v>6.0529999999999999</v>
      </c>
      <c r="T611" s="24">
        <f>transpose!Q188</f>
        <v>192516.95</v>
      </c>
      <c r="U611" s="24">
        <f>transpose!R188</f>
        <v>4243682.3157315003</v>
      </c>
      <c r="V611" s="24">
        <f>transpose!S188</f>
        <v>1800808.5899999999</v>
      </c>
      <c r="W611" s="24">
        <f>transpose!T188</f>
        <v>0</v>
      </c>
    </row>
    <row r="612" spans="1:23" x14ac:dyDescent="0.2">
      <c r="A612" s="27"/>
      <c r="B612" s="28"/>
      <c r="C612" s="29" t="str">
        <f>C$12</f>
        <v>PER PUPIL</v>
      </c>
      <c r="I612" s="3">
        <f>I611/(D611)</f>
        <v>11478.269517884915</v>
      </c>
      <c r="J612" s="3">
        <f>J611/(D611)</f>
        <v>0</v>
      </c>
      <c r="K612" s="3"/>
      <c r="L612" s="3"/>
      <c r="M612" s="3">
        <f t="shared" ref="M612:R612" si="137">M611/($D611)</f>
        <v>0</v>
      </c>
      <c r="N612" s="3">
        <f t="shared" si="137"/>
        <v>11478.269517884915</v>
      </c>
      <c r="O612" s="123">
        <f t="shared" si="137"/>
        <v>-1276.3848414446786</v>
      </c>
      <c r="P612" s="3">
        <f t="shared" si="137"/>
        <v>10201.884676440235</v>
      </c>
      <c r="Q612" s="3">
        <f t="shared" si="137"/>
        <v>5273.8694956676291</v>
      </c>
      <c r="R612" s="3">
        <f t="shared" si="137"/>
        <v>871281.92623861355</v>
      </c>
      <c r="S612" s="8"/>
      <c r="T612" s="24">
        <f>T611/($D611)</f>
        <v>213.86019773383694</v>
      </c>
      <c r="U612" s="24">
        <f>U611/($D611)</f>
        <v>4714.1549830387694</v>
      </c>
      <c r="V612" s="24">
        <f>V611/($D611)</f>
        <v>2000.4538880248831</v>
      </c>
      <c r="W612" s="24">
        <f>W611/($D611)</f>
        <v>0</v>
      </c>
    </row>
    <row r="613" spans="1:23" x14ac:dyDescent="0.2">
      <c r="A613" s="27"/>
      <c r="B613" s="28"/>
      <c r="C613" s="29"/>
      <c r="I613" s="3"/>
      <c r="J613" s="3"/>
      <c r="K613" s="3"/>
      <c r="L613" s="3"/>
      <c r="M613" s="3"/>
      <c r="N613" s="3"/>
      <c r="O613" s="123"/>
      <c r="P613" s="3"/>
      <c r="Q613" s="3"/>
      <c r="R613" s="3"/>
      <c r="S613" s="8"/>
      <c r="T613" s="118"/>
      <c r="U613" s="118"/>
      <c r="V613" s="118"/>
      <c r="W613" s="118"/>
    </row>
    <row r="614" spans="1:23" x14ac:dyDescent="0.2">
      <c r="A614" s="28" t="s">
        <v>56</v>
      </c>
      <c r="B614" s="28"/>
      <c r="C614" s="32" t="s">
        <v>186</v>
      </c>
      <c r="I614" s="3"/>
      <c r="J614" s="3"/>
      <c r="K614" s="3"/>
      <c r="L614" s="3"/>
      <c r="M614" s="3"/>
      <c r="N614" s="3"/>
      <c r="O614" s="123"/>
      <c r="P614" s="3"/>
      <c r="Q614" s="3"/>
      <c r="R614" s="3"/>
      <c r="S614" s="8"/>
      <c r="T614" s="118"/>
      <c r="U614" s="118"/>
      <c r="V614" s="118"/>
      <c r="W614" s="118"/>
    </row>
    <row r="615" spans="1:23" x14ac:dyDescent="0.2">
      <c r="A615" s="27"/>
      <c r="B615" s="28"/>
      <c r="C615" s="29" t="str">
        <f>C$11</f>
        <v>TOTAL</v>
      </c>
      <c r="D615" s="2">
        <f>transpose!A189</f>
        <v>244.6</v>
      </c>
      <c r="E615" s="2">
        <f>transpose!B189</f>
        <v>0</v>
      </c>
      <c r="F615" s="2">
        <f>transpose!C189</f>
        <v>0</v>
      </c>
      <c r="G615" s="2">
        <f>transpose!D189</f>
        <v>0</v>
      </c>
      <c r="H615" s="2">
        <f>transpose!E189</f>
        <v>74.5</v>
      </c>
      <c r="I615" s="3">
        <f>transpose!F189</f>
        <v>3232202.78</v>
      </c>
      <c r="J615" s="3">
        <f>transpose!G189</f>
        <v>47024.23</v>
      </c>
      <c r="K615" s="3">
        <f>transpose!H189</f>
        <v>0</v>
      </c>
      <c r="L615" s="3">
        <f>transpose!I189</f>
        <v>0</v>
      </c>
      <c r="M615" s="3">
        <f>transpose!J189</f>
        <v>0</v>
      </c>
      <c r="N615" s="3">
        <f>transpose!K189</f>
        <v>3279227.01</v>
      </c>
      <c r="O615" s="123">
        <f>transpose!L189</f>
        <v>-364650.40663997445</v>
      </c>
      <c r="P615" s="3">
        <f>transpose!M189</f>
        <v>2914576.6033600252</v>
      </c>
      <c r="Q615" s="3">
        <f>transpose!N189</f>
        <v>170560.71</v>
      </c>
      <c r="R615" s="3">
        <f>transpose!O189</f>
        <v>43621666</v>
      </c>
      <c r="S615" s="8">
        <f>transpose!P189</f>
        <v>3.91</v>
      </c>
      <c r="T615" s="24">
        <f>transpose!Q189</f>
        <v>9943.16</v>
      </c>
      <c r="U615" s="24">
        <f>transpose!R189</f>
        <v>2734072.7333600251</v>
      </c>
      <c r="V615" s="24">
        <f>transpose!S189</f>
        <v>371650.3</v>
      </c>
      <c r="W615" s="24">
        <f>transpose!T189</f>
        <v>0</v>
      </c>
    </row>
    <row r="616" spans="1:23" x14ac:dyDescent="0.2">
      <c r="A616" s="27"/>
      <c r="B616" s="28"/>
      <c r="C616" s="29" t="str">
        <f>C$12</f>
        <v>PER PUPIL</v>
      </c>
      <c r="I616" s="3">
        <f>I615/(D615)</f>
        <v>13214.238675388389</v>
      </c>
      <c r="J616" s="3">
        <f>J615/(D615)</f>
        <v>192.24950940310714</v>
      </c>
      <c r="K616" s="3"/>
      <c r="L616" s="3"/>
      <c r="M616" s="3">
        <f t="shared" ref="M616:R616" si="138">M615/($D615)</f>
        <v>0</v>
      </c>
      <c r="N616" s="3">
        <f t="shared" si="138"/>
        <v>13406.488184791495</v>
      </c>
      <c r="O616" s="123">
        <f t="shared" si="138"/>
        <v>-1490.8029707276144</v>
      </c>
      <c r="P616" s="3">
        <f t="shared" si="138"/>
        <v>11915.68521406388</v>
      </c>
      <c r="Q616" s="3">
        <f t="shared" si="138"/>
        <v>697.304619787408</v>
      </c>
      <c r="R616" s="3">
        <f t="shared" si="138"/>
        <v>178338.78168438267</v>
      </c>
      <c r="S616" s="8"/>
      <c r="T616" s="24">
        <f>T615/($D615)</f>
        <v>40.650695012264926</v>
      </c>
      <c r="U616" s="24">
        <f>U615/($D615)</f>
        <v>11177.729899264208</v>
      </c>
      <c r="V616" s="24">
        <f>V615/($D615)</f>
        <v>1519.42068683565</v>
      </c>
      <c r="W616" s="24">
        <f>W615/($D615)</f>
        <v>0</v>
      </c>
    </row>
    <row r="617" spans="1:23" x14ac:dyDescent="0.2">
      <c r="A617" s="27"/>
      <c r="B617" s="28"/>
      <c r="C617" s="29"/>
      <c r="I617" s="3"/>
      <c r="J617" s="3"/>
      <c r="K617" s="3"/>
      <c r="L617" s="3"/>
      <c r="M617" s="3"/>
      <c r="N617" s="3"/>
      <c r="O617" s="123"/>
      <c r="P617" s="3"/>
      <c r="Q617" s="3"/>
      <c r="R617" s="3"/>
      <c r="S617" s="8"/>
      <c r="T617" s="118"/>
      <c r="U617" s="118"/>
      <c r="V617" s="118"/>
      <c r="W617" s="118"/>
    </row>
    <row r="618" spans="1:23" x14ac:dyDescent="0.2">
      <c r="A618" s="28" t="s">
        <v>57</v>
      </c>
      <c r="B618" s="28"/>
      <c r="C618" s="32" t="s">
        <v>187</v>
      </c>
      <c r="I618" s="3"/>
      <c r="J618" s="3"/>
      <c r="K618" s="3"/>
      <c r="L618" s="3"/>
      <c r="M618" s="3"/>
      <c r="N618" s="3"/>
      <c r="O618" s="123"/>
      <c r="P618" s="3"/>
      <c r="Q618" s="3"/>
      <c r="R618" s="3"/>
      <c r="S618" s="8"/>
      <c r="T618" s="118"/>
      <c r="U618" s="118"/>
      <c r="V618" s="118"/>
      <c r="W618" s="118"/>
    </row>
    <row r="619" spans="1:23" x14ac:dyDescent="0.2">
      <c r="A619" s="27"/>
      <c r="B619" s="28"/>
      <c r="C619" s="29" t="str">
        <f>C$11</f>
        <v>TOTAL</v>
      </c>
      <c r="D619" s="2">
        <f>transpose!A190</f>
        <v>498.4</v>
      </c>
      <c r="E619" s="2">
        <f>transpose!B190</f>
        <v>0</v>
      </c>
      <c r="F619" s="2">
        <f>transpose!C190</f>
        <v>250</v>
      </c>
      <c r="G619" s="2">
        <f>transpose!D190</f>
        <v>0</v>
      </c>
      <c r="H619" s="2">
        <f>transpose!E190</f>
        <v>295.3</v>
      </c>
      <c r="I619" s="3">
        <f>transpose!F190</f>
        <v>4282403.4400000004</v>
      </c>
      <c r="J619" s="3">
        <f>transpose!G190</f>
        <v>63052.77</v>
      </c>
      <c r="K619" s="3">
        <f>transpose!H190</f>
        <v>1973500</v>
      </c>
      <c r="L619" s="3">
        <f>transpose!I190</f>
        <v>0</v>
      </c>
      <c r="M619" s="3">
        <f>transpose!J190</f>
        <v>0</v>
      </c>
      <c r="N619" s="3">
        <f>transpose!K190</f>
        <v>4345456.21</v>
      </c>
      <c r="O619" s="123">
        <f>transpose!L190</f>
        <v>-483215.21174976602</v>
      </c>
      <c r="P619" s="3">
        <f>transpose!M190</f>
        <v>3862240.9982502339</v>
      </c>
      <c r="Q619" s="3">
        <f>transpose!N190</f>
        <v>905460.63</v>
      </c>
      <c r="R619" s="3">
        <f>transpose!O190</f>
        <v>33535579</v>
      </c>
      <c r="S619" s="8">
        <f>transpose!P190</f>
        <v>27</v>
      </c>
      <c r="T619" s="24">
        <f>transpose!Q190</f>
        <v>96188.23</v>
      </c>
      <c r="U619" s="24">
        <f>transpose!R190</f>
        <v>2860592.1382502341</v>
      </c>
      <c r="V619" s="24">
        <f>transpose!S190</f>
        <v>0</v>
      </c>
      <c r="W619" s="24">
        <f>transpose!T190</f>
        <v>0</v>
      </c>
    </row>
    <row r="620" spans="1:23" x14ac:dyDescent="0.2">
      <c r="A620" s="27"/>
      <c r="B620" s="28"/>
      <c r="C620" s="29" t="str">
        <f>C$12</f>
        <v>PER PUPIL</v>
      </c>
      <c r="I620" s="3">
        <f>I619/(D619)</f>
        <v>8592.3022471910117</v>
      </c>
      <c r="J620" s="3">
        <f>J619/(D619)</f>
        <v>126.51037319422151</v>
      </c>
      <c r="K620" s="3"/>
      <c r="L620" s="3"/>
      <c r="M620" s="3">
        <f t="shared" ref="M620:R620" si="139">M619/($D619)</f>
        <v>0</v>
      </c>
      <c r="N620" s="3">
        <f t="shared" si="139"/>
        <v>8718.8126203852335</v>
      </c>
      <c r="O620" s="123">
        <f t="shared" si="139"/>
        <v>-969.53292887192219</v>
      </c>
      <c r="P620" s="3">
        <f t="shared" si="139"/>
        <v>7749.2796915133113</v>
      </c>
      <c r="Q620" s="3">
        <f t="shared" si="139"/>
        <v>1816.7348113964688</v>
      </c>
      <c r="R620" s="3">
        <f t="shared" si="139"/>
        <v>67286.474719101127</v>
      </c>
      <c r="S620" s="8"/>
      <c r="T620" s="24">
        <f>T619/($D619)</f>
        <v>192.99404093097914</v>
      </c>
      <c r="U620" s="24">
        <f>U619/($D619)</f>
        <v>5739.550839185863</v>
      </c>
      <c r="V620" s="24">
        <f>V619/($D619)</f>
        <v>0</v>
      </c>
      <c r="W620" s="24">
        <f>W619/($D619)</f>
        <v>0</v>
      </c>
    </row>
    <row r="621" spans="1:23" x14ac:dyDescent="0.2">
      <c r="A621" s="27"/>
      <c r="B621" s="28"/>
      <c r="C621" s="29"/>
      <c r="I621" s="3"/>
      <c r="J621" s="3"/>
      <c r="K621" s="3"/>
      <c r="L621" s="3"/>
      <c r="M621" s="3"/>
      <c r="N621" s="3"/>
      <c r="O621" s="123"/>
      <c r="P621" s="3"/>
      <c r="Q621" s="3"/>
      <c r="R621" s="3"/>
      <c r="S621" s="8"/>
      <c r="T621" s="118"/>
      <c r="U621" s="118"/>
      <c r="V621" s="118"/>
      <c r="W621" s="118"/>
    </row>
    <row r="622" spans="1:23" x14ac:dyDescent="0.2">
      <c r="A622" s="28" t="s">
        <v>57</v>
      </c>
      <c r="B622" s="28"/>
      <c r="C622" s="32" t="s">
        <v>188</v>
      </c>
      <c r="I622" s="3"/>
      <c r="J622" s="3"/>
      <c r="K622" s="3"/>
      <c r="L622" s="3"/>
      <c r="M622" s="3"/>
      <c r="N622" s="3"/>
      <c r="O622" s="123"/>
      <c r="P622" s="3"/>
      <c r="Q622" s="3"/>
      <c r="R622" s="3"/>
      <c r="S622" s="8"/>
      <c r="T622" s="118"/>
      <c r="U622" s="118"/>
      <c r="V622" s="118"/>
      <c r="W622" s="118"/>
    </row>
    <row r="623" spans="1:23" x14ac:dyDescent="0.2">
      <c r="A623" s="27"/>
      <c r="B623" s="28"/>
      <c r="C623" s="29" t="str">
        <f>C$11</f>
        <v>TOTAL</v>
      </c>
      <c r="D623" s="2">
        <f>transpose!A191</f>
        <v>127.7</v>
      </c>
      <c r="E623" s="2">
        <f>transpose!B191</f>
        <v>0</v>
      </c>
      <c r="F623" s="2">
        <f>transpose!C191</f>
        <v>0</v>
      </c>
      <c r="G623" s="2">
        <f>transpose!D191</f>
        <v>0</v>
      </c>
      <c r="H623" s="2">
        <f>transpose!E191</f>
        <v>45.5</v>
      </c>
      <c r="I623" s="3">
        <f>transpose!F191</f>
        <v>1984011.72</v>
      </c>
      <c r="J623" s="3">
        <f>transpose!G191</f>
        <v>0</v>
      </c>
      <c r="K623" s="3">
        <f>transpose!H191</f>
        <v>0</v>
      </c>
      <c r="L623" s="3">
        <f>transpose!I191</f>
        <v>0</v>
      </c>
      <c r="M623" s="3">
        <f>transpose!J191</f>
        <v>0</v>
      </c>
      <c r="N623" s="3">
        <f>transpose!K191</f>
        <v>1984011.72</v>
      </c>
      <c r="O623" s="123">
        <f>transpose!L191</f>
        <v>-220622.32296521464</v>
      </c>
      <c r="P623" s="3">
        <f>transpose!M191</f>
        <v>1763389.3970347852</v>
      </c>
      <c r="Q623" s="3">
        <f>transpose!N191</f>
        <v>615045.15</v>
      </c>
      <c r="R623" s="3">
        <f>transpose!O191</f>
        <v>26808698</v>
      </c>
      <c r="S623" s="8">
        <f>transpose!P191</f>
        <v>22.942</v>
      </c>
      <c r="T623" s="24">
        <f>transpose!Q191</f>
        <v>73008.179999999993</v>
      </c>
      <c r="U623" s="24">
        <f>transpose!R191</f>
        <v>1075336.0670347854</v>
      </c>
      <c r="V623" s="24">
        <f>transpose!S191</f>
        <v>74228.81</v>
      </c>
      <c r="W623" s="24">
        <f>transpose!T191</f>
        <v>0</v>
      </c>
    </row>
    <row r="624" spans="1:23" x14ac:dyDescent="0.2">
      <c r="A624" s="27"/>
      <c r="B624" s="28"/>
      <c r="C624" s="29" t="str">
        <f>C$12</f>
        <v>PER PUPIL</v>
      </c>
      <c r="I624" s="3">
        <f>I623/(D623)</f>
        <v>15536.505246671886</v>
      </c>
      <c r="J624" s="3">
        <f>J623/(D623)</f>
        <v>0</v>
      </c>
      <c r="K624" s="3"/>
      <c r="L624" s="3"/>
      <c r="M624" s="3">
        <f t="shared" ref="M624:R624" si="140">M623/($D623)</f>
        <v>0</v>
      </c>
      <c r="N624" s="3">
        <f t="shared" si="140"/>
        <v>15536.505246671886</v>
      </c>
      <c r="O624" s="123">
        <f t="shared" si="140"/>
        <v>-1727.6611038779533</v>
      </c>
      <c r="P624" s="3">
        <f t="shared" si="140"/>
        <v>13808.844142793932</v>
      </c>
      <c r="Q624" s="3">
        <f t="shared" si="140"/>
        <v>4816.3285043069691</v>
      </c>
      <c r="R624" s="3">
        <f t="shared" si="140"/>
        <v>209934.98825371964</v>
      </c>
      <c r="S624" s="8"/>
      <c r="T624" s="24">
        <f>T623/($D623)</f>
        <v>571.71636648394667</v>
      </c>
      <c r="U624" s="24">
        <f>U623/($D623)</f>
        <v>8420.7992720030179</v>
      </c>
      <c r="V624" s="24">
        <f>V623/($D623)</f>
        <v>581.27494126859824</v>
      </c>
      <c r="W624" s="24">
        <f>W623/($D623)</f>
        <v>0</v>
      </c>
    </row>
    <row r="625" spans="1:23" x14ac:dyDescent="0.2">
      <c r="A625" s="27"/>
      <c r="B625" s="28"/>
      <c r="C625" s="29"/>
      <c r="I625" s="3"/>
      <c r="J625" s="3"/>
      <c r="K625" s="3"/>
      <c r="L625" s="3"/>
      <c r="M625" s="3"/>
      <c r="N625" s="3"/>
      <c r="O625" s="123"/>
      <c r="P625" s="3"/>
      <c r="Q625" s="3"/>
      <c r="R625" s="3"/>
      <c r="S625" s="8"/>
      <c r="T625" s="118"/>
      <c r="U625" s="118"/>
      <c r="V625" s="118"/>
      <c r="W625" s="118"/>
    </row>
    <row r="626" spans="1:23" x14ac:dyDescent="0.2">
      <c r="A626" s="28" t="s">
        <v>58</v>
      </c>
      <c r="B626" s="28"/>
      <c r="C626" s="32" t="s">
        <v>58</v>
      </c>
      <c r="I626" s="3"/>
      <c r="J626" s="3"/>
      <c r="K626" s="3"/>
      <c r="L626" s="3"/>
      <c r="M626" s="3"/>
      <c r="N626" s="3"/>
      <c r="O626" s="123"/>
      <c r="P626" s="3"/>
      <c r="Q626" s="3"/>
      <c r="R626" s="3"/>
      <c r="S626" s="8"/>
      <c r="T626" s="118"/>
      <c r="U626" s="118"/>
      <c r="V626" s="118"/>
      <c r="W626" s="118"/>
    </row>
    <row r="627" spans="1:23" x14ac:dyDescent="0.2">
      <c r="A627" s="27"/>
      <c r="B627" s="28"/>
      <c r="C627" s="29" t="str">
        <f>C$11</f>
        <v>TOTAL</v>
      </c>
      <c r="D627" s="2">
        <f>transpose!A192</f>
        <v>3394.8</v>
      </c>
      <c r="E627" s="2">
        <f>transpose!B192</f>
        <v>0</v>
      </c>
      <c r="F627" s="2">
        <f>transpose!C192</f>
        <v>0</v>
      </c>
      <c r="G627" s="2">
        <f>transpose!D192</f>
        <v>1</v>
      </c>
      <c r="H627" s="2">
        <f>transpose!E192</f>
        <v>774</v>
      </c>
      <c r="I627" s="3">
        <f>transpose!F192</f>
        <v>30229008.579999998</v>
      </c>
      <c r="J627" s="3">
        <f>transpose!G192</f>
        <v>0</v>
      </c>
      <c r="K627" s="3">
        <f>transpose!H192</f>
        <v>0</v>
      </c>
      <c r="L627" s="3">
        <f>transpose!I192</f>
        <v>7894</v>
      </c>
      <c r="M627" s="3">
        <f>transpose!J192</f>
        <v>0</v>
      </c>
      <c r="N627" s="3">
        <f>transpose!K192</f>
        <v>30229008.579999998</v>
      </c>
      <c r="O627" s="123">
        <f>transpose!L192</f>
        <v>-3361469.1015308136</v>
      </c>
      <c r="P627" s="3">
        <f>transpose!M192</f>
        <v>26867539.478469186</v>
      </c>
      <c r="Q627" s="3">
        <f>transpose!N192</f>
        <v>19830394.23</v>
      </c>
      <c r="R627" s="3">
        <f>transpose!O192</f>
        <v>1859215660</v>
      </c>
      <c r="S627" s="8">
        <f>transpose!P192</f>
        <v>10.666</v>
      </c>
      <c r="T627" s="24">
        <f>transpose!Q192</f>
        <v>1222422.31</v>
      </c>
      <c r="U627" s="24">
        <f>transpose!R192</f>
        <v>5814722.9384691846</v>
      </c>
      <c r="V627" s="24">
        <f>transpose!S192</f>
        <v>6162349.0099999998</v>
      </c>
      <c r="W627" s="24">
        <f>transpose!T192</f>
        <v>33240.151351941371</v>
      </c>
    </row>
    <row r="628" spans="1:23" x14ac:dyDescent="0.2">
      <c r="A628" s="27"/>
      <c r="B628" s="28"/>
      <c r="C628" s="29" t="str">
        <f>C$12</f>
        <v>PER PUPIL</v>
      </c>
      <c r="I628" s="3">
        <f>I627/(D627)</f>
        <v>8904.5035289265925</v>
      </c>
      <c r="J628" s="3">
        <f>J627/(D627)</f>
        <v>0</v>
      </c>
      <c r="K628" s="3"/>
      <c r="L628" s="3"/>
      <c r="M628" s="3">
        <f t="shared" ref="M628:R628" si="141">M627/($D627)</f>
        <v>0</v>
      </c>
      <c r="N628" s="3">
        <f t="shared" si="141"/>
        <v>8904.5035289265925</v>
      </c>
      <c r="O628" s="123">
        <f t="shared" si="141"/>
        <v>-990.18177846436117</v>
      </c>
      <c r="P628" s="3">
        <f t="shared" si="141"/>
        <v>7914.3217504622316</v>
      </c>
      <c r="Q628" s="3">
        <f t="shared" si="141"/>
        <v>5841.4028013432307</v>
      </c>
      <c r="R628" s="3">
        <f t="shared" si="141"/>
        <v>547665.74172263464</v>
      </c>
      <c r="S628" s="8"/>
      <c r="T628" s="24">
        <f>T627/($D627)</f>
        <v>360.08669435607402</v>
      </c>
      <c r="U628" s="24">
        <f>U627/($D627)</f>
        <v>1712.8322547629268</v>
      </c>
      <c r="V628" s="24">
        <f>V627/($D627)</f>
        <v>1815.2318280900199</v>
      </c>
      <c r="W628" s="24">
        <f>W627/($D627)</f>
        <v>9.7914903240077091</v>
      </c>
    </row>
    <row r="629" spans="1:23" x14ac:dyDescent="0.2">
      <c r="A629" s="27"/>
      <c r="B629" s="28"/>
      <c r="C629" s="29"/>
      <c r="I629" s="3"/>
      <c r="J629" s="3"/>
      <c r="K629" s="3"/>
      <c r="L629" s="3"/>
      <c r="M629" s="3"/>
      <c r="N629" s="3"/>
      <c r="O629" s="123"/>
      <c r="P629" s="3"/>
      <c r="Q629" s="3"/>
      <c r="R629" s="3"/>
      <c r="S629" s="8"/>
      <c r="T629" s="118"/>
      <c r="U629" s="118"/>
      <c r="V629" s="118"/>
      <c r="W629" s="118"/>
    </row>
    <row r="630" spans="1:23" x14ac:dyDescent="0.2">
      <c r="A630" s="28" t="s">
        <v>59</v>
      </c>
      <c r="B630" s="28"/>
      <c r="C630" s="32" t="s">
        <v>189</v>
      </c>
      <c r="I630" s="3"/>
      <c r="J630" s="3"/>
      <c r="K630" s="3"/>
      <c r="L630" s="3"/>
      <c r="M630" s="3"/>
      <c r="N630" s="3"/>
      <c r="O630" s="123"/>
      <c r="P630" s="3"/>
      <c r="Q630" s="3"/>
      <c r="R630" s="3"/>
      <c r="S630" s="8"/>
      <c r="T630" s="118"/>
      <c r="U630" s="118"/>
      <c r="V630" s="118"/>
      <c r="W630" s="118"/>
    </row>
    <row r="631" spans="1:23" x14ac:dyDescent="0.2">
      <c r="A631" s="27"/>
      <c r="B631" s="28"/>
      <c r="C631" s="29" t="str">
        <f>C$11</f>
        <v>TOTAL</v>
      </c>
      <c r="D631" s="2">
        <f>transpose!A193</f>
        <v>346.6</v>
      </c>
      <c r="E631" s="2">
        <f>transpose!B193</f>
        <v>0</v>
      </c>
      <c r="F631" s="2">
        <f>transpose!C193</f>
        <v>0</v>
      </c>
      <c r="G631" s="2">
        <f>transpose!D193</f>
        <v>0</v>
      </c>
      <c r="H631" s="2">
        <f>transpose!E193</f>
        <v>188</v>
      </c>
      <c r="I631" s="3">
        <f>transpose!F193</f>
        <v>3852502.4899999998</v>
      </c>
      <c r="J631" s="3">
        <f>transpose!G193</f>
        <v>0</v>
      </c>
      <c r="K631" s="3">
        <f>transpose!H193</f>
        <v>0</v>
      </c>
      <c r="L631" s="3">
        <f>transpose!I193</f>
        <v>0</v>
      </c>
      <c r="M631" s="3">
        <f>transpose!J193</f>
        <v>0</v>
      </c>
      <c r="N631" s="3">
        <f>transpose!K193</f>
        <v>3852502.4899999998</v>
      </c>
      <c r="O631" s="123">
        <f>transpose!L193</f>
        <v>-233121.00999999989</v>
      </c>
      <c r="P631" s="3">
        <f>transpose!M193</f>
        <v>3619381.48</v>
      </c>
      <c r="Q631" s="3">
        <f>transpose!N193</f>
        <v>3251018.59</v>
      </c>
      <c r="R631" s="3">
        <f>transpose!O193</f>
        <v>282574410</v>
      </c>
      <c r="S631" s="8">
        <f>transpose!P193</f>
        <v>11.504999999999999</v>
      </c>
      <c r="T631" s="24">
        <f>transpose!Q193</f>
        <v>368362.89</v>
      </c>
      <c r="U631" s="24">
        <f>transpose!R193</f>
        <v>0</v>
      </c>
      <c r="V631" s="24">
        <f>transpose!S193</f>
        <v>584000</v>
      </c>
      <c r="W631" s="24">
        <f>transpose!T193</f>
        <v>0</v>
      </c>
    </row>
    <row r="632" spans="1:23" x14ac:dyDescent="0.2">
      <c r="A632" s="27"/>
      <c r="B632" s="28"/>
      <c r="C632" s="29" t="str">
        <f>C$12</f>
        <v>PER PUPIL</v>
      </c>
      <c r="I632" s="3">
        <f>I631/(D631)</f>
        <v>11115.125476053086</v>
      </c>
      <c r="J632" s="3">
        <f>J631/(D631)</f>
        <v>0</v>
      </c>
      <c r="K632" s="3"/>
      <c r="L632" s="3"/>
      <c r="M632" s="3">
        <f t="shared" ref="M632:R632" si="142">M631/($D631)</f>
        <v>0</v>
      </c>
      <c r="N632" s="3">
        <f t="shared" si="142"/>
        <v>11115.125476053086</v>
      </c>
      <c r="O632" s="123">
        <f t="shared" si="142"/>
        <v>-672.59379688401577</v>
      </c>
      <c r="P632" s="3">
        <f t="shared" si="142"/>
        <v>10442.531679169071</v>
      </c>
      <c r="Q632" s="3">
        <f t="shared" si="142"/>
        <v>9379.7420369301781</v>
      </c>
      <c r="R632" s="3">
        <f t="shared" si="142"/>
        <v>815275.27409117133</v>
      </c>
      <c r="S632" s="8"/>
      <c r="T632" s="24">
        <f>T631/($D631)</f>
        <v>1062.7896422388922</v>
      </c>
      <c r="U632" s="24">
        <f>U631/($D631)</f>
        <v>0</v>
      </c>
      <c r="V632" s="24">
        <f>V631/($D631)</f>
        <v>1684.9394114252739</v>
      </c>
      <c r="W632" s="24">
        <f>W631/($D631)</f>
        <v>0</v>
      </c>
    </row>
    <row r="633" spans="1:23" x14ac:dyDescent="0.2">
      <c r="A633" s="27"/>
      <c r="B633" s="28"/>
      <c r="C633" s="29"/>
      <c r="I633" s="3"/>
      <c r="J633" s="3"/>
      <c r="K633" s="3"/>
      <c r="L633" s="3"/>
      <c r="M633" s="3"/>
      <c r="N633" s="3"/>
      <c r="O633" s="123"/>
      <c r="P633" s="3"/>
      <c r="Q633" s="3"/>
      <c r="R633" s="3"/>
      <c r="S633" s="8"/>
      <c r="T633" s="118"/>
      <c r="U633" s="118"/>
      <c r="V633" s="118"/>
      <c r="W633" s="118"/>
    </row>
    <row r="634" spans="1:23" x14ac:dyDescent="0.2">
      <c r="A634" s="28" t="s">
        <v>59</v>
      </c>
      <c r="B634" s="28"/>
      <c r="C634" s="32" t="s">
        <v>190</v>
      </c>
      <c r="I634" s="3"/>
      <c r="J634" s="3"/>
      <c r="K634" s="3"/>
      <c r="L634" s="3"/>
      <c r="M634" s="3"/>
      <c r="N634" s="3"/>
      <c r="O634" s="123"/>
      <c r="P634" s="3"/>
      <c r="Q634" s="3"/>
      <c r="R634" s="3"/>
      <c r="S634" s="8"/>
      <c r="T634" s="118"/>
      <c r="U634" s="118"/>
      <c r="V634" s="118"/>
      <c r="W634" s="118"/>
    </row>
    <row r="635" spans="1:23" x14ac:dyDescent="0.2">
      <c r="A635" s="27"/>
      <c r="B635" s="28"/>
      <c r="C635" s="29" t="str">
        <f>C$11</f>
        <v>TOTAL</v>
      </c>
      <c r="D635" s="2">
        <f>transpose!A194</f>
        <v>2347.7999999999997</v>
      </c>
      <c r="E635" s="2">
        <f>transpose!B194</f>
        <v>0</v>
      </c>
      <c r="F635" s="2">
        <f>transpose!C194</f>
        <v>0</v>
      </c>
      <c r="G635" s="2">
        <f>transpose!D194</f>
        <v>1</v>
      </c>
      <c r="H635" s="2">
        <f>transpose!E194</f>
        <v>552.9</v>
      </c>
      <c r="I635" s="3">
        <f>transpose!F194</f>
        <v>19406246.960000001</v>
      </c>
      <c r="J635" s="3">
        <f>transpose!G194</f>
        <v>0</v>
      </c>
      <c r="K635" s="3">
        <f>transpose!H194</f>
        <v>0</v>
      </c>
      <c r="L635" s="3">
        <f>transpose!I194</f>
        <v>7894</v>
      </c>
      <c r="M635" s="3">
        <f>transpose!J194</f>
        <v>0</v>
      </c>
      <c r="N635" s="3">
        <f>transpose!K194</f>
        <v>19406246.960000001</v>
      </c>
      <c r="O635" s="123">
        <f>transpose!L194</f>
        <v>-2157976.8109191586</v>
      </c>
      <c r="P635" s="3">
        <f>transpose!M194</f>
        <v>17248270.149080843</v>
      </c>
      <c r="Q635" s="3">
        <f>transpose!N194</f>
        <v>5766237.4100000001</v>
      </c>
      <c r="R635" s="3">
        <f>transpose!O194</f>
        <v>255708976</v>
      </c>
      <c r="S635" s="8">
        <f>transpose!P194</f>
        <v>22.55</v>
      </c>
      <c r="T635" s="24">
        <f>transpose!Q194</f>
        <v>722920.52</v>
      </c>
      <c r="U635" s="24">
        <f>transpose!R194</f>
        <v>10759112.219080843</v>
      </c>
      <c r="V635" s="24">
        <f>transpose!S194</f>
        <v>1100000</v>
      </c>
      <c r="W635" s="24">
        <f>transpose!T194</f>
        <v>0</v>
      </c>
    </row>
    <row r="636" spans="1:23" x14ac:dyDescent="0.2">
      <c r="A636" s="27"/>
      <c r="B636" s="28"/>
      <c r="C636" s="29" t="str">
        <f>C$12</f>
        <v>PER PUPIL</v>
      </c>
      <c r="I636" s="3">
        <f>I635/(D635)</f>
        <v>8265.7155464690368</v>
      </c>
      <c r="J636" s="3">
        <f>J635/(D635)</f>
        <v>0</v>
      </c>
      <c r="K636" s="3"/>
      <c r="L636" s="3"/>
      <c r="M636" s="3">
        <f t="shared" ref="M636:R636" si="143">M635/($D635)</f>
        <v>0</v>
      </c>
      <c r="N636" s="3">
        <f t="shared" si="143"/>
        <v>8265.7155464690368</v>
      </c>
      <c r="O636" s="123">
        <f t="shared" si="143"/>
        <v>-919.1484840783537</v>
      </c>
      <c r="P636" s="3">
        <f t="shared" si="143"/>
        <v>7346.5670623906826</v>
      </c>
      <c r="Q636" s="3">
        <f t="shared" si="143"/>
        <v>2456.0172970440417</v>
      </c>
      <c r="R636" s="3">
        <f t="shared" si="143"/>
        <v>108914.29252917627</v>
      </c>
      <c r="S636" s="8"/>
      <c r="T636" s="24">
        <f>T635/($D635)</f>
        <v>307.91401311866434</v>
      </c>
      <c r="U636" s="24">
        <f>U635/($D635)</f>
        <v>4582.6357522279768</v>
      </c>
      <c r="V636" s="24">
        <f>V635/($D635)</f>
        <v>468.52372433767789</v>
      </c>
      <c r="W636" s="24">
        <f>W635/($D635)</f>
        <v>0</v>
      </c>
    </row>
    <row r="637" spans="1:23" x14ac:dyDescent="0.2">
      <c r="A637" s="27"/>
      <c r="B637" s="28"/>
      <c r="C637" s="29"/>
      <c r="I637" s="3"/>
      <c r="J637" s="3"/>
      <c r="K637" s="3"/>
      <c r="L637" s="3"/>
      <c r="M637" s="3"/>
      <c r="N637" s="3"/>
      <c r="O637" s="123"/>
      <c r="P637" s="3"/>
      <c r="Q637" s="3"/>
      <c r="R637" s="3"/>
      <c r="S637" s="8"/>
      <c r="T637" s="118"/>
      <c r="U637" s="118"/>
      <c r="V637" s="118"/>
      <c r="W637" s="118"/>
    </row>
    <row r="638" spans="1:23" x14ac:dyDescent="0.2">
      <c r="A638" s="28" t="s">
        <v>60</v>
      </c>
      <c r="B638" s="28"/>
      <c r="C638" s="32" t="s">
        <v>191</v>
      </c>
      <c r="I638" s="3"/>
      <c r="J638" s="3"/>
      <c r="K638" s="3"/>
      <c r="L638" s="3"/>
      <c r="M638" s="3"/>
      <c r="N638" s="3"/>
      <c r="O638" s="123"/>
      <c r="P638" s="3"/>
      <c r="Q638" s="3"/>
      <c r="R638" s="3"/>
      <c r="S638" s="8"/>
      <c r="T638" s="118"/>
      <c r="U638" s="118"/>
      <c r="V638" s="118"/>
      <c r="W638" s="118"/>
    </row>
    <row r="639" spans="1:23" x14ac:dyDescent="0.2">
      <c r="A639" s="27"/>
      <c r="B639" s="28"/>
      <c r="C639" s="29" t="str">
        <f>C$11</f>
        <v>TOTAL</v>
      </c>
      <c r="D639" s="2">
        <f>transpose!A195</f>
        <v>354.9</v>
      </c>
      <c r="E639" s="2">
        <f>transpose!B195</f>
        <v>0</v>
      </c>
      <c r="F639" s="2">
        <f>transpose!C195</f>
        <v>0</v>
      </c>
      <c r="G639" s="2">
        <f>transpose!D195</f>
        <v>0</v>
      </c>
      <c r="H639" s="2">
        <f>transpose!E195</f>
        <v>166.1</v>
      </c>
      <c r="I639" s="3">
        <f>transpose!F195</f>
        <v>3830877.86</v>
      </c>
      <c r="J639" s="3">
        <f>transpose!G195</f>
        <v>45806.55</v>
      </c>
      <c r="K639" s="3">
        <f>transpose!H195</f>
        <v>0</v>
      </c>
      <c r="L639" s="3">
        <f>transpose!I195</f>
        <v>0</v>
      </c>
      <c r="M639" s="3">
        <f>transpose!J195</f>
        <v>0</v>
      </c>
      <c r="N639" s="3">
        <f>transpose!K195</f>
        <v>3876684.4099999997</v>
      </c>
      <c r="O639" s="123">
        <f>transpose!L195</f>
        <v>-431087.73567992455</v>
      </c>
      <c r="P639" s="3">
        <f>transpose!M195</f>
        <v>3445596.6743200752</v>
      </c>
      <c r="Q639" s="3">
        <f>transpose!N195</f>
        <v>933208.7</v>
      </c>
      <c r="R639" s="3">
        <f>transpose!O195</f>
        <v>38186787</v>
      </c>
      <c r="S639" s="8">
        <f>transpose!P195</f>
        <v>24.437999999999999</v>
      </c>
      <c r="T639" s="24">
        <f>transpose!Q195</f>
        <v>123007.82</v>
      </c>
      <c r="U639" s="24">
        <f>transpose!R195</f>
        <v>2389380.1543200756</v>
      </c>
      <c r="V639" s="24">
        <f>transpose!S195</f>
        <v>0</v>
      </c>
      <c r="W639" s="24">
        <f>transpose!T195</f>
        <v>0</v>
      </c>
    </row>
    <row r="640" spans="1:23" x14ac:dyDescent="0.2">
      <c r="A640" s="27"/>
      <c r="B640" s="28"/>
      <c r="C640" s="29" t="str">
        <f>C$12</f>
        <v>PER PUPIL</v>
      </c>
      <c r="I640" s="3">
        <f>I639/(D639)</f>
        <v>10794.245872076641</v>
      </c>
      <c r="J640" s="3">
        <f>J639/(D639)</f>
        <v>129.06889264581574</v>
      </c>
      <c r="K640" s="3"/>
      <c r="L640" s="3"/>
      <c r="M640" s="3">
        <f t="shared" ref="M640:R640" si="144">M639/($D639)</f>
        <v>0</v>
      </c>
      <c r="N640" s="3">
        <f t="shared" si="144"/>
        <v>10923.314764722456</v>
      </c>
      <c r="O640" s="123">
        <f t="shared" si="144"/>
        <v>-1214.6738114396296</v>
      </c>
      <c r="P640" s="3">
        <f t="shared" si="144"/>
        <v>9708.6409532828275</v>
      </c>
      <c r="Q640" s="3">
        <f t="shared" si="144"/>
        <v>2629.4976049591432</v>
      </c>
      <c r="R640" s="3">
        <f t="shared" si="144"/>
        <v>107598.7235841082</v>
      </c>
      <c r="S640" s="8"/>
      <c r="T640" s="24">
        <f>T639/($D639)</f>
        <v>346.59853479853484</v>
      </c>
      <c r="U640" s="24">
        <f>U639/($D639)</f>
        <v>6732.5448135251499</v>
      </c>
      <c r="V640" s="24">
        <f>V639/($D639)</f>
        <v>0</v>
      </c>
      <c r="W640" s="24">
        <f>W639/($D639)</f>
        <v>0</v>
      </c>
    </row>
    <row r="641" spans="1:23" x14ac:dyDescent="0.2">
      <c r="A641" s="27"/>
      <c r="B641" s="28"/>
      <c r="C641" s="29"/>
      <c r="I641" s="3"/>
      <c r="J641" s="3"/>
      <c r="K641" s="3"/>
      <c r="L641" s="3"/>
      <c r="M641" s="3"/>
      <c r="N641" s="3"/>
      <c r="O641" s="123"/>
      <c r="P641" s="3"/>
      <c r="Q641" s="3"/>
      <c r="R641" s="3"/>
      <c r="S641" s="8"/>
      <c r="T641" s="118"/>
      <c r="U641" s="118"/>
      <c r="V641" s="118"/>
      <c r="W641" s="118"/>
    </row>
    <row r="642" spans="1:23" x14ac:dyDescent="0.2">
      <c r="A642" s="28" t="s">
        <v>60</v>
      </c>
      <c r="B642" s="28"/>
      <c r="C642" s="32" t="s">
        <v>192</v>
      </c>
      <c r="I642" s="3"/>
      <c r="J642" s="3"/>
      <c r="K642" s="3"/>
      <c r="L642" s="3"/>
      <c r="M642" s="3"/>
      <c r="N642" s="3"/>
      <c r="O642" s="123"/>
      <c r="P642" s="3"/>
      <c r="Q642" s="3"/>
      <c r="R642" s="3"/>
      <c r="S642" s="8"/>
      <c r="T642" s="118"/>
      <c r="U642" s="118"/>
      <c r="V642" s="118"/>
      <c r="W642" s="118"/>
    </row>
    <row r="643" spans="1:23" x14ac:dyDescent="0.2">
      <c r="A643" s="27"/>
      <c r="B643" s="28"/>
      <c r="C643" s="29" t="str">
        <f>C$11</f>
        <v>TOTAL</v>
      </c>
      <c r="D643" s="2">
        <f>transpose!A196</f>
        <v>100.7</v>
      </c>
      <c r="E643" s="2">
        <f>transpose!B196</f>
        <v>0</v>
      </c>
      <c r="F643" s="2">
        <f>transpose!C196</f>
        <v>0</v>
      </c>
      <c r="G643" s="2">
        <f>transpose!D196</f>
        <v>0</v>
      </c>
      <c r="H643" s="2">
        <f>transpose!E196</f>
        <v>44.3</v>
      </c>
      <c r="I643" s="3">
        <f>transpose!F196</f>
        <v>1633919.35</v>
      </c>
      <c r="J643" s="3">
        <f>transpose!G196</f>
        <v>35199.71</v>
      </c>
      <c r="K643" s="3">
        <f>transpose!H196</f>
        <v>0</v>
      </c>
      <c r="L643" s="3">
        <f>transpose!I196</f>
        <v>0</v>
      </c>
      <c r="M643" s="3">
        <f>transpose!J196</f>
        <v>0</v>
      </c>
      <c r="N643" s="3">
        <f>transpose!K196</f>
        <v>1669119.06</v>
      </c>
      <c r="O643" s="123">
        <f>transpose!L196</f>
        <v>-185606.22430330981</v>
      </c>
      <c r="P643" s="3">
        <f>transpose!M196</f>
        <v>1483512.8356966903</v>
      </c>
      <c r="Q643" s="3">
        <f>transpose!N196</f>
        <v>482455.71</v>
      </c>
      <c r="R643" s="3">
        <f>transpose!O196</f>
        <v>34021276</v>
      </c>
      <c r="S643" s="8">
        <f>transpose!P196</f>
        <v>14.180999999999999</v>
      </c>
      <c r="T643" s="24">
        <f>transpose!Q196</f>
        <v>53499.24</v>
      </c>
      <c r="U643" s="24">
        <f>transpose!R196</f>
        <v>947557.8856966903</v>
      </c>
      <c r="V643" s="24">
        <f>transpose!S196</f>
        <v>7823.44</v>
      </c>
      <c r="W643" s="24">
        <f>transpose!T196</f>
        <v>0</v>
      </c>
    </row>
    <row r="644" spans="1:23" x14ac:dyDescent="0.2">
      <c r="A644" s="27"/>
      <c r="B644" s="28"/>
      <c r="C644" s="29" t="str">
        <f>C$12</f>
        <v>PER PUPIL</v>
      </c>
      <c r="I644" s="3">
        <f>I643/(D643)</f>
        <v>16225.61420059583</v>
      </c>
      <c r="J644" s="3">
        <f>J643/(D643)</f>
        <v>349.55024826216481</v>
      </c>
      <c r="K644" s="3"/>
      <c r="L644" s="3"/>
      <c r="M644" s="3">
        <f t="shared" ref="M644:R644" si="145">M643/($D643)</f>
        <v>0</v>
      </c>
      <c r="N644" s="3">
        <f t="shared" si="145"/>
        <v>16575.164448857995</v>
      </c>
      <c r="O644" s="123">
        <f t="shared" si="145"/>
        <v>-1843.1601221778531</v>
      </c>
      <c r="P644" s="3">
        <f t="shared" si="145"/>
        <v>14732.00432668014</v>
      </c>
      <c r="Q644" s="3">
        <f t="shared" si="145"/>
        <v>4791.019960278054</v>
      </c>
      <c r="R644" s="3">
        <f t="shared" si="145"/>
        <v>337847.82522343594</v>
      </c>
      <c r="S644" s="8"/>
      <c r="T644" s="24">
        <f>T643/($D643)</f>
        <v>531.2734856007944</v>
      </c>
      <c r="U644" s="24">
        <f>U643/($D643)</f>
        <v>9409.7108808012945</v>
      </c>
      <c r="V644" s="24">
        <f>V643/($D643)</f>
        <v>77.690566037735849</v>
      </c>
      <c r="W644" s="24">
        <f>W643/($D643)</f>
        <v>0</v>
      </c>
    </row>
    <row r="645" spans="1:23" x14ac:dyDescent="0.2">
      <c r="A645" s="27"/>
      <c r="B645" s="28"/>
      <c r="C645" s="29"/>
      <c r="I645" s="3"/>
      <c r="J645" s="3"/>
      <c r="K645" s="3"/>
      <c r="L645" s="3"/>
      <c r="M645" s="3"/>
      <c r="N645" s="3"/>
      <c r="O645" s="123"/>
      <c r="P645" s="3"/>
      <c r="Q645" s="3"/>
      <c r="R645" s="3"/>
      <c r="S645" s="8"/>
      <c r="T645" s="118"/>
      <c r="U645" s="118"/>
      <c r="V645" s="118"/>
      <c r="W645" s="118"/>
    </row>
    <row r="646" spans="1:23" x14ac:dyDescent="0.2">
      <c r="A646" s="28" t="s">
        <v>60</v>
      </c>
      <c r="B646" s="28"/>
      <c r="C646" s="32" t="s">
        <v>193</v>
      </c>
      <c r="I646" s="3"/>
      <c r="J646" s="3"/>
      <c r="K646" s="3"/>
      <c r="L646" s="3"/>
      <c r="M646" s="3"/>
      <c r="N646" s="3"/>
      <c r="O646" s="123"/>
      <c r="P646" s="3"/>
      <c r="Q646" s="3"/>
      <c r="R646" s="3"/>
      <c r="S646" s="8"/>
      <c r="T646" s="118"/>
      <c r="U646" s="118"/>
      <c r="V646" s="118"/>
      <c r="W646" s="118"/>
    </row>
    <row r="647" spans="1:23" x14ac:dyDescent="0.2">
      <c r="A647" s="27"/>
      <c r="B647" s="28"/>
      <c r="C647" s="29" t="str">
        <f>C$11</f>
        <v>TOTAL</v>
      </c>
      <c r="D647" s="2">
        <f>transpose!A197</f>
        <v>231.20000000000002</v>
      </c>
      <c r="E647" s="2">
        <f>transpose!B197</f>
        <v>0</v>
      </c>
      <c r="F647" s="2">
        <f>transpose!C197</f>
        <v>0</v>
      </c>
      <c r="G647" s="2">
        <f>transpose!D197</f>
        <v>0</v>
      </c>
      <c r="H647" s="2">
        <f>transpose!E197</f>
        <v>96.5</v>
      </c>
      <c r="I647" s="3">
        <f>transpose!F197</f>
        <v>3009531.24</v>
      </c>
      <c r="J647" s="3">
        <f>transpose!G197</f>
        <v>6399.28</v>
      </c>
      <c r="K647" s="3">
        <f>transpose!H197</f>
        <v>0</v>
      </c>
      <c r="L647" s="3">
        <f>transpose!I197</f>
        <v>0</v>
      </c>
      <c r="M647" s="3">
        <f>transpose!J197</f>
        <v>0</v>
      </c>
      <c r="N647" s="3">
        <f>transpose!K197</f>
        <v>3015930.52</v>
      </c>
      <c r="O647" s="123">
        <f>transpose!L197</f>
        <v>-335371.80779561511</v>
      </c>
      <c r="P647" s="3">
        <f>transpose!M197</f>
        <v>2680558.7122043851</v>
      </c>
      <c r="Q647" s="3">
        <f>transpose!N197</f>
        <v>474108.77</v>
      </c>
      <c r="R647" s="3">
        <f>transpose!O197</f>
        <v>17559584</v>
      </c>
      <c r="S647" s="8">
        <f>transpose!P197</f>
        <v>27</v>
      </c>
      <c r="T647" s="24">
        <f>transpose!Q197</f>
        <v>57347.85</v>
      </c>
      <c r="U647" s="24">
        <f>transpose!R197</f>
        <v>2149102.092204385</v>
      </c>
      <c r="V647" s="24">
        <f>transpose!S197</f>
        <v>0</v>
      </c>
      <c r="W647" s="24">
        <f>transpose!T197</f>
        <v>0</v>
      </c>
    </row>
    <row r="648" spans="1:23" x14ac:dyDescent="0.2">
      <c r="A648" s="27"/>
      <c r="B648" s="28"/>
      <c r="C648" s="29" t="str">
        <f>C$12</f>
        <v>PER PUPIL</v>
      </c>
      <c r="I648" s="3">
        <f>I647/(D647)</f>
        <v>13017.003633217993</v>
      </c>
      <c r="J648" s="3">
        <f>J647/(D647)</f>
        <v>27.678546712802763</v>
      </c>
      <c r="K648" s="3"/>
      <c r="L648" s="3"/>
      <c r="M648" s="3">
        <f t="shared" ref="M648:R648" si="146">M647/($D647)</f>
        <v>0</v>
      </c>
      <c r="N648" s="3">
        <f t="shared" si="146"/>
        <v>13044.682179930795</v>
      </c>
      <c r="O648" s="123">
        <f t="shared" si="146"/>
        <v>-1450.5701029222105</v>
      </c>
      <c r="P648" s="3">
        <f t="shared" si="146"/>
        <v>11594.112077008585</v>
      </c>
      <c r="Q648" s="3">
        <f t="shared" si="146"/>
        <v>2050.6434688581312</v>
      </c>
      <c r="R648" s="3">
        <f t="shared" si="146"/>
        <v>75949.757785467125</v>
      </c>
      <c r="S648" s="8"/>
      <c r="T648" s="24">
        <f>T647/($D647)</f>
        <v>248.04433391003457</v>
      </c>
      <c r="U648" s="24">
        <f>U647/($D647)</f>
        <v>9295.4242742404185</v>
      </c>
      <c r="V648" s="24">
        <f>V647/($D647)</f>
        <v>0</v>
      </c>
      <c r="W648" s="24">
        <f>W647/($D647)</f>
        <v>0</v>
      </c>
    </row>
    <row r="649" spans="1:23" x14ac:dyDescent="0.2">
      <c r="A649" s="27"/>
      <c r="B649" s="28"/>
      <c r="C649" s="29"/>
      <c r="I649" s="3"/>
      <c r="J649" s="3"/>
      <c r="K649" s="3"/>
      <c r="L649" s="3"/>
      <c r="M649" s="3"/>
      <c r="N649" s="3"/>
      <c r="O649" s="123"/>
      <c r="P649" s="3"/>
      <c r="Q649" s="3"/>
      <c r="R649" s="3"/>
      <c r="S649" s="8"/>
      <c r="T649" s="118"/>
      <c r="U649" s="118"/>
      <c r="V649" s="118"/>
      <c r="W649" s="118"/>
    </row>
    <row r="650" spans="1:23" x14ac:dyDescent="0.2">
      <c r="A650" s="28" t="s">
        <v>60</v>
      </c>
      <c r="B650" s="28"/>
      <c r="C650" s="32" t="s">
        <v>194</v>
      </c>
      <c r="I650" s="3"/>
      <c r="J650" s="3"/>
      <c r="K650" s="3"/>
      <c r="L650" s="3"/>
      <c r="M650" s="3"/>
      <c r="N650" s="3"/>
      <c r="O650" s="123"/>
      <c r="P650" s="3"/>
      <c r="Q650" s="3"/>
      <c r="R650" s="3"/>
      <c r="S650" s="8"/>
      <c r="T650" s="118"/>
      <c r="U650" s="118"/>
      <c r="V650" s="118"/>
      <c r="W650" s="118"/>
    </row>
    <row r="651" spans="1:23" x14ac:dyDescent="0.2">
      <c r="A651" s="27"/>
      <c r="B651" s="28"/>
      <c r="C651" s="29" t="str">
        <f>C$11</f>
        <v>TOTAL</v>
      </c>
      <c r="D651" s="2">
        <f>transpose!A198</f>
        <v>117.1</v>
      </c>
      <c r="E651" s="2">
        <f>transpose!B198</f>
        <v>0</v>
      </c>
      <c r="F651" s="2">
        <f>transpose!C198</f>
        <v>0</v>
      </c>
      <c r="G651" s="2">
        <f>transpose!D198</f>
        <v>0</v>
      </c>
      <c r="H651" s="2">
        <f>transpose!E198</f>
        <v>29</v>
      </c>
      <c r="I651" s="3">
        <f>transpose!F198</f>
        <v>1886270.1199999999</v>
      </c>
      <c r="J651" s="3">
        <f>transpose!G198</f>
        <v>0</v>
      </c>
      <c r="K651" s="3">
        <f>transpose!H198</f>
        <v>0</v>
      </c>
      <c r="L651" s="3">
        <f>transpose!I198</f>
        <v>0</v>
      </c>
      <c r="M651" s="3">
        <f>transpose!J198</f>
        <v>0</v>
      </c>
      <c r="N651" s="3">
        <f>transpose!K198</f>
        <v>1886270.1199999999</v>
      </c>
      <c r="O651" s="123">
        <f>transpose!L198</f>
        <v>-209753.44622171595</v>
      </c>
      <c r="P651" s="3">
        <f>transpose!M198</f>
        <v>1676516.6737782839</v>
      </c>
      <c r="Q651" s="3">
        <f>transpose!N198</f>
        <v>304157.7</v>
      </c>
      <c r="R651" s="3">
        <f>transpose!O198</f>
        <v>11265100</v>
      </c>
      <c r="S651" s="8">
        <f>transpose!P198</f>
        <v>27</v>
      </c>
      <c r="T651" s="24">
        <f>transpose!Q198</f>
        <v>25796.01</v>
      </c>
      <c r="U651" s="24">
        <f>transpose!R198</f>
        <v>1346562.9637782839</v>
      </c>
      <c r="V651" s="24">
        <f>transpose!S198</f>
        <v>0</v>
      </c>
      <c r="W651" s="24">
        <f>transpose!T198</f>
        <v>0</v>
      </c>
    </row>
    <row r="652" spans="1:23" x14ac:dyDescent="0.2">
      <c r="A652" s="27"/>
      <c r="B652" s="28"/>
      <c r="C652" s="29" t="str">
        <f>C$12</f>
        <v>PER PUPIL</v>
      </c>
      <c r="I652" s="3">
        <f>I651/(D651)</f>
        <v>16108.199146029036</v>
      </c>
      <c r="J652" s="3">
        <f>J651/(D651)</f>
        <v>0</v>
      </c>
      <c r="K652" s="3"/>
      <c r="L652" s="3"/>
      <c r="M652" s="3">
        <f t="shared" ref="M652:R652" si="147">M651/($D651)</f>
        <v>0</v>
      </c>
      <c r="N652" s="3">
        <f t="shared" si="147"/>
        <v>16108.199146029036</v>
      </c>
      <c r="O652" s="123">
        <f t="shared" si="147"/>
        <v>-1791.2335287934752</v>
      </c>
      <c r="P652" s="3">
        <f t="shared" si="147"/>
        <v>14316.965617235559</v>
      </c>
      <c r="Q652" s="3">
        <f t="shared" si="147"/>
        <v>2597.4184457728438</v>
      </c>
      <c r="R652" s="3">
        <f t="shared" si="147"/>
        <v>96200.683176772</v>
      </c>
      <c r="S652" s="8"/>
      <c r="T652" s="24">
        <f>T651/($D651)</f>
        <v>220.29043552519215</v>
      </c>
      <c r="U652" s="24">
        <f>U651/($D651)</f>
        <v>11499.256735937523</v>
      </c>
      <c r="V652" s="24">
        <f>V651/($D651)</f>
        <v>0</v>
      </c>
      <c r="W652" s="24">
        <f>W651/($D651)</f>
        <v>0</v>
      </c>
    </row>
    <row r="653" spans="1:23" x14ac:dyDescent="0.2">
      <c r="A653" s="27"/>
      <c r="B653" s="28"/>
      <c r="C653" s="29"/>
      <c r="I653" s="3"/>
      <c r="J653" s="3"/>
      <c r="K653" s="3"/>
      <c r="L653" s="3"/>
      <c r="M653" s="3"/>
      <c r="N653" s="3"/>
      <c r="O653" s="123"/>
      <c r="P653" s="3"/>
      <c r="Q653" s="3"/>
      <c r="R653" s="3"/>
      <c r="S653" s="8"/>
      <c r="T653" s="118"/>
      <c r="U653" s="118"/>
      <c r="V653" s="118"/>
      <c r="W653" s="118"/>
    </row>
    <row r="654" spans="1:23" x14ac:dyDescent="0.2">
      <c r="A654" s="28" t="s">
        <v>60</v>
      </c>
      <c r="B654" s="28"/>
      <c r="C654" s="32" t="s">
        <v>195</v>
      </c>
      <c r="I654" s="3"/>
      <c r="J654" s="3"/>
      <c r="K654" s="3"/>
      <c r="L654" s="3"/>
      <c r="M654" s="3"/>
      <c r="N654" s="3"/>
      <c r="O654" s="123"/>
      <c r="P654" s="3"/>
      <c r="Q654" s="3"/>
      <c r="R654" s="3"/>
      <c r="S654" s="8"/>
      <c r="T654" s="118"/>
      <c r="U654" s="118"/>
      <c r="V654" s="118"/>
      <c r="W654" s="118"/>
    </row>
    <row r="655" spans="1:23" x14ac:dyDescent="0.2">
      <c r="A655" s="27"/>
      <c r="B655" s="28"/>
      <c r="C655" s="29" t="str">
        <f>C$11</f>
        <v>TOTAL</v>
      </c>
      <c r="D655" s="2">
        <f>transpose!A199</f>
        <v>94.3</v>
      </c>
      <c r="E655" s="2">
        <f>transpose!B199</f>
        <v>0</v>
      </c>
      <c r="F655" s="2">
        <f>transpose!C199</f>
        <v>0</v>
      </c>
      <c r="G655" s="2">
        <f>transpose!D199</f>
        <v>0</v>
      </c>
      <c r="H655" s="2">
        <f>transpose!E199</f>
        <v>53.6</v>
      </c>
      <c r="I655" s="3">
        <f>transpose!F199</f>
        <v>1570285.62</v>
      </c>
      <c r="J655" s="3">
        <f>transpose!G199</f>
        <v>23460.61</v>
      </c>
      <c r="K655" s="3">
        <f>transpose!H199</f>
        <v>0</v>
      </c>
      <c r="L655" s="3">
        <f>transpose!I199</f>
        <v>0</v>
      </c>
      <c r="M655" s="3">
        <f>transpose!J199</f>
        <v>0</v>
      </c>
      <c r="N655" s="3">
        <f>transpose!K199</f>
        <v>1593746.2300000002</v>
      </c>
      <c r="O655" s="123">
        <f>transpose!L199</f>
        <v>-177224.75726083579</v>
      </c>
      <c r="P655" s="3">
        <f>transpose!M199</f>
        <v>1416521.4727391645</v>
      </c>
      <c r="Q655" s="3">
        <f>transpose!N199</f>
        <v>774424.73</v>
      </c>
      <c r="R655" s="3">
        <f>transpose!O199</f>
        <v>39167749</v>
      </c>
      <c r="S655" s="8">
        <f>transpose!P199</f>
        <v>19.771999999999998</v>
      </c>
      <c r="T655" s="24">
        <f>transpose!Q199</f>
        <v>76443.600000000006</v>
      </c>
      <c r="U655" s="24">
        <f>transpose!R199</f>
        <v>565653.14273916453</v>
      </c>
      <c r="V655" s="24">
        <f>transpose!S199</f>
        <v>231952.78</v>
      </c>
      <c r="W655" s="24">
        <f>transpose!T199</f>
        <v>31545.016890267718</v>
      </c>
    </row>
    <row r="656" spans="1:23" x14ac:dyDescent="0.2">
      <c r="A656" s="27"/>
      <c r="B656" s="28"/>
      <c r="C656" s="29" t="str">
        <f>C$12</f>
        <v>PER PUPIL</v>
      </c>
      <c r="I656" s="3">
        <f>I655/(D655)</f>
        <v>16652.021420996822</v>
      </c>
      <c r="J656" s="3">
        <f>J655/(D655)</f>
        <v>248.78695652173914</v>
      </c>
      <c r="K656" s="3"/>
      <c r="L656" s="3"/>
      <c r="M656" s="3">
        <f t="shared" ref="M656:R656" si="148">M655/($D655)</f>
        <v>0</v>
      </c>
      <c r="N656" s="3">
        <f t="shared" si="148"/>
        <v>16900.808377518562</v>
      </c>
      <c r="O656" s="123">
        <f t="shared" si="148"/>
        <v>-1879.3717631053637</v>
      </c>
      <c r="P656" s="3">
        <f t="shared" si="148"/>
        <v>15021.436614413198</v>
      </c>
      <c r="Q656" s="3">
        <f t="shared" si="148"/>
        <v>8212.3513255567341</v>
      </c>
      <c r="R656" s="3">
        <f t="shared" si="148"/>
        <v>415352.58748674445</v>
      </c>
      <c r="S656" s="8"/>
      <c r="T656" s="24">
        <f>T655/($D655)</f>
        <v>810.64262990455995</v>
      </c>
      <c r="U656" s="24">
        <f>U655/($D655)</f>
        <v>5998.4426589519044</v>
      </c>
      <c r="V656" s="24">
        <f>V655/($D655)</f>
        <v>2459.7325556733831</v>
      </c>
      <c r="W656" s="24">
        <f>W655/($D655)</f>
        <v>334.51767646095141</v>
      </c>
    </row>
    <row r="657" spans="1:23" x14ac:dyDescent="0.2">
      <c r="A657" s="27"/>
      <c r="B657" s="28"/>
      <c r="C657" s="29"/>
      <c r="I657" s="3"/>
      <c r="J657" s="3"/>
      <c r="K657" s="3"/>
      <c r="L657" s="3"/>
      <c r="M657" s="3"/>
      <c r="N657" s="3"/>
      <c r="O657" s="123"/>
      <c r="P657" s="3"/>
      <c r="Q657" s="3"/>
      <c r="R657" s="3"/>
      <c r="S657" s="8"/>
      <c r="T657" s="118"/>
      <c r="U657" s="118"/>
      <c r="V657" s="118"/>
      <c r="W657" s="118"/>
    </row>
    <row r="658" spans="1:23" x14ac:dyDescent="0.2">
      <c r="A658" s="28" t="s">
        <v>61</v>
      </c>
      <c r="B658" s="28"/>
      <c r="C658" s="32" t="s">
        <v>196</v>
      </c>
      <c r="I658" s="3"/>
      <c r="J658" s="3"/>
      <c r="K658" s="3"/>
      <c r="L658" s="3"/>
      <c r="M658" s="3"/>
      <c r="N658" s="3"/>
      <c r="O658" s="123"/>
      <c r="P658" s="3"/>
      <c r="Q658" s="3"/>
      <c r="R658" s="3"/>
      <c r="S658" s="8"/>
      <c r="T658" s="118"/>
      <c r="U658" s="118"/>
      <c r="V658" s="118"/>
      <c r="W658" s="118"/>
    </row>
    <row r="659" spans="1:23" x14ac:dyDescent="0.2">
      <c r="A659" s="27"/>
      <c r="B659" s="28"/>
      <c r="C659" s="29" t="str">
        <f>C$11</f>
        <v>TOTAL</v>
      </c>
      <c r="D659" s="2">
        <f>transpose!A200</f>
        <v>1863.7</v>
      </c>
      <c r="E659" s="2">
        <f>transpose!B200</f>
        <v>0</v>
      </c>
      <c r="F659" s="2">
        <f>transpose!C200</f>
        <v>0</v>
      </c>
      <c r="G659" s="2">
        <f>transpose!D200</f>
        <v>1</v>
      </c>
      <c r="H659" s="2">
        <f>transpose!E200</f>
        <v>741</v>
      </c>
      <c r="I659" s="3">
        <f>transpose!F200</f>
        <v>15825542.9</v>
      </c>
      <c r="J659" s="3">
        <f>transpose!G200</f>
        <v>0</v>
      </c>
      <c r="K659" s="3">
        <f>transpose!H200</f>
        <v>0</v>
      </c>
      <c r="L659" s="3">
        <f>transpose!I200</f>
        <v>7894</v>
      </c>
      <c r="M659" s="3">
        <f>transpose!J200</f>
        <v>0</v>
      </c>
      <c r="N659" s="3">
        <f>transpose!K200</f>
        <v>15825542.9</v>
      </c>
      <c r="O659" s="123">
        <f>transpose!L200</f>
        <v>-1759802.1229348683</v>
      </c>
      <c r="P659" s="3">
        <f>transpose!M200</f>
        <v>14065740.777065132</v>
      </c>
      <c r="Q659" s="3">
        <f>transpose!N200</f>
        <v>6590871.96</v>
      </c>
      <c r="R659" s="3">
        <f>transpose!O200</f>
        <v>1063043864</v>
      </c>
      <c r="S659" s="8">
        <f>transpose!P200</f>
        <v>6.2</v>
      </c>
      <c r="T659" s="24">
        <f>transpose!Q200</f>
        <v>384377.48</v>
      </c>
      <c r="U659" s="24">
        <f>transpose!R200</f>
        <v>7090491.3370651323</v>
      </c>
      <c r="V659" s="24">
        <f>transpose!S200</f>
        <v>3904000</v>
      </c>
      <c r="W659" s="24">
        <f>transpose!T200</f>
        <v>0</v>
      </c>
    </row>
    <row r="660" spans="1:23" x14ac:dyDescent="0.2">
      <c r="A660" s="27"/>
      <c r="B660" s="28"/>
      <c r="C660" s="29" t="str">
        <f>C$12</f>
        <v>PER PUPIL</v>
      </c>
      <c r="I660" s="3">
        <f>I659/(D659)</f>
        <v>8491.4647743735586</v>
      </c>
      <c r="J660" s="3">
        <f>J659/(D659)</f>
        <v>0</v>
      </c>
      <c r="K660" s="3"/>
      <c r="L660" s="3"/>
      <c r="M660" s="3">
        <f t="shared" ref="M660:R660" si="149">M659/($D659)</f>
        <v>0</v>
      </c>
      <c r="N660" s="3">
        <f t="shared" si="149"/>
        <v>8491.4647743735586</v>
      </c>
      <c r="O660" s="123">
        <f t="shared" si="149"/>
        <v>-944.25182321986813</v>
      </c>
      <c r="P660" s="3">
        <f t="shared" si="149"/>
        <v>7547.2129511536896</v>
      </c>
      <c r="Q660" s="3">
        <f t="shared" si="149"/>
        <v>3536.4446853034287</v>
      </c>
      <c r="R660" s="3">
        <f t="shared" si="149"/>
        <v>570394.30380426033</v>
      </c>
      <c r="S660" s="8"/>
      <c r="T660" s="24">
        <f>T659/($D659)</f>
        <v>206.24428824381604</v>
      </c>
      <c r="U660" s="24">
        <f>U659/($D659)</f>
        <v>3804.5239776064454</v>
      </c>
      <c r="V660" s="24">
        <f>V659/($D659)</f>
        <v>2094.7577399796105</v>
      </c>
      <c r="W660" s="24">
        <f>W659/($D659)</f>
        <v>0</v>
      </c>
    </row>
    <row r="661" spans="1:23" x14ac:dyDescent="0.2">
      <c r="A661" s="27"/>
      <c r="B661" s="28"/>
      <c r="C661" s="29"/>
      <c r="I661" s="3"/>
      <c r="J661" s="3"/>
      <c r="K661" s="3"/>
      <c r="L661" s="3"/>
      <c r="M661" s="3"/>
      <c r="N661" s="3"/>
      <c r="O661" s="123"/>
      <c r="P661" s="3"/>
      <c r="Q661" s="3"/>
      <c r="R661" s="3"/>
      <c r="S661" s="8"/>
      <c r="T661" s="118"/>
      <c r="U661" s="118"/>
      <c r="V661" s="118"/>
      <c r="W661" s="118"/>
    </row>
    <row r="662" spans="1:23" x14ac:dyDescent="0.2">
      <c r="A662" s="28" t="s">
        <v>61</v>
      </c>
      <c r="B662" s="28"/>
      <c r="C662" s="32" t="s">
        <v>197</v>
      </c>
      <c r="I662" s="3"/>
      <c r="J662" s="3"/>
      <c r="K662" s="3"/>
      <c r="L662" s="3"/>
      <c r="M662" s="3"/>
      <c r="N662" s="3"/>
      <c r="O662" s="123"/>
      <c r="P662" s="3"/>
      <c r="Q662" s="3"/>
      <c r="R662" s="3"/>
      <c r="S662" s="8"/>
      <c r="T662" s="118"/>
      <c r="U662" s="118"/>
      <c r="V662" s="118"/>
      <c r="W662" s="118"/>
    </row>
    <row r="663" spans="1:23" x14ac:dyDescent="0.2">
      <c r="A663" s="27"/>
      <c r="B663" s="28"/>
      <c r="C663" s="29" t="str">
        <f>C$11</f>
        <v>TOTAL</v>
      </c>
      <c r="D663" s="2">
        <f>transpose!A201</f>
        <v>1902.2</v>
      </c>
      <c r="E663" s="2">
        <f>transpose!B201</f>
        <v>0</v>
      </c>
      <c r="F663" s="2">
        <f>transpose!C201</f>
        <v>0</v>
      </c>
      <c r="G663" s="2">
        <f>transpose!D201</f>
        <v>0</v>
      </c>
      <c r="H663" s="2">
        <f>transpose!E201</f>
        <v>503.9</v>
      </c>
      <c r="I663" s="3">
        <f>transpose!F201</f>
        <v>15740858.85</v>
      </c>
      <c r="J663" s="3">
        <f>transpose!G201</f>
        <v>24331.1</v>
      </c>
      <c r="K663" s="3">
        <f>transpose!H201</f>
        <v>0</v>
      </c>
      <c r="L663" s="3">
        <f>transpose!I201</f>
        <v>0</v>
      </c>
      <c r="M663" s="3">
        <f>transpose!J201</f>
        <v>0</v>
      </c>
      <c r="N663" s="3">
        <f>transpose!K201</f>
        <v>15765189.949999999</v>
      </c>
      <c r="O663" s="123">
        <f>transpose!L201</f>
        <v>-1753090.8682116333</v>
      </c>
      <c r="P663" s="3">
        <f>transpose!M201</f>
        <v>14012099.081788367</v>
      </c>
      <c r="Q663" s="3">
        <f>transpose!N201</f>
        <v>7571251.0599999996</v>
      </c>
      <c r="R663" s="3">
        <f>transpose!O201</f>
        <v>389507720</v>
      </c>
      <c r="S663" s="8">
        <f>transpose!P201</f>
        <v>19.437999999999999</v>
      </c>
      <c r="T663" s="24">
        <f>transpose!Q201</f>
        <v>688617.57</v>
      </c>
      <c r="U663" s="24">
        <f>transpose!R201</f>
        <v>5752230.4517883668</v>
      </c>
      <c r="V663" s="24">
        <f>transpose!S201</f>
        <v>1200000</v>
      </c>
      <c r="W663" s="24">
        <f>transpose!T201</f>
        <v>0</v>
      </c>
    </row>
    <row r="664" spans="1:23" x14ac:dyDescent="0.2">
      <c r="A664" s="27"/>
      <c r="B664" s="28"/>
      <c r="C664" s="29" t="str">
        <f>C$12</f>
        <v>PER PUPIL</v>
      </c>
      <c r="I664" s="3">
        <f>I663/(D663)</f>
        <v>8275.0808800336454</v>
      </c>
      <c r="J664" s="3">
        <f>J663/(D663)</f>
        <v>12.791031437283145</v>
      </c>
      <c r="K664" s="3"/>
      <c r="L664" s="3"/>
      <c r="M664" s="3">
        <f t="shared" ref="M664:R664" si="150">M663/($D663)</f>
        <v>0</v>
      </c>
      <c r="N664" s="3">
        <f t="shared" si="150"/>
        <v>8287.8719114709274</v>
      </c>
      <c r="O664" s="123">
        <f t="shared" si="150"/>
        <v>-921.61227432006797</v>
      </c>
      <c r="P664" s="3">
        <f t="shared" si="150"/>
        <v>7366.2596371508598</v>
      </c>
      <c r="Q664" s="3">
        <f t="shared" si="150"/>
        <v>3980.2602565450529</v>
      </c>
      <c r="R664" s="3">
        <f t="shared" si="150"/>
        <v>204766.96456734306</v>
      </c>
      <c r="S664" s="8"/>
      <c r="T664" s="24">
        <f>T663/($D663)</f>
        <v>362.01112921879923</v>
      </c>
      <c r="U664" s="24">
        <f>U663/($D663)</f>
        <v>3023.9882513870079</v>
      </c>
      <c r="V664" s="24">
        <f>V663/($D663)</f>
        <v>630.84849122069181</v>
      </c>
      <c r="W664" s="24">
        <f>W663/($D663)</f>
        <v>0</v>
      </c>
    </row>
    <row r="665" spans="1:23" x14ac:dyDescent="0.2">
      <c r="A665" s="27"/>
      <c r="B665" s="28"/>
      <c r="C665" s="29"/>
      <c r="I665" s="3"/>
      <c r="J665" s="3"/>
      <c r="K665" s="3"/>
      <c r="L665" s="3"/>
      <c r="M665" s="3"/>
      <c r="N665" s="3"/>
      <c r="O665" s="123"/>
      <c r="P665" s="3"/>
      <c r="Q665" s="3"/>
      <c r="R665" s="3"/>
      <c r="S665" s="8"/>
      <c r="T665" s="118"/>
      <c r="U665" s="118"/>
      <c r="V665" s="118"/>
      <c r="W665" s="118"/>
    </row>
    <row r="666" spans="1:23" x14ac:dyDescent="0.2">
      <c r="A666" s="28" t="s">
        <v>61</v>
      </c>
      <c r="B666" s="28"/>
      <c r="C666" s="32" t="s">
        <v>198</v>
      </c>
      <c r="I666" s="3"/>
      <c r="J666" s="3"/>
      <c r="K666" s="3"/>
      <c r="L666" s="3"/>
      <c r="M666" s="3"/>
      <c r="N666" s="3"/>
      <c r="O666" s="123"/>
      <c r="P666" s="3"/>
      <c r="Q666" s="3"/>
      <c r="R666" s="3"/>
      <c r="S666" s="8"/>
      <c r="T666" s="118"/>
      <c r="U666" s="118"/>
      <c r="V666" s="118"/>
      <c r="W666" s="118"/>
    </row>
    <row r="667" spans="1:23" x14ac:dyDescent="0.2">
      <c r="A667" s="27"/>
      <c r="B667" s="28"/>
      <c r="C667" s="29" t="str">
        <f>C$11</f>
        <v>TOTAL</v>
      </c>
      <c r="D667" s="2">
        <f>transpose!A202</f>
        <v>2283.1999999999998</v>
      </c>
      <c r="E667" s="2">
        <f>transpose!B202</f>
        <v>0</v>
      </c>
      <c r="F667" s="2">
        <f>transpose!C202</f>
        <v>0</v>
      </c>
      <c r="G667" s="2">
        <f>transpose!D202</f>
        <v>0</v>
      </c>
      <c r="H667" s="2">
        <f>transpose!E202</f>
        <v>668</v>
      </c>
      <c r="I667" s="3">
        <f>transpose!F202</f>
        <v>18878143.18</v>
      </c>
      <c r="J667" s="3">
        <f>transpose!G202</f>
        <v>0</v>
      </c>
      <c r="K667" s="3">
        <f>transpose!H202</f>
        <v>0</v>
      </c>
      <c r="L667" s="3">
        <f>transpose!I202</f>
        <v>0</v>
      </c>
      <c r="M667" s="3">
        <f>transpose!J202</f>
        <v>0</v>
      </c>
      <c r="N667" s="3">
        <f>transpose!K202</f>
        <v>18878143.18</v>
      </c>
      <c r="O667" s="123">
        <f>transpose!L202</f>
        <v>-2099251.61210314</v>
      </c>
      <c r="P667" s="3">
        <f>transpose!M202</f>
        <v>16778891.567896858</v>
      </c>
      <c r="Q667" s="3">
        <f>transpose!N202</f>
        <v>11177375.17</v>
      </c>
      <c r="R667" s="3">
        <f>transpose!O202</f>
        <v>1030647780</v>
      </c>
      <c r="S667" s="8">
        <f>transpose!P202</f>
        <v>10.845000000000001</v>
      </c>
      <c r="T667" s="24">
        <f>transpose!Q202</f>
        <v>738291.09</v>
      </c>
      <c r="U667" s="24">
        <f>transpose!R202</f>
        <v>4863225.3078968581</v>
      </c>
      <c r="V667" s="24">
        <f>transpose!S202</f>
        <v>1246526.3700000001</v>
      </c>
      <c r="W667" s="24">
        <f>transpose!T202</f>
        <v>92595.494812324992</v>
      </c>
    </row>
    <row r="668" spans="1:23" x14ac:dyDescent="0.2">
      <c r="A668" s="27"/>
      <c r="B668" s="28"/>
      <c r="C668" s="29" t="str">
        <f>C$12</f>
        <v>PER PUPIL</v>
      </c>
      <c r="I668" s="3">
        <f>I667/(D667)</f>
        <v>8268.282752277506</v>
      </c>
      <c r="J668" s="3">
        <f>J667/(D667)</f>
        <v>0</v>
      </c>
      <c r="K668" s="3"/>
      <c r="L668" s="3"/>
      <c r="M668" s="3">
        <f t="shared" ref="M668:R668" si="151">M667/($D667)</f>
        <v>0</v>
      </c>
      <c r="N668" s="3">
        <f t="shared" si="151"/>
        <v>8268.282752277506</v>
      </c>
      <c r="O668" s="123">
        <f t="shared" si="151"/>
        <v>-919.43395764853722</v>
      </c>
      <c r="P668" s="3">
        <f t="shared" si="151"/>
        <v>7348.8487946289679</v>
      </c>
      <c r="Q668" s="3">
        <f t="shared" si="151"/>
        <v>4895.4866722144361</v>
      </c>
      <c r="R668" s="3">
        <f t="shared" si="151"/>
        <v>451404.94919411355</v>
      </c>
      <c r="S668" s="8"/>
      <c r="T668" s="24">
        <f>T667/($D667)</f>
        <v>323.35804572529781</v>
      </c>
      <c r="U668" s="24">
        <f>U667/($D667)</f>
        <v>2130.0040766892339</v>
      </c>
      <c r="V668" s="24">
        <f>V667/($D667)</f>
        <v>545.95583829712689</v>
      </c>
      <c r="W668" s="24">
        <f>W667/($D667)</f>
        <v>40.555139633989576</v>
      </c>
    </row>
    <row r="669" spans="1:23" x14ac:dyDescent="0.2">
      <c r="A669" s="27"/>
      <c r="B669" s="28"/>
      <c r="C669" s="29"/>
      <c r="I669" s="3"/>
      <c r="J669" s="3"/>
      <c r="K669" s="3"/>
      <c r="L669" s="3"/>
      <c r="M669" s="3"/>
      <c r="N669" s="3"/>
      <c r="O669" s="123"/>
      <c r="P669" s="3"/>
      <c r="Q669" s="3"/>
      <c r="R669" s="3"/>
      <c r="S669" s="8"/>
      <c r="T669" s="118"/>
      <c r="U669" s="118"/>
      <c r="V669" s="118"/>
      <c r="W669" s="118"/>
    </row>
    <row r="670" spans="1:23" x14ac:dyDescent="0.2">
      <c r="A670" s="28" t="s">
        <v>61</v>
      </c>
      <c r="B670" s="28"/>
      <c r="C670" s="32" t="s">
        <v>199</v>
      </c>
      <c r="I670" s="3"/>
      <c r="J670" s="3"/>
      <c r="K670" s="3"/>
      <c r="L670" s="3"/>
      <c r="M670" s="3"/>
      <c r="N670" s="3"/>
      <c r="O670" s="123"/>
      <c r="P670" s="3"/>
      <c r="Q670" s="3"/>
      <c r="R670" s="3"/>
      <c r="S670" s="8"/>
      <c r="T670" s="118"/>
      <c r="U670" s="118"/>
      <c r="V670" s="118"/>
      <c r="W670" s="118"/>
    </row>
    <row r="671" spans="1:23" x14ac:dyDescent="0.2">
      <c r="A671" s="27"/>
      <c r="B671" s="28"/>
      <c r="C671" s="29" t="str">
        <f>C$11</f>
        <v>TOTAL</v>
      </c>
      <c r="D671" s="2">
        <f>transpose!A203</f>
        <v>5965.1</v>
      </c>
      <c r="E671" s="2">
        <f>transpose!B203</f>
        <v>0</v>
      </c>
      <c r="F671" s="2">
        <f>transpose!C203</f>
        <v>0</v>
      </c>
      <c r="G671" s="2">
        <f>transpose!D203</f>
        <v>0</v>
      </c>
      <c r="H671" s="2">
        <f>transpose!E203</f>
        <v>634</v>
      </c>
      <c r="I671" s="3">
        <f>transpose!F203</f>
        <v>48796379.829999998</v>
      </c>
      <c r="J671" s="3">
        <f>transpose!G203</f>
        <v>6608.61</v>
      </c>
      <c r="K671" s="3">
        <f>transpose!H203</f>
        <v>0</v>
      </c>
      <c r="L671" s="3">
        <f>transpose!I203</f>
        <v>0</v>
      </c>
      <c r="M671" s="3">
        <f>transpose!J203</f>
        <v>0</v>
      </c>
      <c r="N671" s="3">
        <f>transpose!K203</f>
        <v>48802988.439999998</v>
      </c>
      <c r="O671" s="123">
        <f>transpose!L203</f>
        <v>-5426897.718768171</v>
      </c>
      <c r="P671" s="3">
        <f>transpose!M203</f>
        <v>43376090.721231826</v>
      </c>
      <c r="Q671" s="3">
        <f>transpose!N203</f>
        <v>18891001.440000001</v>
      </c>
      <c r="R671" s="3">
        <f>transpose!O203</f>
        <v>699666720</v>
      </c>
      <c r="S671" s="8">
        <f>transpose!P203</f>
        <v>27</v>
      </c>
      <c r="T671" s="24">
        <f>transpose!Q203</f>
        <v>1117863.9099999999</v>
      </c>
      <c r="U671" s="24">
        <f>transpose!R203</f>
        <v>23367225.371231824</v>
      </c>
      <c r="V671" s="24">
        <f>transpose!S203</f>
        <v>2595350</v>
      </c>
      <c r="W671" s="24">
        <f>transpose!T203</f>
        <v>0</v>
      </c>
    </row>
    <row r="672" spans="1:23" x14ac:dyDescent="0.2">
      <c r="A672" s="27"/>
      <c r="B672" s="28"/>
      <c r="C672" s="29" t="str">
        <f>C$12</f>
        <v>PER PUPIL</v>
      </c>
      <c r="I672" s="3">
        <f>I671/(D671)</f>
        <v>8180.3121205009129</v>
      </c>
      <c r="J672" s="3">
        <f>J671/(D671)</f>
        <v>1.1078791638027861</v>
      </c>
      <c r="K672" s="3"/>
      <c r="L672" s="3"/>
      <c r="M672" s="3">
        <f t="shared" ref="M672:R672" si="152">M671/($D671)</f>
        <v>0</v>
      </c>
      <c r="N672" s="3">
        <f t="shared" si="152"/>
        <v>8181.4199996647158</v>
      </c>
      <c r="O672" s="123">
        <f t="shared" si="152"/>
        <v>-909.7748099391747</v>
      </c>
      <c r="P672" s="3">
        <f t="shared" si="152"/>
        <v>7271.6451897255411</v>
      </c>
      <c r="Q672" s="3">
        <f t="shared" si="152"/>
        <v>3166.9211647751085</v>
      </c>
      <c r="R672" s="3">
        <f t="shared" si="152"/>
        <v>117293.37647315217</v>
      </c>
      <c r="S672" s="8"/>
      <c r="T672" s="24">
        <f>T671/($D671)</f>
        <v>187.40069906623523</v>
      </c>
      <c r="U672" s="24">
        <f>U671/($D671)</f>
        <v>3917.3233258841969</v>
      </c>
      <c r="V672" s="24">
        <f>V671/($D671)</f>
        <v>435.08910160768465</v>
      </c>
      <c r="W672" s="24">
        <f>W671/($D671)</f>
        <v>0</v>
      </c>
    </row>
    <row r="673" spans="1:23" x14ac:dyDescent="0.2">
      <c r="A673" s="27"/>
      <c r="B673" s="28"/>
      <c r="C673" s="29"/>
      <c r="I673" s="3"/>
      <c r="J673" s="3"/>
      <c r="K673" s="3"/>
      <c r="L673" s="3"/>
      <c r="M673" s="3"/>
      <c r="N673" s="3"/>
      <c r="O673" s="123"/>
      <c r="P673" s="3"/>
      <c r="Q673" s="3"/>
      <c r="R673" s="3"/>
      <c r="S673" s="8"/>
      <c r="T673" s="118"/>
      <c r="U673" s="118"/>
      <c r="V673" s="118"/>
      <c r="W673" s="118"/>
    </row>
    <row r="674" spans="1:23" x14ac:dyDescent="0.2">
      <c r="A674" s="28" t="s">
        <v>61</v>
      </c>
      <c r="B674" s="28"/>
      <c r="C674" s="32" t="s">
        <v>200</v>
      </c>
      <c r="I674" s="3"/>
      <c r="J674" s="3"/>
      <c r="K674" s="3"/>
      <c r="L674" s="3"/>
      <c r="M674" s="3"/>
      <c r="N674" s="3"/>
      <c r="O674" s="123"/>
      <c r="P674" s="3"/>
      <c r="Q674" s="3"/>
      <c r="R674" s="3"/>
      <c r="S674" s="8"/>
      <c r="T674" s="118"/>
      <c r="U674" s="118"/>
      <c r="V674" s="118"/>
      <c r="W674" s="118"/>
    </row>
    <row r="675" spans="1:23" x14ac:dyDescent="0.2">
      <c r="A675" s="27"/>
      <c r="B675" s="28"/>
      <c r="C675" s="29" t="str">
        <f>C$11</f>
        <v>TOTAL</v>
      </c>
      <c r="D675" s="2">
        <f>transpose!A204</f>
        <v>3703.4</v>
      </c>
      <c r="E675" s="2">
        <f>transpose!B204</f>
        <v>0</v>
      </c>
      <c r="F675" s="2">
        <f>transpose!C204</f>
        <v>0</v>
      </c>
      <c r="G675" s="2">
        <f>transpose!D204</f>
        <v>0</v>
      </c>
      <c r="H675" s="2">
        <f>transpose!E204</f>
        <v>752.5</v>
      </c>
      <c r="I675" s="3">
        <f>transpose!F204</f>
        <v>30299070.828000002</v>
      </c>
      <c r="J675" s="3">
        <f>transpose!G204</f>
        <v>0</v>
      </c>
      <c r="K675" s="3">
        <f>transpose!H204</f>
        <v>0</v>
      </c>
      <c r="L675" s="3">
        <f>transpose!I204</f>
        <v>0</v>
      </c>
      <c r="M675" s="3">
        <f>transpose!J204</f>
        <v>0</v>
      </c>
      <c r="N675" s="3">
        <f>transpose!K204</f>
        <v>30299070.828000002</v>
      </c>
      <c r="O675" s="123">
        <f>transpose!L204</f>
        <v>-3369260.031266816</v>
      </c>
      <c r="P675" s="3">
        <f>transpose!M204</f>
        <v>26929810.796733186</v>
      </c>
      <c r="Q675" s="3">
        <f>transpose!N204</f>
        <v>7458801.0599999996</v>
      </c>
      <c r="R675" s="3">
        <f>transpose!O204</f>
        <v>405061424</v>
      </c>
      <c r="S675" s="8">
        <f>transpose!P204</f>
        <v>18.414000000000001</v>
      </c>
      <c r="T675" s="24">
        <f>transpose!Q204</f>
        <v>408291.96</v>
      </c>
      <c r="U675" s="24">
        <f>transpose!R204</f>
        <v>19062717.776733186</v>
      </c>
      <c r="V675" s="24">
        <f>transpose!S204</f>
        <v>500000</v>
      </c>
      <c r="W675" s="24">
        <f>transpose!T204</f>
        <v>0</v>
      </c>
    </row>
    <row r="676" spans="1:23" x14ac:dyDescent="0.2">
      <c r="A676" s="27"/>
      <c r="B676" s="28"/>
      <c r="C676" s="29" t="str">
        <f>C$12</f>
        <v>PER PUPIL</v>
      </c>
      <c r="I676" s="3">
        <f>I675/(D675)</f>
        <v>8181.42</v>
      </c>
      <c r="J676" s="3">
        <f>J675/(D675)</f>
        <v>0</v>
      </c>
      <c r="K676" s="3"/>
      <c r="L676" s="3"/>
      <c r="M676" s="3">
        <f t="shared" ref="M676:R676" si="153">M675/($D675)</f>
        <v>0</v>
      </c>
      <c r="N676" s="3">
        <f t="shared" si="153"/>
        <v>8181.42</v>
      </c>
      <c r="O676" s="123">
        <f t="shared" si="153"/>
        <v>-909.7748099764583</v>
      </c>
      <c r="P676" s="3">
        <f t="shared" si="153"/>
        <v>7271.6451900235415</v>
      </c>
      <c r="Q676" s="3">
        <f t="shared" si="153"/>
        <v>2014.0414375978828</v>
      </c>
      <c r="R676" s="3">
        <f t="shared" si="153"/>
        <v>109375.55327536858</v>
      </c>
      <c r="S676" s="8"/>
      <c r="T676" s="24">
        <f>T675/($D675)</f>
        <v>110.24786952530108</v>
      </c>
      <c r="U676" s="24">
        <f>U675/($D675)</f>
        <v>5147.3558829003578</v>
      </c>
      <c r="V676" s="24">
        <f>V675/($D675)</f>
        <v>135.01107090781443</v>
      </c>
      <c r="W676" s="24">
        <f>W675/($D675)</f>
        <v>0</v>
      </c>
    </row>
    <row r="677" spans="1:23" x14ac:dyDescent="0.2">
      <c r="A677" s="27"/>
      <c r="B677" s="28"/>
      <c r="C677" s="29"/>
      <c r="I677" s="3"/>
      <c r="J677" s="3"/>
      <c r="K677" s="3"/>
      <c r="L677" s="3"/>
      <c r="M677" s="3"/>
      <c r="N677" s="3"/>
      <c r="O677" s="123"/>
      <c r="P677" s="3"/>
      <c r="Q677" s="3"/>
      <c r="R677" s="3"/>
      <c r="S677" s="8"/>
      <c r="T677" s="118"/>
      <c r="U677" s="118"/>
      <c r="V677" s="118"/>
      <c r="W677" s="118"/>
    </row>
    <row r="678" spans="1:23" x14ac:dyDescent="0.2">
      <c r="A678" s="28" t="s">
        <v>61</v>
      </c>
      <c r="B678" s="28"/>
      <c r="C678" s="32" t="s">
        <v>201</v>
      </c>
      <c r="I678" s="3"/>
      <c r="J678" s="3"/>
      <c r="K678" s="3"/>
      <c r="L678" s="3"/>
      <c r="M678" s="3"/>
      <c r="N678" s="3"/>
      <c r="O678" s="123"/>
      <c r="P678" s="3"/>
      <c r="Q678" s="3"/>
      <c r="R678" s="3"/>
      <c r="S678" s="8"/>
      <c r="T678" s="118"/>
      <c r="U678" s="118"/>
      <c r="V678" s="118"/>
      <c r="W678" s="118"/>
    </row>
    <row r="679" spans="1:23" x14ac:dyDescent="0.2">
      <c r="A679" s="27"/>
      <c r="B679" s="28"/>
      <c r="C679" s="29" t="str">
        <f>C$11</f>
        <v>TOTAL</v>
      </c>
      <c r="D679" s="2">
        <f>transpose!A205</f>
        <v>21661.1</v>
      </c>
      <c r="E679" s="2">
        <f>transpose!B205</f>
        <v>0</v>
      </c>
      <c r="F679" s="2">
        <f>transpose!C205</f>
        <v>0</v>
      </c>
      <c r="G679" s="2">
        <f>transpose!D205</f>
        <v>5</v>
      </c>
      <c r="H679" s="2">
        <f>transpose!E205</f>
        <v>12218.8</v>
      </c>
      <c r="I679" s="3">
        <f>transpose!F205</f>
        <v>183612381.71000001</v>
      </c>
      <c r="J679" s="3">
        <f>transpose!G205</f>
        <v>0</v>
      </c>
      <c r="K679" s="3">
        <f>transpose!H205</f>
        <v>0</v>
      </c>
      <c r="L679" s="3">
        <f>transpose!I205</f>
        <v>39470</v>
      </c>
      <c r="M679" s="3">
        <f>transpose!J205</f>
        <v>0</v>
      </c>
      <c r="N679" s="3">
        <f>transpose!K205</f>
        <v>183612381.71000001</v>
      </c>
      <c r="O679" s="123">
        <f>transpose!L205</f>
        <v>-20417717.178624272</v>
      </c>
      <c r="P679" s="3">
        <f>transpose!M205</f>
        <v>163194664.53137574</v>
      </c>
      <c r="Q679" s="3">
        <f>transpose!N205</f>
        <v>39180178.170000002</v>
      </c>
      <c r="R679" s="3">
        <f>transpose!O205</f>
        <v>1451117710</v>
      </c>
      <c r="S679" s="8">
        <f>transpose!P205</f>
        <v>27</v>
      </c>
      <c r="T679" s="24">
        <f>transpose!Q205</f>
        <v>2433036.91</v>
      </c>
      <c r="U679" s="24">
        <f>transpose!R205</f>
        <v>121581449.45137574</v>
      </c>
      <c r="V679" s="24">
        <f>transpose!S205</f>
        <v>0</v>
      </c>
      <c r="W679" s="24">
        <f>transpose!T205</f>
        <v>284785.09029024397</v>
      </c>
    </row>
    <row r="680" spans="1:23" x14ac:dyDescent="0.2">
      <c r="A680" s="27"/>
      <c r="B680" s="28"/>
      <c r="C680" s="29" t="str">
        <f>C$12</f>
        <v>PER PUPIL</v>
      </c>
      <c r="I680" s="3">
        <f>I679/(D679)</f>
        <v>8476.5954503695575</v>
      </c>
      <c r="J680" s="3">
        <f>J679/(D679)</f>
        <v>0</v>
      </c>
      <c r="K680" s="3"/>
      <c r="L680" s="3"/>
      <c r="M680" s="3">
        <f t="shared" ref="M680:R680" si="154">M679/($D679)</f>
        <v>0</v>
      </c>
      <c r="N680" s="3">
        <f t="shared" si="154"/>
        <v>8476.5954503695575</v>
      </c>
      <c r="O680" s="123">
        <f t="shared" si="154"/>
        <v>-942.59835274405611</v>
      </c>
      <c r="P680" s="3">
        <f t="shared" si="154"/>
        <v>7533.9970976255017</v>
      </c>
      <c r="Q680" s="3">
        <f t="shared" si="154"/>
        <v>1808.7806330241772</v>
      </c>
      <c r="R680" s="3">
        <f t="shared" si="154"/>
        <v>66991.875297191742</v>
      </c>
      <c r="S680" s="8"/>
      <c r="T680" s="24">
        <f>T679/($D679)</f>
        <v>112.32286956802749</v>
      </c>
      <c r="U680" s="24">
        <f>U679/($D679)</f>
        <v>5612.8935950332971</v>
      </c>
      <c r="V680" s="24">
        <f>V679/($D679)</f>
        <v>0</v>
      </c>
      <c r="W680" s="24">
        <f>W679/($D679)</f>
        <v>13.147305090242138</v>
      </c>
    </row>
    <row r="681" spans="1:23" x14ac:dyDescent="0.2">
      <c r="A681" s="27"/>
      <c r="B681" s="28"/>
      <c r="C681" s="29"/>
      <c r="I681" s="3"/>
      <c r="J681" s="3"/>
      <c r="K681" s="3"/>
      <c r="L681" s="3"/>
      <c r="M681" s="3"/>
      <c r="N681" s="3"/>
      <c r="O681" s="123"/>
      <c r="P681" s="3"/>
      <c r="Q681" s="3"/>
      <c r="R681" s="3"/>
      <c r="S681" s="8"/>
      <c r="T681" s="118"/>
      <c r="U681" s="118"/>
      <c r="V681" s="118"/>
      <c r="W681" s="118"/>
    </row>
    <row r="682" spans="1:23" x14ac:dyDescent="0.2">
      <c r="A682" s="28" t="s">
        <v>61</v>
      </c>
      <c r="B682" s="28"/>
      <c r="C682" s="32" t="s">
        <v>188</v>
      </c>
      <c r="I682" s="3"/>
      <c r="J682" s="3"/>
      <c r="K682" s="3"/>
      <c r="L682" s="3"/>
      <c r="M682" s="3"/>
      <c r="N682" s="3"/>
      <c r="O682" s="123"/>
      <c r="P682" s="3"/>
      <c r="Q682" s="3"/>
      <c r="R682" s="3"/>
      <c r="S682" s="8"/>
      <c r="T682" s="118"/>
      <c r="U682" s="118"/>
      <c r="V682" s="118"/>
      <c r="W682" s="118"/>
    </row>
    <row r="683" spans="1:23" x14ac:dyDescent="0.2">
      <c r="A683" s="27"/>
      <c r="B683" s="28"/>
      <c r="C683" s="29" t="str">
        <f>C$11</f>
        <v>TOTAL</v>
      </c>
      <c r="D683" s="2">
        <f>transpose!A206</f>
        <v>1121.8</v>
      </c>
      <c r="E683" s="2">
        <f>transpose!B206</f>
        <v>0</v>
      </c>
      <c r="F683" s="2">
        <f>transpose!C206</f>
        <v>0</v>
      </c>
      <c r="G683" s="2">
        <f>transpose!D206</f>
        <v>0</v>
      </c>
      <c r="H683" s="2">
        <f>transpose!E206</f>
        <v>315.8</v>
      </c>
      <c r="I683" s="3">
        <f>transpose!F206</f>
        <v>9715247.3099999987</v>
      </c>
      <c r="J683" s="3">
        <f>transpose!G206</f>
        <v>0</v>
      </c>
      <c r="K683" s="3">
        <f>transpose!H206</f>
        <v>0</v>
      </c>
      <c r="L683" s="3">
        <f>transpose!I206</f>
        <v>0</v>
      </c>
      <c r="M683" s="3">
        <f>transpose!J206</f>
        <v>0</v>
      </c>
      <c r="N683" s="3">
        <f>transpose!K206</f>
        <v>9715247.3099999987</v>
      </c>
      <c r="O683" s="123">
        <f>transpose!L206</f>
        <v>-1080336.5766981218</v>
      </c>
      <c r="P683" s="3">
        <f>transpose!M206</f>
        <v>8634910.7333018761</v>
      </c>
      <c r="Q683" s="3">
        <f>transpose!N206</f>
        <v>6507637.3099999996</v>
      </c>
      <c r="R683" s="3">
        <f>transpose!O206</f>
        <v>1157119010</v>
      </c>
      <c r="S683" s="8">
        <f>transpose!P206</f>
        <v>5.6239999999999997</v>
      </c>
      <c r="T683" s="24">
        <f>transpose!Q206</f>
        <v>425799.17</v>
      </c>
      <c r="U683" s="24">
        <f>transpose!R206</f>
        <v>1701474.2533018766</v>
      </c>
      <c r="V683" s="24">
        <f>transpose!S206</f>
        <v>1974045</v>
      </c>
      <c r="W683" s="24">
        <f>transpose!T206</f>
        <v>0</v>
      </c>
    </row>
    <row r="684" spans="1:23" x14ac:dyDescent="0.2">
      <c r="A684" s="27"/>
      <c r="B684" s="28"/>
      <c r="C684" s="29" t="str">
        <f>C$12</f>
        <v>PER PUPIL</v>
      </c>
      <c r="I684" s="3">
        <f>I683/(D683)</f>
        <v>8660.4094401854163</v>
      </c>
      <c r="J684" s="3">
        <f>J683/(D683)</f>
        <v>0</v>
      </c>
      <c r="K684" s="3"/>
      <c r="L684" s="3"/>
      <c r="M684" s="3">
        <f t="shared" ref="M684:R684" si="155">M683/($D683)</f>
        <v>0</v>
      </c>
      <c r="N684" s="3">
        <f t="shared" si="155"/>
        <v>8660.4094401854163</v>
      </c>
      <c r="O684" s="123">
        <f t="shared" si="155"/>
        <v>-963.0384887663771</v>
      </c>
      <c r="P684" s="3">
        <f t="shared" si="155"/>
        <v>7697.3709514190377</v>
      </c>
      <c r="Q684" s="3">
        <f t="shared" si="155"/>
        <v>5801.0673114637193</v>
      </c>
      <c r="R684" s="3">
        <f t="shared" si="155"/>
        <v>1031484.2307006597</v>
      </c>
      <c r="S684" s="8"/>
      <c r="T684" s="24">
        <f>T683/($D683)</f>
        <v>379.56781066143697</v>
      </c>
      <c r="U684" s="24">
        <f>U683/($D683)</f>
        <v>1516.7358292938818</v>
      </c>
      <c r="V684" s="24">
        <f>V683/($D683)</f>
        <v>1759.7120698876806</v>
      </c>
      <c r="W684" s="24">
        <f>W683/($D683)</f>
        <v>0</v>
      </c>
    </row>
    <row r="685" spans="1:23" x14ac:dyDescent="0.2">
      <c r="A685" s="27"/>
      <c r="B685" s="28"/>
      <c r="C685" s="29"/>
      <c r="I685" s="3"/>
      <c r="J685" s="3"/>
      <c r="K685" s="3"/>
      <c r="L685" s="3"/>
      <c r="M685" s="3"/>
      <c r="N685" s="3"/>
      <c r="O685" s="123"/>
      <c r="P685" s="3"/>
      <c r="Q685" s="3"/>
      <c r="R685" s="3"/>
      <c r="S685" s="8"/>
      <c r="T685" s="118"/>
      <c r="U685" s="118"/>
      <c r="V685" s="118"/>
      <c r="W685" s="118"/>
    </row>
    <row r="686" spans="1:23" x14ac:dyDescent="0.2">
      <c r="A686" s="28" t="s">
        <v>61</v>
      </c>
      <c r="B686" s="28"/>
      <c r="C686" s="32" t="s">
        <v>202</v>
      </c>
      <c r="I686" s="3"/>
      <c r="J686" s="3"/>
      <c r="K686" s="3"/>
      <c r="L686" s="3"/>
      <c r="M686" s="3"/>
      <c r="N686" s="3"/>
      <c r="O686" s="123"/>
      <c r="P686" s="3"/>
      <c r="Q686" s="3"/>
      <c r="R686" s="3"/>
      <c r="S686" s="8"/>
      <c r="T686" s="118"/>
      <c r="U686" s="118"/>
      <c r="V686" s="118"/>
      <c r="W686" s="118"/>
    </row>
    <row r="687" spans="1:23" x14ac:dyDescent="0.2">
      <c r="A687" s="27"/>
      <c r="B687" s="28"/>
      <c r="C687" s="29" t="str">
        <f>C$11</f>
        <v>TOTAL</v>
      </c>
      <c r="D687" s="2">
        <f>transpose!A207</f>
        <v>2259.9</v>
      </c>
      <c r="E687" s="2">
        <f>transpose!B207</f>
        <v>0</v>
      </c>
      <c r="F687" s="2">
        <f>transpose!C207</f>
        <v>0</v>
      </c>
      <c r="G687" s="2">
        <f>transpose!D207</f>
        <v>0</v>
      </c>
      <c r="H687" s="2">
        <f>transpose!E207</f>
        <v>1290.8</v>
      </c>
      <c r="I687" s="3">
        <f>transpose!F207</f>
        <v>19722633.890000001</v>
      </c>
      <c r="J687" s="3">
        <f>transpose!G207</f>
        <v>189779.34</v>
      </c>
      <c r="K687" s="3">
        <f>transpose!H207</f>
        <v>0</v>
      </c>
      <c r="L687" s="3">
        <f>transpose!I207</f>
        <v>0</v>
      </c>
      <c r="M687" s="3">
        <f>transpose!J207</f>
        <v>0</v>
      </c>
      <c r="N687" s="3">
        <f>transpose!K207</f>
        <v>19912413.23</v>
      </c>
      <c r="O687" s="123">
        <f>transpose!L207</f>
        <v>-2214262.5561939082</v>
      </c>
      <c r="P687" s="3">
        <f>transpose!M207</f>
        <v>17698150.673806094</v>
      </c>
      <c r="Q687" s="3">
        <f>transpose!N207</f>
        <v>10022316</v>
      </c>
      <c r="R687" s="3">
        <f>transpose!O207</f>
        <v>825357490</v>
      </c>
      <c r="S687" s="8">
        <f>transpose!P207</f>
        <v>12.143000000000001</v>
      </c>
      <c r="T687" s="24">
        <f>transpose!Q207</f>
        <v>898783.89</v>
      </c>
      <c r="U687" s="24">
        <f>transpose!R207</f>
        <v>6777050.783806094</v>
      </c>
      <c r="V687" s="24">
        <f>transpose!S207</f>
        <v>2675000</v>
      </c>
      <c r="W687" s="24">
        <f>transpose!T207</f>
        <v>59518.538484413599</v>
      </c>
    </row>
    <row r="688" spans="1:23" x14ac:dyDescent="0.2">
      <c r="A688" s="27"/>
      <c r="B688" s="28"/>
      <c r="C688" s="29" t="str">
        <f>C$12</f>
        <v>PER PUPIL</v>
      </c>
      <c r="I688" s="3">
        <f>I687/(D687)</f>
        <v>8727.2153148369398</v>
      </c>
      <c r="J688" s="3">
        <f>J687/(D687)</f>
        <v>83.976875082968263</v>
      </c>
      <c r="K688" s="3"/>
      <c r="L688" s="3"/>
      <c r="M688" s="3">
        <f t="shared" ref="M688:R688" si="156">M687/($D687)</f>
        <v>0</v>
      </c>
      <c r="N688" s="3">
        <f t="shared" si="156"/>
        <v>8811.1921899199078</v>
      </c>
      <c r="O688" s="123">
        <f t="shared" si="156"/>
        <v>-979.80554723390776</v>
      </c>
      <c r="P688" s="3">
        <f t="shared" si="156"/>
        <v>7831.3866426860004</v>
      </c>
      <c r="Q688" s="3">
        <f t="shared" si="156"/>
        <v>4434.8493296163542</v>
      </c>
      <c r="R688" s="3">
        <f t="shared" si="156"/>
        <v>365218.58931811142</v>
      </c>
      <c r="S688" s="8"/>
      <c r="T688" s="24">
        <f>T687/($D687)</f>
        <v>397.70958449488916</v>
      </c>
      <c r="U688" s="24">
        <f>U687/($D687)</f>
        <v>2998.8277285747572</v>
      </c>
      <c r="V688" s="24">
        <f>V687/($D687)</f>
        <v>1183.6806938360105</v>
      </c>
      <c r="W688" s="24">
        <f>W687/($D687)</f>
        <v>26.336801842742421</v>
      </c>
    </row>
    <row r="689" spans="1:23" x14ac:dyDescent="0.2">
      <c r="A689" s="27"/>
      <c r="B689" s="28"/>
      <c r="C689" s="29"/>
      <c r="I689" s="3"/>
      <c r="J689" s="3"/>
      <c r="K689" s="3"/>
      <c r="L689" s="3"/>
      <c r="M689" s="3"/>
      <c r="N689" s="3"/>
      <c r="O689" s="123"/>
      <c r="P689" s="3"/>
      <c r="Q689" s="3"/>
      <c r="R689" s="3"/>
      <c r="S689" s="8"/>
      <c r="T689" s="118"/>
      <c r="U689" s="118"/>
      <c r="V689" s="118"/>
      <c r="W689" s="118"/>
    </row>
    <row r="690" spans="1:23" x14ac:dyDescent="0.2">
      <c r="A690" s="28" t="s">
        <v>61</v>
      </c>
      <c r="B690" s="28"/>
      <c r="C690" s="32" t="s">
        <v>203</v>
      </c>
      <c r="I690" s="3"/>
      <c r="J690" s="3"/>
      <c r="K690" s="3"/>
      <c r="L690" s="3"/>
      <c r="M690" s="3"/>
      <c r="N690" s="3"/>
      <c r="O690" s="123"/>
      <c r="P690" s="3"/>
      <c r="Q690" s="3"/>
      <c r="R690" s="3"/>
      <c r="S690" s="8"/>
      <c r="T690" s="118"/>
      <c r="U690" s="118"/>
      <c r="V690" s="118"/>
      <c r="W690" s="118"/>
    </row>
    <row r="691" spans="1:23" x14ac:dyDescent="0.2">
      <c r="A691" s="27"/>
      <c r="B691" s="28"/>
      <c r="C691" s="29" t="str">
        <f>C$11</f>
        <v>TOTAL</v>
      </c>
      <c r="D691" s="2">
        <f>transpose!A208</f>
        <v>902.8</v>
      </c>
      <c r="E691" s="2">
        <f>transpose!B208</f>
        <v>0</v>
      </c>
      <c r="F691" s="2">
        <f>transpose!C208</f>
        <v>0</v>
      </c>
      <c r="G691" s="2">
        <f>transpose!D208</f>
        <v>0</v>
      </c>
      <c r="H691" s="2">
        <f>transpose!E208</f>
        <v>298.60000000000002</v>
      </c>
      <c r="I691" s="3">
        <f>transpose!F208</f>
        <v>8023943.29</v>
      </c>
      <c r="J691" s="3">
        <f>transpose!G208</f>
        <v>0</v>
      </c>
      <c r="K691" s="3">
        <f>transpose!H208</f>
        <v>0</v>
      </c>
      <c r="L691" s="3">
        <f>transpose!I208</f>
        <v>0</v>
      </c>
      <c r="M691" s="3">
        <f>transpose!J208</f>
        <v>0</v>
      </c>
      <c r="N691" s="3">
        <f>transpose!K208</f>
        <v>8023943.29</v>
      </c>
      <c r="O691" s="123">
        <f>transpose!L208</f>
        <v>-892263.38238614181</v>
      </c>
      <c r="P691" s="3">
        <f>transpose!M208</f>
        <v>7131679.9076138586</v>
      </c>
      <c r="Q691" s="3">
        <f>transpose!N208</f>
        <v>3158050.84</v>
      </c>
      <c r="R691" s="3">
        <f>transpose!O208</f>
        <v>187088320</v>
      </c>
      <c r="S691" s="8">
        <f>transpose!P208</f>
        <v>16.88</v>
      </c>
      <c r="T691" s="24">
        <f>transpose!Q208</f>
        <v>215339.79</v>
      </c>
      <c r="U691" s="24">
        <f>transpose!R208</f>
        <v>3758289.2776138587</v>
      </c>
      <c r="V691" s="24">
        <f>transpose!S208</f>
        <v>900000</v>
      </c>
      <c r="W691" s="24">
        <f>transpose!T208</f>
        <v>0</v>
      </c>
    </row>
    <row r="692" spans="1:23" x14ac:dyDescent="0.2">
      <c r="A692" s="27"/>
      <c r="B692" s="28"/>
      <c r="C692" s="29" t="str">
        <f>C$12</f>
        <v>PER PUPIL</v>
      </c>
      <c r="I692" s="3">
        <f>I691/(D691)</f>
        <v>8887.8414820558264</v>
      </c>
      <c r="J692" s="3">
        <f>J691/(D691)</f>
        <v>0</v>
      </c>
      <c r="K692" s="3"/>
      <c r="L692" s="3"/>
      <c r="M692" s="3">
        <f t="shared" ref="M692:R692" si="157">M691/($D691)</f>
        <v>0</v>
      </c>
      <c r="N692" s="3">
        <f t="shared" si="157"/>
        <v>8887.8414820558264</v>
      </c>
      <c r="O692" s="123">
        <f t="shared" si="157"/>
        <v>-988.32895700724623</v>
      </c>
      <c r="P692" s="3">
        <f t="shared" si="157"/>
        <v>7899.5125250485808</v>
      </c>
      <c r="Q692" s="3">
        <f t="shared" si="157"/>
        <v>3498.0625166149757</v>
      </c>
      <c r="R692" s="3">
        <f t="shared" si="157"/>
        <v>207231.19184758529</v>
      </c>
      <c r="S692" s="8"/>
      <c r="T692" s="24">
        <f>T691/($D691)</f>
        <v>238.52435755427561</v>
      </c>
      <c r="U692" s="24">
        <f>U691/($D691)</f>
        <v>4162.9256508793296</v>
      </c>
      <c r="V692" s="24">
        <f>V691/($D691)</f>
        <v>996.89853788214452</v>
      </c>
      <c r="W692" s="24">
        <f>W691/($D691)</f>
        <v>0</v>
      </c>
    </row>
    <row r="693" spans="1:23" x14ac:dyDescent="0.2">
      <c r="A693" s="27"/>
      <c r="B693" s="28"/>
      <c r="C693" s="29"/>
      <c r="I693" s="3"/>
      <c r="J693" s="3"/>
      <c r="K693" s="3"/>
      <c r="L693" s="3"/>
      <c r="M693" s="3"/>
      <c r="N693" s="3"/>
      <c r="O693" s="123"/>
      <c r="P693" s="3"/>
      <c r="Q693" s="3"/>
      <c r="R693" s="3"/>
      <c r="S693" s="8"/>
      <c r="T693" s="118"/>
      <c r="U693" s="118"/>
      <c r="V693" s="118"/>
      <c r="W693" s="118"/>
    </row>
    <row r="694" spans="1:23" x14ac:dyDescent="0.2">
      <c r="A694" s="28" t="s">
        <v>61</v>
      </c>
      <c r="B694" s="28"/>
      <c r="C694" s="32" t="s">
        <v>204</v>
      </c>
      <c r="I694" s="3"/>
      <c r="J694" s="3"/>
      <c r="K694" s="3"/>
      <c r="L694" s="3"/>
      <c r="M694" s="3"/>
      <c r="N694" s="3"/>
      <c r="O694" s="123"/>
      <c r="P694" s="3"/>
      <c r="Q694" s="3"/>
      <c r="R694" s="3"/>
      <c r="S694" s="8"/>
      <c r="T694" s="118"/>
      <c r="U694" s="118"/>
      <c r="V694" s="118"/>
      <c r="W694" s="118"/>
    </row>
    <row r="695" spans="1:23" x14ac:dyDescent="0.2">
      <c r="A695" s="27"/>
      <c r="B695" s="28"/>
      <c r="C695" s="29" t="str">
        <f>C$11</f>
        <v>TOTAL</v>
      </c>
      <c r="D695" s="2">
        <f>transpose!A209</f>
        <v>166</v>
      </c>
      <c r="E695" s="2">
        <f>transpose!B209</f>
        <v>0</v>
      </c>
      <c r="F695" s="2">
        <f>transpose!C209</f>
        <v>0</v>
      </c>
      <c r="G695" s="2">
        <f>transpose!D209</f>
        <v>0</v>
      </c>
      <c r="H695" s="2">
        <f>transpose!E209</f>
        <v>56.4</v>
      </c>
      <c r="I695" s="3">
        <f>transpose!F209</f>
        <v>2450113.9500000002</v>
      </c>
      <c r="J695" s="3">
        <f>transpose!G209</f>
        <v>25222.85</v>
      </c>
      <c r="K695" s="3">
        <f>transpose!H209</f>
        <v>0</v>
      </c>
      <c r="L695" s="3">
        <f>transpose!I209</f>
        <v>0</v>
      </c>
      <c r="M695" s="3">
        <f>transpose!J209</f>
        <v>0</v>
      </c>
      <c r="N695" s="3">
        <f>transpose!K209</f>
        <v>2475336.8000000003</v>
      </c>
      <c r="O695" s="123">
        <f>transpose!L209</f>
        <v>-275257.72626851266</v>
      </c>
      <c r="P695" s="3">
        <f>transpose!M209</f>
        <v>2200079.0737314876</v>
      </c>
      <c r="Q695" s="3">
        <f>transpose!N209</f>
        <v>1232867.1599999999</v>
      </c>
      <c r="R695" s="3">
        <f>transpose!O209</f>
        <v>106603300</v>
      </c>
      <c r="S695" s="8">
        <f>transpose!P209</f>
        <v>11.565</v>
      </c>
      <c r="T695" s="24">
        <f>transpose!Q209</f>
        <v>114736.68</v>
      </c>
      <c r="U695" s="24">
        <f>transpose!R209</f>
        <v>852475.23373148777</v>
      </c>
      <c r="V695" s="24">
        <f>transpose!S209</f>
        <v>195000</v>
      </c>
      <c r="W695" s="24">
        <f>transpose!T209</f>
        <v>0</v>
      </c>
    </row>
    <row r="696" spans="1:23" x14ac:dyDescent="0.2">
      <c r="A696" s="27"/>
      <c r="B696" s="28"/>
      <c r="C696" s="29" t="str">
        <f>C$12</f>
        <v>PER PUPIL</v>
      </c>
      <c r="I696" s="3">
        <f>I695/(D695)</f>
        <v>14759.722590361447</v>
      </c>
      <c r="J696" s="3">
        <f>J695/(D695)</f>
        <v>151.94487951807227</v>
      </c>
      <c r="K696" s="3"/>
      <c r="L696" s="3"/>
      <c r="M696" s="3">
        <f t="shared" ref="M696:R696" si="158">M695/($D695)</f>
        <v>0</v>
      </c>
      <c r="N696" s="3">
        <f t="shared" si="158"/>
        <v>14911.66746987952</v>
      </c>
      <c r="O696" s="123">
        <f t="shared" si="158"/>
        <v>-1658.1790739067028</v>
      </c>
      <c r="P696" s="3">
        <f t="shared" si="158"/>
        <v>13253.488395972818</v>
      </c>
      <c r="Q696" s="3">
        <f t="shared" si="158"/>
        <v>7426.9106024096382</v>
      </c>
      <c r="R696" s="3">
        <f t="shared" si="158"/>
        <v>642188.55421686743</v>
      </c>
      <c r="S696" s="8"/>
      <c r="T696" s="24">
        <f>T695/($D695)</f>
        <v>691.18481927710843</v>
      </c>
      <c r="U696" s="24">
        <f>U695/($D695)</f>
        <v>5135.392974286071</v>
      </c>
      <c r="V696" s="24">
        <f>V695/($D695)</f>
        <v>1174.698795180723</v>
      </c>
      <c r="W696" s="24">
        <f>W695/($D695)</f>
        <v>0</v>
      </c>
    </row>
    <row r="697" spans="1:23" x14ac:dyDescent="0.2">
      <c r="A697" s="27"/>
      <c r="B697" s="28"/>
      <c r="C697" s="29"/>
      <c r="I697" s="3"/>
      <c r="J697" s="3"/>
      <c r="K697" s="3"/>
      <c r="L697" s="3"/>
      <c r="M697" s="3"/>
      <c r="N697" s="3"/>
      <c r="O697" s="123"/>
      <c r="P697" s="3"/>
      <c r="Q697" s="3"/>
      <c r="R697" s="3"/>
      <c r="S697" s="8"/>
      <c r="T697" s="118"/>
      <c r="U697" s="118"/>
      <c r="V697" s="118"/>
      <c r="W697" s="118"/>
    </row>
    <row r="698" spans="1:23" x14ac:dyDescent="0.2">
      <c r="A698" s="28" t="s">
        <v>61</v>
      </c>
      <c r="B698" s="28"/>
      <c r="C698" s="32" t="s">
        <v>205</v>
      </c>
      <c r="I698" s="3"/>
      <c r="J698" s="3"/>
      <c r="K698" s="3"/>
      <c r="L698" s="3"/>
      <c r="M698" s="3"/>
      <c r="N698" s="3"/>
      <c r="O698" s="123"/>
      <c r="P698" s="3"/>
      <c r="Q698" s="3"/>
      <c r="R698" s="3"/>
      <c r="S698" s="8"/>
      <c r="T698" s="118"/>
      <c r="U698" s="118"/>
      <c r="V698" s="118"/>
      <c r="W698" s="118"/>
    </row>
    <row r="699" spans="1:23" x14ac:dyDescent="0.2">
      <c r="A699" s="27"/>
      <c r="B699" s="28"/>
      <c r="C699" s="29" t="str">
        <f>C$11</f>
        <v>TOTAL</v>
      </c>
      <c r="D699" s="2">
        <f>transpose!A210</f>
        <v>197.60000000000002</v>
      </c>
      <c r="E699" s="2">
        <f>transpose!B210</f>
        <v>0</v>
      </c>
      <c r="F699" s="2">
        <f>transpose!C210</f>
        <v>0</v>
      </c>
      <c r="G699" s="2">
        <f>transpose!D210</f>
        <v>0</v>
      </c>
      <c r="H699" s="2">
        <f>transpose!E210</f>
        <v>30.7</v>
      </c>
      <c r="I699" s="3">
        <f>transpose!F210</f>
        <v>2685526.75</v>
      </c>
      <c r="J699" s="3">
        <f>transpose!G210</f>
        <v>22124.39</v>
      </c>
      <c r="K699" s="3">
        <f>transpose!H210</f>
        <v>0</v>
      </c>
      <c r="L699" s="3">
        <f>transpose!I210</f>
        <v>0</v>
      </c>
      <c r="M699" s="3">
        <f>transpose!J210</f>
        <v>0</v>
      </c>
      <c r="N699" s="3">
        <f>transpose!K210</f>
        <v>2707651.14</v>
      </c>
      <c r="O699" s="123">
        <f>transpose!L210</f>
        <v>-301091.10660203744</v>
      </c>
      <c r="P699" s="3">
        <f>transpose!M210</f>
        <v>2406560.0333979628</v>
      </c>
      <c r="Q699" s="3">
        <f>transpose!N210</f>
        <v>1286742.74</v>
      </c>
      <c r="R699" s="3">
        <f>transpose!O210</f>
        <v>250095770</v>
      </c>
      <c r="S699" s="8">
        <f>transpose!P210</f>
        <v>5.1450000000000005</v>
      </c>
      <c r="T699" s="24">
        <f>transpose!Q210</f>
        <v>157648.07</v>
      </c>
      <c r="U699" s="24">
        <f>transpose!R210</f>
        <v>962169.22339796275</v>
      </c>
      <c r="V699" s="24">
        <f>transpose!S210</f>
        <v>75000</v>
      </c>
      <c r="W699" s="24">
        <f>transpose!T210</f>
        <v>0</v>
      </c>
    </row>
    <row r="700" spans="1:23" x14ac:dyDescent="0.2">
      <c r="A700" s="27"/>
      <c r="B700" s="28"/>
      <c r="C700" s="29" t="str">
        <f>C$12</f>
        <v>PER PUPIL</v>
      </c>
      <c r="I700" s="3">
        <f>I699/(D699)</f>
        <v>13590.722419028338</v>
      </c>
      <c r="J700" s="3">
        <f>J699/(D699)</f>
        <v>111.96553643724695</v>
      </c>
      <c r="K700" s="3"/>
      <c r="L700" s="3"/>
      <c r="M700" s="3">
        <f t="shared" ref="M700:R700" si="159">M699/($D699)</f>
        <v>0</v>
      </c>
      <c r="N700" s="3">
        <f t="shared" si="159"/>
        <v>13702.687955465586</v>
      </c>
      <c r="O700" s="123">
        <f t="shared" si="159"/>
        <v>-1523.740418026505</v>
      </c>
      <c r="P700" s="3">
        <f t="shared" si="159"/>
        <v>12178.947537439082</v>
      </c>
      <c r="Q700" s="3">
        <f t="shared" si="159"/>
        <v>6511.8559716599184</v>
      </c>
      <c r="R700" s="3">
        <f t="shared" si="159"/>
        <v>1265666.8522267204</v>
      </c>
      <c r="S700" s="8"/>
      <c r="T700" s="24">
        <f>T699/($D699)</f>
        <v>797.81411943319836</v>
      </c>
      <c r="U700" s="24">
        <f>U699/($D699)</f>
        <v>4869.2774463459646</v>
      </c>
      <c r="V700" s="24">
        <f>V699/($D699)</f>
        <v>379.55465587044529</v>
      </c>
      <c r="W700" s="24">
        <f>W699/($D699)</f>
        <v>0</v>
      </c>
    </row>
    <row r="701" spans="1:23" x14ac:dyDescent="0.2">
      <c r="A701" s="27"/>
      <c r="B701" s="28"/>
      <c r="C701" s="29"/>
      <c r="I701" s="3"/>
      <c r="J701" s="3"/>
      <c r="K701" s="3"/>
      <c r="L701" s="3"/>
      <c r="M701" s="3"/>
      <c r="N701" s="3"/>
      <c r="O701" s="123"/>
      <c r="P701" s="3"/>
      <c r="Q701" s="3"/>
      <c r="R701" s="3"/>
      <c r="S701" s="8"/>
      <c r="T701" s="118"/>
      <c r="U701" s="118"/>
      <c r="V701" s="118"/>
      <c r="W701" s="118"/>
    </row>
    <row r="702" spans="1:23" x14ac:dyDescent="0.2">
      <c r="A702" s="28" t="s">
        <v>61</v>
      </c>
      <c r="B702" s="28"/>
      <c r="C702" s="32" t="s">
        <v>206</v>
      </c>
      <c r="I702" s="3"/>
      <c r="J702" s="3"/>
      <c r="K702" s="3"/>
      <c r="L702" s="3"/>
      <c r="M702" s="3"/>
      <c r="N702" s="3"/>
      <c r="O702" s="123"/>
      <c r="P702" s="3"/>
      <c r="Q702" s="3"/>
      <c r="R702" s="3"/>
      <c r="S702" s="8"/>
      <c r="T702" s="118"/>
      <c r="U702" s="118"/>
      <c r="V702" s="118"/>
      <c r="W702" s="118"/>
    </row>
    <row r="703" spans="1:23" x14ac:dyDescent="0.2">
      <c r="A703" s="27"/>
      <c r="B703" s="28"/>
      <c r="C703" s="29" t="str">
        <f>C$11</f>
        <v>TOTAL</v>
      </c>
      <c r="D703" s="2">
        <f>transpose!A211</f>
        <v>80.599999999999994</v>
      </c>
      <c r="E703" s="2">
        <f>transpose!B211</f>
        <v>0</v>
      </c>
      <c r="F703" s="2">
        <f>transpose!C211</f>
        <v>0</v>
      </c>
      <c r="G703" s="2">
        <f>transpose!D211</f>
        <v>0</v>
      </c>
      <c r="H703" s="2">
        <f>transpose!E211</f>
        <v>30.4</v>
      </c>
      <c r="I703" s="3">
        <f>transpose!F211</f>
        <v>1401925.73</v>
      </c>
      <c r="J703" s="3">
        <f>transpose!G211</f>
        <v>0</v>
      </c>
      <c r="K703" s="3">
        <f>transpose!H211</f>
        <v>0</v>
      </c>
      <c r="L703" s="3">
        <f>transpose!I211</f>
        <v>0</v>
      </c>
      <c r="M703" s="3">
        <f>transpose!J211</f>
        <v>0</v>
      </c>
      <c r="N703" s="3">
        <f>transpose!K211</f>
        <v>1401925.73</v>
      </c>
      <c r="O703" s="123">
        <f>transpose!L211</f>
        <v>-155894.29641943058</v>
      </c>
      <c r="P703" s="3">
        <f>transpose!M211</f>
        <v>1246031.4335805695</v>
      </c>
      <c r="Q703" s="3">
        <f>transpose!N211</f>
        <v>1049795.8400000001</v>
      </c>
      <c r="R703" s="3">
        <f>transpose!O211</f>
        <v>244536650</v>
      </c>
      <c r="S703" s="8">
        <f>transpose!P211</f>
        <v>4.2930000000000001</v>
      </c>
      <c r="T703" s="24">
        <f>transpose!Q211</f>
        <v>74732.91</v>
      </c>
      <c r="U703" s="24">
        <f>transpose!R211</f>
        <v>121502.68358056937</v>
      </c>
      <c r="V703" s="24">
        <f>transpose!S211</f>
        <v>130000</v>
      </c>
      <c r="W703" s="24">
        <f>transpose!T211</f>
        <v>0</v>
      </c>
    </row>
    <row r="704" spans="1:23" x14ac:dyDescent="0.2">
      <c r="A704" s="27"/>
      <c r="B704" s="28"/>
      <c r="C704" s="29" t="str">
        <f>C$12</f>
        <v>PER PUPIL</v>
      </c>
      <c r="I704" s="3">
        <f>I703/(D703)</f>
        <v>17393.619478908189</v>
      </c>
      <c r="J704" s="3">
        <f>J703/(D703)</f>
        <v>0</v>
      </c>
      <c r="K704" s="3"/>
      <c r="L704" s="3"/>
      <c r="M704" s="3">
        <f t="shared" ref="M704:R704" si="160">M703/($D703)</f>
        <v>0</v>
      </c>
      <c r="N704" s="3">
        <f t="shared" si="160"/>
        <v>17393.619478908189</v>
      </c>
      <c r="O704" s="123">
        <f t="shared" si="160"/>
        <v>-1934.1724121517443</v>
      </c>
      <c r="P704" s="3">
        <f t="shared" si="160"/>
        <v>15459.447066756446</v>
      </c>
      <c r="Q704" s="3">
        <f t="shared" si="160"/>
        <v>13024.762282878413</v>
      </c>
      <c r="R704" s="3">
        <f t="shared" si="160"/>
        <v>3033953.4739454095</v>
      </c>
      <c r="S704" s="8"/>
      <c r="T704" s="24">
        <f>T703/($D703)</f>
        <v>927.20732009925564</v>
      </c>
      <c r="U704" s="24">
        <f>U703/($D703)</f>
        <v>1507.4774637787764</v>
      </c>
      <c r="V704" s="24">
        <f>V703/($D703)</f>
        <v>1612.9032258064517</v>
      </c>
      <c r="W704" s="24">
        <f>W703/($D703)</f>
        <v>0</v>
      </c>
    </row>
    <row r="705" spans="1:23" x14ac:dyDescent="0.2">
      <c r="A705" s="27"/>
      <c r="B705" s="28"/>
      <c r="C705" s="29"/>
      <c r="I705" s="3"/>
      <c r="J705" s="3"/>
      <c r="K705" s="3"/>
      <c r="L705" s="3"/>
      <c r="M705" s="3"/>
      <c r="N705" s="3"/>
      <c r="O705" s="123"/>
      <c r="P705" s="3"/>
      <c r="Q705" s="3"/>
      <c r="R705" s="3"/>
      <c r="S705" s="8"/>
      <c r="T705" s="118"/>
      <c r="U705" s="118"/>
      <c r="V705" s="118"/>
      <c r="W705" s="118"/>
    </row>
    <row r="706" spans="1:23" x14ac:dyDescent="0.2">
      <c r="A706" s="28" t="s">
        <v>62</v>
      </c>
      <c r="B706" s="28"/>
      <c r="C706" s="32" t="s">
        <v>550</v>
      </c>
      <c r="I706" s="3"/>
      <c r="J706" s="3"/>
      <c r="K706" s="3"/>
      <c r="L706" s="3"/>
      <c r="M706" s="3"/>
      <c r="N706" s="3"/>
      <c r="O706" s="123"/>
      <c r="P706" s="3"/>
      <c r="Q706" s="3"/>
      <c r="R706" s="3"/>
      <c r="S706" s="8"/>
      <c r="T706" s="118"/>
      <c r="U706" s="118"/>
      <c r="V706" s="118"/>
      <c r="W706" s="118"/>
    </row>
    <row r="707" spans="1:23" x14ac:dyDescent="0.2">
      <c r="A707" s="27"/>
      <c r="B707" s="28"/>
      <c r="C707" s="29" t="str">
        <f>C$11</f>
        <v>TOTAL</v>
      </c>
      <c r="D707" s="2">
        <f>transpose!A212</f>
        <v>770.5</v>
      </c>
      <c r="E707" s="2">
        <f>transpose!B212</f>
        <v>0</v>
      </c>
      <c r="F707" s="2">
        <f>transpose!C212</f>
        <v>0</v>
      </c>
      <c r="G707" s="2">
        <f>transpose!D212</f>
        <v>0</v>
      </c>
      <c r="H707" s="2">
        <f>transpose!E212</f>
        <v>406.4</v>
      </c>
      <c r="I707" s="3">
        <f>transpose!F212</f>
        <v>7389588.8899999997</v>
      </c>
      <c r="J707" s="3">
        <f>transpose!G212</f>
        <v>0</v>
      </c>
      <c r="K707" s="3">
        <f>transpose!H212</f>
        <v>0</v>
      </c>
      <c r="L707" s="3">
        <f>transpose!I212</f>
        <v>0</v>
      </c>
      <c r="M707" s="3">
        <f>transpose!J212</f>
        <v>0</v>
      </c>
      <c r="N707" s="3">
        <f>transpose!K212</f>
        <v>7389588.8899999997</v>
      </c>
      <c r="O707" s="123">
        <f>transpose!L212</f>
        <v>-821723.10286037112</v>
      </c>
      <c r="P707" s="3">
        <f>transpose!M212</f>
        <v>6567865.7871396281</v>
      </c>
      <c r="Q707" s="3">
        <f>transpose!N212</f>
        <v>1985201.61</v>
      </c>
      <c r="R707" s="3">
        <f>transpose!O212</f>
        <v>108214860</v>
      </c>
      <c r="S707" s="8">
        <f>transpose!P212</f>
        <v>18.344999999999999</v>
      </c>
      <c r="T707" s="24">
        <f>transpose!Q212</f>
        <v>228017.99</v>
      </c>
      <c r="U707" s="24">
        <f>transpose!R212</f>
        <v>4354646.1871396275</v>
      </c>
      <c r="V707" s="24">
        <f>transpose!S212</f>
        <v>1194000</v>
      </c>
      <c r="W707" s="24">
        <f>transpose!T212</f>
        <v>53702.212146631617</v>
      </c>
    </row>
    <row r="708" spans="1:23" x14ac:dyDescent="0.2">
      <c r="A708" s="27"/>
      <c r="B708" s="28"/>
      <c r="C708" s="29" t="str">
        <f>C$12</f>
        <v>PER PUPIL</v>
      </c>
      <c r="I708" s="3">
        <f>I707/(D707)</f>
        <v>9590.6409993510697</v>
      </c>
      <c r="J708" s="3">
        <f>J707/(D707)</f>
        <v>0</v>
      </c>
      <c r="K708" s="3"/>
      <c r="L708" s="3"/>
      <c r="M708" s="3">
        <f t="shared" ref="M708:R708" si="161">M707/($D707)</f>
        <v>0</v>
      </c>
      <c r="N708" s="3">
        <f t="shared" si="161"/>
        <v>9590.6409993510697</v>
      </c>
      <c r="O708" s="123">
        <f t="shared" si="161"/>
        <v>-1066.4803411555758</v>
      </c>
      <c r="P708" s="3">
        <f t="shared" si="161"/>
        <v>8524.1606581954948</v>
      </c>
      <c r="Q708" s="3">
        <f t="shared" si="161"/>
        <v>2576.5108500973397</v>
      </c>
      <c r="R708" s="3">
        <f t="shared" si="161"/>
        <v>140447.57949383516</v>
      </c>
      <c r="S708" s="8"/>
      <c r="T708" s="24">
        <f>T707/($D707)</f>
        <v>295.93509409474365</v>
      </c>
      <c r="U708" s="24">
        <f>U707/($D707)</f>
        <v>5651.7147140034103</v>
      </c>
      <c r="V708" s="24">
        <f>V707/($D707)</f>
        <v>1549.6430889033095</v>
      </c>
      <c r="W708" s="24">
        <f>W707/($D707)</f>
        <v>69.697874298029348</v>
      </c>
    </row>
    <row r="709" spans="1:23" x14ac:dyDescent="0.2">
      <c r="A709" s="27"/>
      <c r="B709" s="28"/>
      <c r="C709" s="29"/>
      <c r="I709" s="3"/>
      <c r="J709" s="3"/>
      <c r="K709" s="3"/>
      <c r="L709" s="3"/>
      <c r="M709" s="3"/>
      <c r="N709" s="3"/>
      <c r="O709" s="123"/>
      <c r="P709" s="3"/>
      <c r="Q709" s="3"/>
      <c r="R709" s="3"/>
      <c r="S709" s="8"/>
      <c r="T709" s="118"/>
      <c r="U709" s="118"/>
      <c r="V709" s="118"/>
      <c r="W709" s="118"/>
    </row>
    <row r="710" spans="1:23" x14ac:dyDescent="0.2">
      <c r="A710" s="28" t="s">
        <v>62</v>
      </c>
      <c r="B710" s="28"/>
      <c r="C710" s="32" t="s">
        <v>548</v>
      </c>
      <c r="I710" s="3"/>
      <c r="J710" s="3"/>
      <c r="K710" s="3"/>
      <c r="L710" s="3"/>
      <c r="M710" s="3"/>
      <c r="N710" s="3"/>
      <c r="O710" s="123"/>
      <c r="P710" s="3"/>
      <c r="Q710" s="3"/>
      <c r="R710" s="3"/>
      <c r="S710" s="8"/>
      <c r="T710" s="118"/>
      <c r="U710" s="118"/>
      <c r="V710" s="118"/>
      <c r="W710" s="118"/>
    </row>
    <row r="711" spans="1:23" x14ac:dyDescent="0.2">
      <c r="A711" s="27"/>
      <c r="B711" s="28"/>
      <c r="C711" s="29" t="str">
        <f>C$11</f>
        <v>TOTAL</v>
      </c>
      <c r="D711" s="2">
        <f>transpose!A213</f>
        <v>669.7</v>
      </c>
      <c r="E711" s="2">
        <f>transpose!B213</f>
        <v>0</v>
      </c>
      <c r="F711" s="2">
        <f>transpose!C213</f>
        <v>0</v>
      </c>
      <c r="G711" s="2">
        <f>transpose!D213</f>
        <v>0</v>
      </c>
      <c r="H711" s="2">
        <f>transpose!E213</f>
        <v>284.39999999999998</v>
      </c>
      <c r="I711" s="3">
        <f>transpose!F213</f>
        <v>6181662.4699999997</v>
      </c>
      <c r="J711" s="3">
        <f>transpose!G213</f>
        <v>0</v>
      </c>
      <c r="K711" s="3">
        <f>transpose!H213</f>
        <v>0</v>
      </c>
      <c r="L711" s="3">
        <f>transpose!I213</f>
        <v>0</v>
      </c>
      <c r="M711" s="3">
        <f>transpose!J213</f>
        <v>0</v>
      </c>
      <c r="N711" s="3">
        <f>transpose!K213</f>
        <v>6181662.4699999997</v>
      </c>
      <c r="O711" s="123">
        <f>transpose!L213</f>
        <v>-687401.55119561811</v>
      </c>
      <c r="P711" s="3">
        <f>transpose!M213</f>
        <v>5494260.918804382</v>
      </c>
      <c r="Q711" s="3">
        <f>transpose!N213</f>
        <v>1401922.5</v>
      </c>
      <c r="R711" s="3">
        <f>transpose!O213</f>
        <v>93262540</v>
      </c>
      <c r="S711" s="8">
        <f>transpose!P213</f>
        <v>15.032</v>
      </c>
      <c r="T711" s="24">
        <f>transpose!Q213</f>
        <v>136632.35</v>
      </c>
      <c r="U711" s="24">
        <f>transpose!R213</f>
        <v>3955706.0688043819</v>
      </c>
      <c r="V711" s="24">
        <f>transpose!S213</f>
        <v>400000</v>
      </c>
      <c r="W711" s="24">
        <f>transpose!T213</f>
        <v>0</v>
      </c>
    </row>
    <row r="712" spans="1:23" x14ac:dyDescent="0.2">
      <c r="A712" s="27"/>
      <c r="B712" s="28"/>
      <c r="C712" s="29" t="str">
        <f>C$12</f>
        <v>PER PUPIL</v>
      </c>
      <c r="I712" s="3">
        <f>I711/(D711)</f>
        <v>9230.4949529640126</v>
      </c>
      <c r="J712" s="3">
        <f>J711/(D711)</f>
        <v>0</v>
      </c>
      <c r="K712" s="3"/>
      <c r="L712" s="3"/>
      <c r="M712" s="3">
        <f t="shared" ref="M712:R712" si="162">M711/($D711)</f>
        <v>0</v>
      </c>
      <c r="N712" s="3">
        <f t="shared" si="162"/>
        <v>9230.4949529640126</v>
      </c>
      <c r="O712" s="123">
        <f t="shared" si="162"/>
        <v>-1026.432060916258</v>
      </c>
      <c r="P712" s="3">
        <f t="shared" si="162"/>
        <v>8204.0628920477557</v>
      </c>
      <c r="Q712" s="3">
        <f t="shared" si="162"/>
        <v>2093.3589667015081</v>
      </c>
      <c r="R712" s="3">
        <f t="shared" si="162"/>
        <v>139260.17619829773</v>
      </c>
      <c r="S712" s="8"/>
      <c r="T712" s="24">
        <f>T711/($D711)</f>
        <v>204.02023294012244</v>
      </c>
      <c r="U712" s="24">
        <f>U711/($D711)</f>
        <v>5906.6836924061245</v>
      </c>
      <c r="V712" s="24">
        <f>V711/($D711)</f>
        <v>597.28236523816634</v>
      </c>
      <c r="W712" s="24">
        <f>W711/($D711)</f>
        <v>0</v>
      </c>
    </row>
    <row r="713" spans="1:23" x14ac:dyDescent="0.2">
      <c r="A713" s="27"/>
      <c r="B713" s="28"/>
      <c r="C713" s="29"/>
      <c r="I713" s="3"/>
      <c r="J713" s="3"/>
      <c r="K713" s="3"/>
      <c r="L713" s="3"/>
      <c r="M713" s="3"/>
      <c r="N713" s="3"/>
      <c r="O713" s="123"/>
      <c r="P713" s="3"/>
      <c r="Q713" s="3"/>
      <c r="R713" s="3"/>
      <c r="S713" s="8"/>
      <c r="T713" s="118"/>
      <c r="U713" s="118"/>
      <c r="V713" s="118"/>
      <c r="W713" s="118"/>
    </row>
    <row r="714" spans="1:23" x14ac:dyDescent="0.2">
      <c r="A714" s="28" t="s">
        <v>62</v>
      </c>
      <c r="B714" s="28"/>
      <c r="C714" s="32" t="s">
        <v>549</v>
      </c>
      <c r="I714" s="3"/>
      <c r="J714" s="3"/>
      <c r="K714" s="3"/>
      <c r="L714" s="3"/>
      <c r="M714" s="3"/>
      <c r="N714" s="3"/>
      <c r="O714" s="123"/>
      <c r="P714" s="3"/>
      <c r="Q714" s="3"/>
      <c r="R714" s="3"/>
      <c r="S714" s="8"/>
      <c r="T714" s="118"/>
      <c r="U714" s="118"/>
      <c r="V714" s="118"/>
      <c r="W714" s="118"/>
    </row>
    <row r="715" spans="1:23" x14ac:dyDescent="0.2">
      <c r="A715" s="27"/>
      <c r="B715" s="28"/>
      <c r="C715" s="29" t="str">
        <f>C$11</f>
        <v>TOTAL</v>
      </c>
      <c r="D715" s="2">
        <f>transpose!A214</f>
        <v>203.8</v>
      </c>
      <c r="E715" s="2">
        <f>transpose!B214</f>
        <v>0</v>
      </c>
      <c r="F715" s="2">
        <f>transpose!C214</f>
        <v>0</v>
      </c>
      <c r="G715" s="2">
        <f>transpose!D214</f>
        <v>0</v>
      </c>
      <c r="H715" s="2">
        <f>transpose!E214</f>
        <v>80.5</v>
      </c>
      <c r="I715" s="3">
        <f>transpose!F214</f>
        <v>2835238.3400000003</v>
      </c>
      <c r="J715" s="3">
        <f>transpose!G214</f>
        <v>0</v>
      </c>
      <c r="K715" s="3">
        <f>transpose!H214</f>
        <v>0</v>
      </c>
      <c r="L715" s="3">
        <f>transpose!I214</f>
        <v>0</v>
      </c>
      <c r="M715" s="3">
        <f>transpose!J214</f>
        <v>0</v>
      </c>
      <c r="N715" s="3">
        <f>transpose!K214</f>
        <v>2835238.3400000003</v>
      </c>
      <c r="O715" s="123">
        <f>transpose!L214</f>
        <v>-315278.81737051386</v>
      </c>
      <c r="P715" s="3">
        <f>transpose!M214</f>
        <v>2519959.5226294864</v>
      </c>
      <c r="Q715" s="3">
        <f>transpose!N214</f>
        <v>375560.51</v>
      </c>
      <c r="R715" s="3">
        <f>transpose!O214</f>
        <v>17469556</v>
      </c>
      <c r="S715" s="8">
        <f>transpose!P214</f>
        <v>21.498000000000001</v>
      </c>
      <c r="T715" s="24">
        <f>transpose!Q214</f>
        <v>40869.07</v>
      </c>
      <c r="U715" s="24">
        <f>transpose!R214</f>
        <v>2103529.9426294868</v>
      </c>
      <c r="V715" s="24">
        <f>transpose!S214</f>
        <v>0</v>
      </c>
      <c r="W715" s="24">
        <f>transpose!T214</f>
        <v>0</v>
      </c>
    </row>
    <row r="716" spans="1:23" x14ac:dyDescent="0.2">
      <c r="A716" s="27"/>
      <c r="B716" s="28"/>
      <c r="C716" s="29" t="str">
        <f>C$12</f>
        <v>PER PUPIL</v>
      </c>
      <c r="I716" s="3">
        <f>I715/(D715)</f>
        <v>13911.86624141315</v>
      </c>
      <c r="J716" s="3">
        <f>J715/(D715)</f>
        <v>0</v>
      </c>
      <c r="K716" s="3"/>
      <c r="L716" s="3"/>
      <c r="M716" s="3">
        <f t="shared" ref="M716:R716" si="163">M715/($D715)</f>
        <v>0</v>
      </c>
      <c r="N716" s="3">
        <f t="shared" si="163"/>
        <v>13911.86624141315</v>
      </c>
      <c r="O716" s="123">
        <f t="shared" si="163"/>
        <v>-1547.0010665874086</v>
      </c>
      <c r="P716" s="3">
        <f t="shared" si="163"/>
        <v>12364.865174825742</v>
      </c>
      <c r="Q716" s="3">
        <f t="shared" si="163"/>
        <v>1842.7895485770362</v>
      </c>
      <c r="R716" s="3">
        <f t="shared" si="163"/>
        <v>85719.116781157994</v>
      </c>
      <c r="S716" s="8"/>
      <c r="T716" s="24">
        <f>T715/($D715)</f>
        <v>200.53518155053973</v>
      </c>
      <c r="U716" s="24">
        <f>U715/($D715)</f>
        <v>10321.540444698168</v>
      </c>
      <c r="V716" s="24">
        <f>V715/($D715)</f>
        <v>0</v>
      </c>
      <c r="W716" s="24">
        <f>W715/($D715)</f>
        <v>0</v>
      </c>
    </row>
    <row r="717" spans="1:23" x14ac:dyDescent="0.2">
      <c r="A717" s="27"/>
      <c r="B717" s="28"/>
      <c r="C717" s="29"/>
      <c r="I717" s="3"/>
      <c r="J717" s="3"/>
      <c r="K717" s="3"/>
      <c r="L717" s="3"/>
      <c r="M717" s="3"/>
      <c r="N717" s="3"/>
      <c r="O717" s="123"/>
      <c r="P717" s="3"/>
      <c r="Q717" s="3"/>
      <c r="R717" s="3"/>
      <c r="S717" s="8"/>
      <c r="T717" s="118"/>
      <c r="U717" s="118"/>
      <c r="V717" s="118"/>
      <c r="W717" s="118"/>
    </row>
    <row r="718" spans="1:23" x14ac:dyDescent="0.2">
      <c r="A718" s="28" t="s">
        <v>62</v>
      </c>
      <c r="B718" s="28"/>
      <c r="C718" s="32" t="s">
        <v>551</v>
      </c>
      <c r="I718" s="3"/>
      <c r="J718" s="3"/>
      <c r="K718" s="3"/>
      <c r="L718" s="3"/>
      <c r="M718" s="3"/>
      <c r="N718" s="3"/>
      <c r="O718" s="123"/>
      <c r="P718" s="3"/>
      <c r="Q718" s="3"/>
      <c r="R718" s="3"/>
      <c r="S718" s="8"/>
      <c r="T718" s="118"/>
      <c r="U718" s="118"/>
      <c r="V718" s="118"/>
      <c r="W718" s="118"/>
    </row>
    <row r="719" spans="1:23" x14ac:dyDescent="0.2">
      <c r="A719" s="27"/>
      <c r="B719" s="28"/>
      <c r="C719" s="29" t="s">
        <v>473</v>
      </c>
      <c r="D719" s="2">
        <f>transpose!A215</f>
        <v>64.699999999999989</v>
      </c>
      <c r="E719" s="2">
        <f>transpose!B215</f>
        <v>0</v>
      </c>
      <c r="F719" s="2">
        <f>transpose!C215</f>
        <v>0</v>
      </c>
      <c r="G719" s="2">
        <f>transpose!D215</f>
        <v>0</v>
      </c>
      <c r="H719" s="2">
        <f>transpose!E215</f>
        <v>11</v>
      </c>
      <c r="I719" s="3">
        <f>transpose!F215</f>
        <v>1160581.8500000001</v>
      </c>
      <c r="J719" s="3">
        <f>transpose!G215</f>
        <v>7153.09</v>
      </c>
      <c r="K719" s="3">
        <f>transpose!H215</f>
        <v>0</v>
      </c>
      <c r="L719" s="3">
        <f>transpose!I215</f>
        <v>0</v>
      </c>
      <c r="M719" s="3">
        <f>transpose!J215</f>
        <v>0</v>
      </c>
      <c r="N719" s="3">
        <f>transpose!K215</f>
        <v>1167734.9400000002</v>
      </c>
      <c r="O719" s="123">
        <f>transpose!L215</f>
        <v>-129852.25463811553</v>
      </c>
      <c r="P719" s="3">
        <f>transpose!M215</f>
        <v>1037882.6853618847</v>
      </c>
      <c r="Q719" s="3">
        <f>transpose!N215</f>
        <v>371026.25</v>
      </c>
      <c r="R719" s="3">
        <f>transpose!O215</f>
        <v>18857751</v>
      </c>
      <c r="S719" s="8">
        <f>transpose!P215</f>
        <v>19.675000000000001</v>
      </c>
      <c r="T719" s="24">
        <f>transpose!Q215</f>
        <v>41595</v>
      </c>
      <c r="U719" s="24">
        <f>transpose!R215</f>
        <v>625261.43536188465</v>
      </c>
      <c r="V719" s="24">
        <f>transpose!S215</f>
        <v>27380</v>
      </c>
      <c r="W719" s="24">
        <f>transpose!T215</f>
        <v>0</v>
      </c>
    </row>
    <row r="720" spans="1:23" x14ac:dyDescent="0.2">
      <c r="A720" s="27"/>
      <c r="B720" s="28"/>
      <c r="C720" s="29" t="str">
        <f>C$12</f>
        <v>PER PUPIL</v>
      </c>
      <c r="I720" s="3">
        <f>I719/(D719)</f>
        <v>17937.895672333852</v>
      </c>
      <c r="J720" s="3">
        <f>J719/(D719)</f>
        <v>110.55780525502321</v>
      </c>
      <c r="K720" s="3">
        <f>(K719/$D719)</f>
        <v>0</v>
      </c>
      <c r="L720" s="3"/>
      <c r="M720" s="3">
        <f>M719/($D719)</f>
        <v>0</v>
      </c>
      <c r="N720" s="3">
        <f>N719/($D719)</f>
        <v>18048.453477588879</v>
      </c>
      <c r="O720" s="123">
        <f>O719/($D719)</f>
        <v>-2006.9900253186329</v>
      </c>
      <c r="P720" s="3"/>
      <c r="Q720" s="3">
        <f>Q719/($D719)</f>
        <v>5734.5633693972186</v>
      </c>
      <c r="R720" s="3">
        <f>R719/($D719)</f>
        <v>291464.4667697064</v>
      </c>
      <c r="S720" s="8"/>
      <c r="T720" s="24">
        <f>T719/($D719)</f>
        <v>642.8902627511593</v>
      </c>
      <c r="U720" s="24">
        <f>U719/($D719)</f>
        <v>9664.0098201218661</v>
      </c>
      <c r="V720" s="24">
        <f>V719/($D719)</f>
        <v>423.18392581143746</v>
      </c>
      <c r="W720" s="24">
        <f>W719/($D719)</f>
        <v>0</v>
      </c>
    </row>
    <row r="721" spans="1:23" x14ac:dyDescent="0.2">
      <c r="A721" s="27"/>
      <c r="B721" s="28"/>
      <c r="C721" s="29"/>
      <c r="I721" s="3"/>
      <c r="J721" s="3"/>
      <c r="K721" s="3"/>
      <c r="L721" s="3"/>
      <c r="M721" s="3"/>
      <c r="N721" s="3"/>
      <c r="O721" s="123"/>
      <c r="P721" s="128"/>
      <c r="Q721" s="40"/>
      <c r="R721" s="40"/>
      <c r="S721" s="97"/>
      <c r="T721" s="118"/>
      <c r="U721" s="118"/>
      <c r="V721" s="118"/>
      <c r="W721" s="118"/>
    </row>
    <row r="722" spans="1:23" x14ac:dyDescent="0.2">
      <c r="A722" s="28" t="s">
        <v>63</v>
      </c>
      <c r="B722" s="28"/>
      <c r="C722" s="32" t="s">
        <v>666</v>
      </c>
      <c r="D722" s="2">
        <f>transpose!A216</f>
        <v>0</v>
      </c>
      <c r="E722" s="2">
        <f>transpose!B216</f>
        <v>0</v>
      </c>
      <c r="F722" s="2">
        <f>transpose!C216</f>
        <v>0</v>
      </c>
      <c r="G722" s="2">
        <f>transpose!D216</f>
        <v>0</v>
      </c>
      <c r="H722" s="2">
        <f>transpose!E216</f>
        <v>0</v>
      </c>
      <c r="I722" s="3">
        <f>transpose!F216</f>
        <v>0</v>
      </c>
      <c r="J722" s="3">
        <f>transpose!G216</f>
        <v>0</v>
      </c>
      <c r="K722" s="3">
        <f>transpose!H216</f>
        <v>0</v>
      </c>
      <c r="L722" s="3">
        <f>transpose!I216</f>
        <v>0</v>
      </c>
      <c r="M722" s="3">
        <f>transpose!J216</f>
        <v>-126963107.64695509</v>
      </c>
      <c r="N722" s="3">
        <f>transpose!K216</f>
        <v>0</v>
      </c>
      <c r="O722" s="123">
        <f>transpose!L216</f>
        <v>0</v>
      </c>
      <c r="P722" s="3">
        <f>transpose!M216</f>
        <v>126963107.64695509</v>
      </c>
      <c r="Q722" s="3">
        <f>transpose!N216</f>
        <v>0</v>
      </c>
      <c r="R722" s="3">
        <f>transpose!O216</f>
        <v>0</v>
      </c>
      <c r="S722" s="8">
        <f>transpose!P216</f>
        <v>0</v>
      </c>
      <c r="T722" s="24">
        <f>transpose!Q216</f>
        <v>0</v>
      </c>
      <c r="U722" s="24">
        <f>transpose!R216</f>
        <v>0</v>
      </c>
      <c r="V722" s="24">
        <f>transpose!S216</f>
        <v>0</v>
      </c>
      <c r="W722" s="24">
        <f>transpose!T216</f>
        <v>0</v>
      </c>
    </row>
    <row r="723" spans="1:23" x14ac:dyDescent="0.2">
      <c r="A723" s="27"/>
      <c r="B723" s="28"/>
      <c r="C723" s="92"/>
      <c r="I723" s="3"/>
      <c r="J723" s="3"/>
      <c r="K723" s="3"/>
      <c r="L723" s="3"/>
      <c r="M723" s="3"/>
      <c r="N723" s="3"/>
      <c r="O723" s="123"/>
      <c r="P723" s="128"/>
      <c r="Q723" s="40"/>
      <c r="R723" s="3"/>
      <c r="S723" s="97"/>
      <c r="T723" s="118"/>
      <c r="U723" s="118"/>
      <c r="V723" s="118"/>
      <c r="W723" s="118"/>
    </row>
    <row r="724" spans="1:23" x14ac:dyDescent="0.2">
      <c r="A724" s="27"/>
      <c r="B724" s="28"/>
      <c r="C724" s="29"/>
      <c r="I724" s="3"/>
      <c r="J724" s="3"/>
      <c r="K724" s="3"/>
      <c r="L724" s="3"/>
      <c r="M724" s="3"/>
      <c r="N724" s="3"/>
      <c r="O724" s="123"/>
      <c r="P724" s="128"/>
      <c r="Q724" s="40"/>
      <c r="R724" s="40"/>
      <c r="S724" s="97"/>
      <c r="T724" s="118"/>
      <c r="U724" s="118"/>
      <c r="V724" s="118"/>
      <c r="W724" s="118"/>
    </row>
    <row r="725" spans="1:23" x14ac:dyDescent="0.2">
      <c r="A725" s="67" t="s">
        <v>63</v>
      </c>
      <c r="B725" s="67"/>
      <c r="C725" s="68" t="s">
        <v>620</v>
      </c>
      <c r="D725" s="63"/>
      <c r="E725" s="63"/>
      <c r="F725" s="63"/>
      <c r="G725" s="63"/>
      <c r="H725" s="63"/>
      <c r="I725" s="64"/>
      <c r="J725" s="64"/>
      <c r="K725" s="64"/>
      <c r="L725" s="64"/>
      <c r="M725" s="64"/>
      <c r="N725" s="64"/>
      <c r="O725" s="124"/>
      <c r="P725" s="129"/>
      <c r="Q725" s="64"/>
      <c r="R725" s="64"/>
      <c r="S725" s="65"/>
      <c r="T725" s="118"/>
      <c r="U725" s="118"/>
      <c r="V725" s="118"/>
      <c r="W725" s="118"/>
    </row>
    <row r="726" spans="1:23" s="61" customFormat="1" x14ac:dyDescent="0.2">
      <c r="A726" s="94"/>
      <c r="B726" s="67"/>
      <c r="C726" s="71" t="str">
        <f>C$11</f>
        <v>TOTAL</v>
      </c>
      <c r="D726" s="63">
        <f>transpose!A217</f>
        <v>848294.39999999956</v>
      </c>
      <c r="E726" s="63">
        <f>transpose!B217</f>
        <v>16722.5</v>
      </c>
      <c r="F726" s="119">
        <f>transpose!C217</f>
        <v>17486</v>
      </c>
      <c r="G726" s="120">
        <f>transpose!D217</f>
        <v>405.5</v>
      </c>
      <c r="H726" s="63">
        <f>transpose!E217</f>
        <v>302653.19999999972</v>
      </c>
      <c r="I726" s="64">
        <f>transpose!F217</f>
        <v>7442761690.7539978</v>
      </c>
      <c r="J726" s="64">
        <f>transpose!G217</f>
        <v>7552401.8399999999</v>
      </c>
      <c r="K726" s="64">
        <f>transpose!H217</f>
        <v>138034484</v>
      </c>
      <c r="L726" s="64">
        <f>transpose!I217</f>
        <v>3248381</v>
      </c>
      <c r="M726" s="64">
        <v>0</v>
      </c>
      <c r="N726" s="64">
        <f>transpose!K217</f>
        <v>7450314092.593997</v>
      </c>
      <c r="O726" s="124">
        <f>transpose!L217</f>
        <v>-828280474.41978228</v>
      </c>
      <c r="P726" s="125">
        <f>transpose!M217</f>
        <v>6622033618.1742153</v>
      </c>
      <c r="Q726" s="64">
        <f>transpose!N217</f>
        <v>2328498021.8700004</v>
      </c>
      <c r="R726" s="64">
        <f>transpose!O217</f>
        <v>109018230716.79999</v>
      </c>
      <c r="S726" s="65"/>
      <c r="T726" s="126">
        <f>transpose!Q217</f>
        <v>178346482.28999999</v>
      </c>
      <c r="U726" s="126">
        <f>transpose!R217</f>
        <v>4115189114.0142202</v>
      </c>
      <c r="V726" s="126">
        <f>transpose!S217</f>
        <v>808343635.97642076</v>
      </c>
      <c r="W726" s="126">
        <f>transpose!T217</f>
        <v>8171832.8759405017</v>
      </c>
    </row>
    <row r="727" spans="1:23" s="61" customFormat="1" x14ac:dyDescent="0.2">
      <c r="A727" s="94"/>
      <c r="B727" s="59"/>
      <c r="C727" s="71" t="str">
        <f>C$12</f>
        <v>PER PUPIL</v>
      </c>
      <c r="D727" s="63"/>
      <c r="E727" s="63"/>
      <c r="F727" s="121" t="s">
        <v>688</v>
      </c>
      <c r="G727" s="122"/>
      <c r="H727" s="63"/>
      <c r="I727" s="64">
        <f>I726/(D726+E726)</f>
        <v>8604.1806706366096</v>
      </c>
      <c r="J727" s="64">
        <f>J726/(D726+E726)</f>
        <v>8.7309298118915404</v>
      </c>
      <c r="K727" s="64">
        <f>K726/F726</f>
        <v>7894</v>
      </c>
      <c r="L727" s="64">
        <f>L726/G726</f>
        <v>8010.8039457459927</v>
      </c>
      <c r="M727" s="64"/>
      <c r="N727" s="64">
        <f>N726/($D728)</f>
        <v>8612.9116004485004</v>
      </c>
      <c r="O727" s="124">
        <f>O726/($D728)</f>
        <v>-957.53097357957131</v>
      </c>
      <c r="P727" s="64">
        <f>P726/($D728)</f>
        <v>7655.3806268689304</v>
      </c>
      <c r="Q727" s="64">
        <f>Q726/($D728)</f>
        <v>2691.8526353300167</v>
      </c>
      <c r="R727" s="64">
        <f>R726/($D728)</f>
        <v>126030.1743431834</v>
      </c>
      <c r="S727" s="65"/>
      <c r="T727" s="126">
        <f>T726/($D728)</f>
        <v>206.17687618588732</v>
      </c>
      <c r="U727" s="126">
        <f>U726/($D728)</f>
        <v>4757.3511153530326</v>
      </c>
      <c r="V727" s="127"/>
      <c r="W727" s="127"/>
    </row>
    <row r="728" spans="1:23" s="61" customFormat="1" x14ac:dyDescent="0.2">
      <c r="A728" s="93"/>
      <c r="B728" s="59"/>
      <c r="C728" s="71" t="s">
        <v>734</v>
      </c>
      <c r="D728" s="63">
        <f>D726+E726</f>
        <v>865016.89999999956</v>
      </c>
      <c r="E728" s="63"/>
      <c r="F728" s="63"/>
      <c r="G728" s="63"/>
      <c r="H728" s="63"/>
      <c r="I728" s="60"/>
      <c r="J728" s="60"/>
      <c r="K728" s="62"/>
      <c r="L728" s="104"/>
      <c r="M728" s="60"/>
      <c r="N728" s="60"/>
      <c r="O728" s="64"/>
      <c r="P728" s="63"/>
      <c r="T728" s="104"/>
      <c r="U728" s="62"/>
    </row>
    <row r="729" spans="1:23" s="61" customFormat="1" x14ac:dyDescent="0.2">
      <c r="A729" s="59"/>
      <c r="B729" s="59"/>
      <c r="C729" s="71" t="s">
        <v>735</v>
      </c>
      <c r="D729" s="63"/>
      <c r="E729" s="63"/>
      <c r="F729" s="63"/>
      <c r="G729" s="63"/>
      <c r="H729" s="63"/>
      <c r="I729" s="60"/>
      <c r="J729" s="60"/>
      <c r="K729" s="62"/>
      <c r="L729" s="104"/>
      <c r="M729" s="60"/>
      <c r="N729" s="60"/>
      <c r="O729" s="64"/>
      <c r="P729" s="65"/>
      <c r="Q729" s="60">
        <f>Q726/P726</f>
        <v>0.35162884336307537</v>
      </c>
      <c r="R729" s="60"/>
      <c r="T729" s="100">
        <f>T726/P726</f>
        <v>2.6932282826309863E-2</v>
      </c>
      <c r="U729" s="61">
        <f>U726/P726</f>
        <v>0.62143887381061558</v>
      </c>
    </row>
    <row r="730" spans="1:23" s="61" customFormat="1" x14ac:dyDescent="0.2">
      <c r="A730" s="59"/>
      <c r="B730" s="59"/>
      <c r="C730" s="62"/>
      <c r="D730" s="63"/>
      <c r="E730" s="63"/>
      <c r="F730" s="63"/>
      <c r="G730" s="63"/>
      <c r="H730" s="63"/>
      <c r="I730" s="60"/>
      <c r="J730" s="60"/>
      <c r="K730" s="62"/>
      <c r="L730" s="104"/>
      <c r="M730" s="60"/>
      <c r="N730" s="60"/>
      <c r="O730" s="64"/>
      <c r="P730" s="65"/>
      <c r="T730" s="100"/>
    </row>
    <row r="731" spans="1:23" s="61" customFormat="1" x14ac:dyDescent="0.2">
      <c r="A731" s="59"/>
      <c r="B731" s="59"/>
      <c r="C731" s="62"/>
      <c r="D731" s="63"/>
      <c r="E731" s="63"/>
      <c r="F731" s="63"/>
      <c r="G731" s="63"/>
      <c r="H731" s="63"/>
      <c r="I731" s="60"/>
      <c r="J731" s="60"/>
      <c r="K731" s="62"/>
      <c r="L731" s="104"/>
      <c r="M731" s="60"/>
      <c r="N731" s="60"/>
      <c r="O731" s="64"/>
      <c r="P731" s="65"/>
      <c r="T731" s="100"/>
    </row>
    <row r="732" spans="1:23" s="61" customFormat="1" x14ac:dyDescent="0.2">
      <c r="A732" s="59"/>
      <c r="B732" s="59"/>
      <c r="C732" s="62"/>
      <c r="D732" s="63"/>
      <c r="E732" s="63"/>
      <c r="F732" s="63"/>
      <c r="G732" s="63"/>
      <c r="H732" s="63"/>
      <c r="I732" s="60"/>
      <c r="J732" s="60"/>
      <c r="K732" s="62"/>
      <c r="L732" s="104"/>
      <c r="M732" s="60"/>
      <c r="N732" s="60"/>
      <c r="O732" s="64"/>
      <c r="P732" s="65"/>
      <c r="T732" s="100"/>
    </row>
    <row r="733" spans="1:23" s="61" customFormat="1" x14ac:dyDescent="0.2">
      <c r="A733" s="67"/>
      <c r="B733" s="67"/>
      <c r="C733" s="68"/>
      <c r="D733" s="63"/>
      <c r="E733" s="63"/>
      <c r="F733" s="63"/>
      <c r="G733" s="63"/>
      <c r="H733" s="63"/>
      <c r="I733" s="60"/>
      <c r="J733" s="60"/>
      <c r="K733" s="62"/>
      <c r="L733" s="104"/>
      <c r="M733" s="60"/>
      <c r="N733" s="60"/>
      <c r="O733" s="64"/>
      <c r="P733" s="69"/>
      <c r="Q733" s="62"/>
      <c r="R733" s="62"/>
      <c r="S733" s="62"/>
      <c r="T733" s="100"/>
    </row>
    <row r="734" spans="1:23" s="61" customFormat="1" x14ac:dyDescent="0.2">
      <c r="A734" s="70"/>
      <c r="B734" s="67"/>
      <c r="C734" s="71"/>
      <c r="D734" s="63"/>
      <c r="E734" s="63"/>
      <c r="F734" s="63"/>
      <c r="G734" s="63"/>
      <c r="H734" s="63"/>
      <c r="I734" s="60"/>
      <c r="J734" s="60"/>
      <c r="K734" s="62"/>
      <c r="L734" s="104"/>
      <c r="M734" s="60"/>
      <c r="N734" s="60"/>
      <c r="O734" s="64"/>
      <c r="P734" s="65"/>
      <c r="Q734" s="62"/>
      <c r="R734" s="62"/>
      <c r="S734" s="62"/>
      <c r="T734" s="104"/>
      <c r="U734" s="63"/>
    </row>
    <row r="735" spans="1:23" s="61" customFormat="1" x14ac:dyDescent="0.2">
      <c r="A735" s="70"/>
      <c r="B735" s="59"/>
      <c r="C735" s="71"/>
      <c r="D735" s="63"/>
      <c r="E735" s="63"/>
      <c r="F735" s="63"/>
      <c r="G735" s="63"/>
      <c r="H735" s="63"/>
      <c r="I735" s="60"/>
      <c r="J735" s="60"/>
      <c r="K735" s="62"/>
      <c r="L735" s="104"/>
      <c r="M735" s="60"/>
      <c r="N735" s="60"/>
      <c r="O735" s="60"/>
      <c r="P735" s="65"/>
      <c r="Q735" s="60"/>
      <c r="R735" s="60"/>
      <c r="S735" s="60"/>
      <c r="T735" s="104"/>
      <c r="U735" s="63"/>
    </row>
    <row r="736" spans="1:23" s="61" customFormat="1" x14ac:dyDescent="0.2">
      <c r="A736" s="70"/>
      <c r="B736" s="59"/>
      <c r="C736" s="62"/>
      <c r="D736" s="63"/>
      <c r="E736" s="63"/>
      <c r="F736" s="63"/>
      <c r="G736" s="63"/>
      <c r="H736" s="63"/>
      <c r="I736" s="60"/>
      <c r="J736" s="60"/>
      <c r="K736" s="62"/>
      <c r="L736" s="104"/>
      <c r="M736" s="60"/>
      <c r="N736" s="60"/>
      <c r="O736" s="64"/>
      <c r="P736" s="65"/>
      <c r="T736" s="104"/>
      <c r="U736" s="62"/>
    </row>
    <row r="737" spans="1:21" s="61" customFormat="1" x14ac:dyDescent="0.2">
      <c r="A737" s="75"/>
      <c r="B737" s="75"/>
      <c r="C737" s="72"/>
      <c r="D737" s="63"/>
      <c r="E737" s="63"/>
      <c r="F737" s="63"/>
      <c r="G737" s="63"/>
      <c r="H737" s="63"/>
      <c r="I737" s="63"/>
      <c r="J737" s="63"/>
      <c r="K737" s="63"/>
      <c r="L737" s="104"/>
      <c r="M737" s="63"/>
      <c r="N737" s="63"/>
      <c r="O737" s="63"/>
      <c r="P737" s="63"/>
      <c r="Q737" s="63"/>
      <c r="R737" s="63"/>
      <c r="S737" s="63"/>
      <c r="T737" s="100"/>
    </row>
    <row r="738" spans="1:21" s="61" customFormat="1" x14ac:dyDescent="0.2">
      <c r="A738" s="59"/>
      <c r="B738" s="59"/>
      <c r="C738" s="62"/>
      <c r="D738" s="63"/>
      <c r="E738" s="63"/>
      <c r="F738" s="63"/>
      <c r="G738" s="63"/>
      <c r="H738" s="63"/>
      <c r="I738" s="63"/>
      <c r="J738" s="63"/>
      <c r="K738" s="63"/>
      <c r="L738" s="104"/>
      <c r="M738" s="63"/>
      <c r="N738" s="63"/>
      <c r="O738" s="63"/>
      <c r="P738" s="63"/>
      <c r="Q738" s="63"/>
      <c r="R738" s="63"/>
      <c r="S738" s="63"/>
      <c r="T738" s="100"/>
    </row>
    <row r="739" spans="1:21" x14ac:dyDescent="0.2">
      <c r="A739" s="59"/>
      <c r="B739" s="59"/>
      <c r="C739" s="62"/>
      <c r="D739" s="63"/>
      <c r="E739" s="63"/>
      <c r="F739" s="63"/>
      <c r="G739" s="63"/>
      <c r="H739" s="63"/>
      <c r="I739" s="63"/>
      <c r="J739" s="63"/>
      <c r="K739" s="63"/>
      <c r="L739" s="104"/>
      <c r="M739" s="63"/>
      <c r="N739" s="63"/>
      <c r="O739" s="63"/>
      <c r="P739" s="63"/>
      <c r="Q739" s="63"/>
      <c r="R739" s="63"/>
      <c r="S739" s="63"/>
    </row>
    <row r="740" spans="1:21" x14ac:dyDescent="0.2">
      <c r="A740" s="59"/>
      <c r="B740" s="59"/>
      <c r="C740" s="78"/>
      <c r="D740" s="76"/>
      <c r="E740" s="111"/>
      <c r="F740" s="77"/>
      <c r="G740" s="66"/>
      <c r="H740" s="66"/>
      <c r="I740" s="66"/>
      <c r="J740" s="66"/>
      <c r="K740" s="66"/>
      <c r="L740" s="105"/>
      <c r="M740" s="66"/>
      <c r="N740" s="66"/>
      <c r="O740" s="66"/>
      <c r="P740" s="66"/>
      <c r="Q740" s="66"/>
      <c r="R740" s="66"/>
      <c r="S740" s="61"/>
    </row>
    <row r="741" spans="1:21" ht="27" customHeight="1" x14ac:dyDescent="0.2">
      <c r="A741" s="79"/>
      <c r="B741" s="79"/>
      <c r="C741" s="79"/>
      <c r="D741" s="80"/>
      <c r="E741" s="80"/>
      <c r="F741" s="80"/>
      <c r="G741" s="80"/>
      <c r="H741" s="80"/>
      <c r="I741" s="80"/>
      <c r="J741" s="80"/>
      <c r="K741" s="80"/>
      <c r="L741" s="106"/>
      <c r="M741" s="80"/>
      <c r="N741" s="80"/>
      <c r="O741" s="80"/>
      <c r="P741" s="80"/>
      <c r="Q741" s="80"/>
      <c r="R741" s="80"/>
      <c r="S741" s="80"/>
    </row>
    <row r="742" spans="1:21" s="73" customFormat="1" x14ac:dyDescent="0.2">
      <c r="A742" s="67"/>
      <c r="B742" s="67"/>
      <c r="C742" s="68"/>
      <c r="D742" s="63"/>
      <c r="E742" s="63"/>
      <c r="F742" s="63"/>
      <c r="G742" s="63"/>
      <c r="H742" s="63"/>
      <c r="I742" s="60"/>
      <c r="J742" s="60"/>
      <c r="K742" s="62"/>
      <c r="L742" s="104"/>
      <c r="M742" s="60"/>
      <c r="N742" s="60"/>
      <c r="O742" s="64"/>
      <c r="P742" s="69"/>
      <c r="Q742" s="62"/>
      <c r="R742" s="62"/>
      <c r="S742" s="62"/>
      <c r="T742" s="108"/>
      <c r="U742" s="81"/>
    </row>
    <row r="743" spans="1:21" x14ac:dyDescent="0.2">
      <c r="A743" s="332"/>
      <c r="B743" s="331"/>
      <c r="C743" s="331"/>
      <c r="D743" s="331"/>
      <c r="E743" s="331"/>
      <c r="F743" s="331"/>
      <c r="G743" s="331"/>
      <c r="H743" s="331"/>
      <c r="I743" s="331"/>
      <c r="J743" s="331"/>
      <c r="K743" s="331"/>
      <c r="L743" s="331"/>
      <c r="M743" s="331"/>
      <c r="N743" s="331"/>
      <c r="O743" s="331"/>
      <c r="P743" s="331"/>
      <c r="Q743" s="331"/>
      <c r="R743" s="331"/>
      <c r="S743" s="331"/>
    </row>
    <row r="744" spans="1:21" x14ac:dyDescent="0.2">
      <c r="A744" s="332"/>
      <c r="B744" s="331"/>
      <c r="C744" s="331"/>
      <c r="D744" s="331"/>
      <c r="E744" s="331"/>
      <c r="F744" s="331"/>
      <c r="G744" s="331"/>
      <c r="H744" s="331"/>
      <c r="I744" s="331"/>
      <c r="J744" s="331"/>
      <c r="K744" s="331"/>
      <c r="L744" s="331"/>
      <c r="M744" s="331"/>
      <c r="N744" s="331"/>
      <c r="O744" s="331"/>
      <c r="P744" s="331"/>
      <c r="Q744" s="331"/>
      <c r="R744" s="331"/>
      <c r="S744" s="331"/>
    </row>
    <row r="745" spans="1:21" ht="18" x14ac:dyDescent="0.25">
      <c r="A745" s="333"/>
      <c r="B745" s="334"/>
      <c r="C745" s="334"/>
      <c r="D745" s="334"/>
      <c r="E745" s="334"/>
      <c r="F745" s="334"/>
      <c r="G745" s="334"/>
      <c r="H745" s="334"/>
      <c r="I745" s="334"/>
      <c r="J745" s="334"/>
      <c r="K745" s="334"/>
      <c r="L745" s="334"/>
      <c r="M745" s="334"/>
      <c r="N745" s="334"/>
      <c r="O745" s="334"/>
      <c r="P745" s="334"/>
      <c r="Q745" s="334"/>
      <c r="R745" s="334"/>
      <c r="S745" s="334"/>
    </row>
    <row r="746" spans="1:21" ht="18" x14ac:dyDescent="0.25">
      <c r="A746" s="335"/>
      <c r="B746" s="336"/>
      <c r="C746" s="336"/>
      <c r="D746" s="336"/>
      <c r="E746" s="336"/>
      <c r="F746" s="336"/>
      <c r="G746" s="336"/>
      <c r="H746" s="336"/>
      <c r="I746" s="336"/>
      <c r="J746" s="336"/>
      <c r="K746" s="336"/>
      <c r="L746" s="336"/>
      <c r="M746" s="336"/>
      <c r="N746" s="336"/>
      <c r="O746" s="336"/>
      <c r="P746" s="336"/>
      <c r="Q746" s="336"/>
      <c r="R746" s="336"/>
      <c r="S746" s="336"/>
    </row>
    <row r="747" spans="1:21" ht="18" x14ac:dyDescent="0.25">
      <c r="A747" s="335"/>
      <c r="B747" s="336"/>
      <c r="C747" s="336"/>
      <c r="D747" s="336"/>
      <c r="E747" s="336"/>
      <c r="F747" s="336"/>
      <c r="G747" s="336"/>
      <c r="H747" s="336"/>
      <c r="I747" s="336"/>
      <c r="J747" s="336"/>
      <c r="K747" s="336"/>
      <c r="L747" s="336"/>
      <c r="M747" s="336"/>
      <c r="N747" s="336"/>
      <c r="O747" s="336"/>
      <c r="P747" s="336"/>
      <c r="Q747" s="336"/>
      <c r="R747" s="336"/>
      <c r="S747" s="336"/>
    </row>
    <row r="748" spans="1:21" ht="18" x14ac:dyDescent="0.25">
      <c r="A748" s="335"/>
      <c r="B748" s="336"/>
      <c r="C748" s="336"/>
      <c r="D748" s="336"/>
      <c r="E748" s="336"/>
      <c r="F748" s="336"/>
      <c r="G748" s="336"/>
      <c r="H748" s="336"/>
      <c r="I748" s="336"/>
      <c r="J748" s="336"/>
      <c r="K748" s="336"/>
      <c r="L748" s="336"/>
      <c r="M748" s="336"/>
      <c r="N748" s="336"/>
      <c r="O748" s="336"/>
      <c r="P748" s="336"/>
      <c r="Q748" s="336"/>
      <c r="R748" s="336"/>
      <c r="S748" s="336"/>
    </row>
    <row r="749" spans="1:21" ht="18" x14ac:dyDescent="0.25">
      <c r="A749" s="335"/>
      <c r="B749" s="336"/>
      <c r="C749" s="336"/>
      <c r="D749" s="336"/>
      <c r="E749" s="336"/>
      <c r="F749" s="336"/>
      <c r="G749" s="336"/>
      <c r="H749" s="336"/>
      <c r="I749" s="336"/>
      <c r="J749" s="336"/>
      <c r="K749" s="336"/>
      <c r="L749" s="336"/>
      <c r="M749" s="336"/>
      <c r="N749" s="336"/>
      <c r="O749" s="336"/>
      <c r="P749" s="336"/>
      <c r="Q749" s="336"/>
      <c r="R749" s="336"/>
      <c r="S749" s="336"/>
    </row>
    <row r="750" spans="1:21" ht="18" x14ac:dyDescent="0.25">
      <c r="A750" s="335"/>
      <c r="B750" s="336"/>
      <c r="C750" s="336"/>
      <c r="D750" s="336"/>
      <c r="E750" s="336"/>
      <c r="F750" s="336"/>
      <c r="G750" s="336"/>
      <c r="H750" s="336"/>
      <c r="I750" s="336"/>
      <c r="J750" s="336"/>
      <c r="K750" s="336"/>
      <c r="L750" s="336"/>
      <c r="M750" s="336"/>
      <c r="N750" s="336"/>
      <c r="O750" s="336"/>
      <c r="P750" s="336"/>
      <c r="Q750" s="336"/>
      <c r="R750" s="336"/>
      <c r="S750" s="336"/>
    </row>
    <row r="751" spans="1:21" ht="18" x14ac:dyDescent="0.25">
      <c r="A751" s="335"/>
      <c r="B751" s="336"/>
      <c r="C751" s="336"/>
      <c r="D751" s="336"/>
      <c r="E751" s="336"/>
      <c r="F751" s="336"/>
      <c r="G751" s="336"/>
      <c r="H751" s="336"/>
      <c r="I751" s="336"/>
      <c r="J751" s="336"/>
      <c r="K751" s="336"/>
      <c r="L751" s="336"/>
      <c r="M751" s="336"/>
      <c r="N751" s="336"/>
      <c r="O751" s="336"/>
      <c r="P751" s="336"/>
      <c r="Q751" s="336"/>
      <c r="R751" s="336"/>
      <c r="S751" s="336"/>
    </row>
    <row r="752" spans="1:21" ht="18" x14ac:dyDescent="0.25">
      <c r="A752" s="335"/>
      <c r="B752" s="336"/>
      <c r="C752" s="336"/>
      <c r="D752" s="336"/>
      <c r="E752" s="336"/>
      <c r="F752" s="336"/>
      <c r="G752" s="336"/>
      <c r="H752" s="336"/>
      <c r="I752" s="336"/>
      <c r="J752" s="336"/>
      <c r="K752" s="336"/>
      <c r="L752" s="336"/>
      <c r="M752" s="336"/>
      <c r="N752" s="336"/>
      <c r="O752" s="336"/>
      <c r="P752" s="336"/>
      <c r="Q752" s="336"/>
      <c r="R752" s="336"/>
      <c r="S752" s="336"/>
    </row>
    <row r="753" spans="1:21" ht="18" x14ac:dyDescent="0.25">
      <c r="A753" s="335"/>
      <c r="B753" s="336"/>
      <c r="C753" s="336"/>
      <c r="D753" s="336"/>
      <c r="E753" s="336"/>
      <c r="F753" s="336"/>
      <c r="G753" s="336"/>
      <c r="H753" s="336"/>
      <c r="I753" s="336"/>
      <c r="J753" s="336"/>
      <c r="K753" s="336"/>
      <c r="L753" s="336"/>
      <c r="M753" s="336"/>
      <c r="N753" s="336"/>
      <c r="O753" s="336"/>
      <c r="P753" s="336"/>
      <c r="Q753" s="336"/>
      <c r="R753" s="336"/>
      <c r="S753" s="336"/>
    </row>
    <row r="754" spans="1:21" ht="18" x14ac:dyDescent="0.25">
      <c r="A754" s="335"/>
      <c r="B754" s="336"/>
      <c r="C754" s="336"/>
      <c r="D754" s="336"/>
      <c r="E754" s="336"/>
      <c r="F754" s="336"/>
      <c r="G754" s="336"/>
      <c r="H754" s="336"/>
      <c r="I754" s="336"/>
      <c r="J754" s="336"/>
      <c r="K754" s="336"/>
      <c r="L754" s="336"/>
      <c r="M754" s="336"/>
      <c r="N754" s="336"/>
      <c r="O754" s="336"/>
      <c r="P754" s="336"/>
      <c r="Q754" s="336"/>
      <c r="R754" s="336"/>
      <c r="S754" s="336"/>
    </row>
    <row r="755" spans="1:21" ht="18" x14ac:dyDescent="0.25">
      <c r="A755" s="335"/>
      <c r="B755" s="336"/>
      <c r="C755" s="336"/>
      <c r="D755" s="336"/>
      <c r="E755" s="336"/>
      <c r="F755" s="336"/>
      <c r="G755" s="336"/>
      <c r="H755" s="336"/>
      <c r="I755" s="336"/>
      <c r="J755" s="336"/>
      <c r="K755" s="336"/>
      <c r="L755" s="336"/>
      <c r="M755" s="336"/>
      <c r="N755" s="336"/>
      <c r="O755" s="336"/>
      <c r="P755" s="336"/>
      <c r="Q755" s="336"/>
      <c r="R755" s="336"/>
      <c r="S755" s="336"/>
    </row>
    <row r="756" spans="1:21" ht="18" x14ac:dyDescent="0.25">
      <c r="A756" s="335"/>
      <c r="B756" s="336"/>
      <c r="C756" s="336"/>
      <c r="D756" s="336"/>
      <c r="E756" s="336"/>
      <c r="F756" s="336"/>
      <c r="G756" s="336"/>
      <c r="H756" s="336"/>
      <c r="I756" s="336"/>
      <c r="J756" s="336"/>
      <c r="K756" s="336"/>
      <c r="L756" s="336"/>
      <c r="M756" s="336"/>
      <c r="N756" s="336"/>
      <c r="O756" s="336"/>
      <c r="P756" s="336"/>
      <c r="Q756" s="336"/>
      <c r="R756" s="336"/>
      <c r="S756" s="336"/>
    </row>
    <row r="757" spans="1:21" x14ac:dyDescent="0.2">
      <c r="A757" s="337"/>
      <c r="B757" s="338"/>
      <c r="C757" s="338"/>
      <c r="D757" s="338"/>
      <c r="E757" s="338"/>
      <c r="F757" s="338"/>
      <c r="G757" s="338"/>
      <c r="H757" s="338"/>
      <c r="I757" s="338"/>
      <c r="J757" s="338"/>
      <c r="K757" s="338"/>
      <c r="L757" s="338"/>
      <c r="M757" s="338"/>
      <c r="N757" s="338"/>
      <c r="O757" s="338"/>
      <c r="P757" s="338"/>
      <c r="Q757" s="338"/>
      <c r="R757" s="338"/>
      <c r="S757" s="338"/>
    </row>
    <row r="758" spans="1:21" x14ac:dyDescent="0.2">
      <c r="A758" s="59"/>
      <c r="B758" s="59"/>
      <c r="C758" s="62"/>
      <c r="D758" s="63"/>
      <c r="E758" s="63"/>
      <c r="F758" s="63"/>
      <c r="G758" s="63"/>
      <c r="H758" s="63"/>
      <c r="I758" s="60"/>
      <c r="J758" s="60"/>
      <c r="K758" s="62"/>
      <c r="L758" s="104"/>
      <c r="M758" s="60"/>
      <c r="N758" s="60"/>
      <c r="O758" s="64"/>
      <c r="P758" s="65"/>
      <c r="Q758" s="62"/>
      <c r="R758" s="62"/>
      <c r="S758" s="62"/>
    </row>
    <row r="759" spans="1:21" x14ac:dyDescent="0.2">
      <c r="A759" s="59"/>
      <c r="B759" s="59"/>
      <c r="C759" s="62"/>
      <c r="D759" s="63"/>
      <c r="E759" s="63"/>
      <c r="F759" s="63"/>
      <c r="G759" s="63"/>
      <c r="H759" s="63"/>
      <c r="I759" s="60"/>
      <c r="J759" s="60"/>
      <c r="K759" s="62"/>
      <c r="L759" s="104"/>
      <c r="M759" s="60"/>
      <c r="N759" s="60"/>
      <c r="O759" s="64"/>
      <c r="P759" s="65"/>
      <c r="Q759" s="61"/>
      <c r="R759" s="61"/>
      <c r="S759" s="61"/>
      <c r="T759" s="33"/>
      <c r="U759" s="2"/>
    </row>
    <row r="760" spans="1:21" x14ac:dyDescent="0.2">
      <c r="A760" s="59"/>
      <c r="B760" s="59"/>
      <c r="C760" s="62"/>
      <c r="D760" s="63"/>
      <c r="E760" s="63"/>
      <c r="F760" s="63"/>
      <c r="G760" s="63"/>
      <c r="H760" s="63"/>
      <c r="I760" s="60"/>
      <c r="J760" s="60"/>
      <c r="K760" s="62"/>
      <c r="L760" s="104"/>
      <c r="M760" s="60"/>
      <c r="N760" s="60"/>
      <c r="O760" s="64"/>
      <c r="P760" s="65"/>
      <c r="Q760" s="61"/>
      <c r="R760" s="61"/>
      <c r="S760" s="61"/>
    </row>
    <row r="761" spans="1:21" x14ac:dyDescent="0.2">
      <c r="A761" s="59"/>
      <c r="B761" s="59"/>
      <c r="C761" s="62"/>
      <c r="D761" s="63"/>
      <c r="E761" s="63"/>
      <c r="F761" s="63"/>
      <c r="G761" s="63"/>
      <c r="H761" s="63"/>
      <c r="I761" s="60"/>
      <c r="J761" s="60"/>
      <c r="K761" s="62"/>
      <c r="L761" s="104"/>
      <c r="M761" s="60"/>
      <c r="N761" s="60"/>
      <c r="O761" s="64"/>
      <c r="P761" s="65"/>
      <c r="Q761" s="61"/>
      <c r="R761" s="61"/>
      <c r="S761" s="61"/>
    </row>
    <row r="762" spans="1:21" x14ac:dyDescent="0.2">
      <c r="A762" s="59"/>
      <c r="B762" s="59"/>
      <c r="C762" s="62"/>
      <c r="D762" s="63"/>
      <c r="E762" s="63"/>
      <c r="F762" s="63"/>
      <c r="G762" s="63"/>
      <c r="H762" s="63"/>
      <c r="I762" s="60"/>
      <c r="J762" s="60"/>
      <c r="K762" s="62"/>
      <c r="L762" s="104"/>
      <c r="M762" s="60"/>
      <c r="N762" s="60"/>
      <c r="O762" s="64"/>
      <c r="P762" s="65"/>
      <c r="Q762" s="62"/>
      <c r="R762" s="62"/>
      <c r="S762" s="62"/>
    </row>
    <row r="763" spans="1:21" x14ac:dyDescent="0.2">
      <c r="A763" s="330"/>
      <c r="B763" s="331"/>
      <c r="C763" s="331"/>
      <c r="D763" s="331"/>
      <c r="E763" s="331"/>
      <c r="F763" s="331"/>
      <c r="G763" s="331"/>
      <c r="H763" s="331"/>
      <c r="I763" s="60"/>
      <c r="J763" s="60"/>
      <c r="K763" s="62"/>
      <c r="L763" s="104"/>
      <c r="M763" s="60"/>
      <c r="N763" s="60"/>
      <c r="O763" s="64"/>
      <c r="P763" s="65"/>
      <c r="Q763" s="61"/>
      <c r="R763" s="61"/>
      <c r="S763" s="61"/>
      <c r="T763" s="33"/>
      <c r="U763" s="2"/>
    </row>
    <row r="764" spans="1:21" x14ac:dyDescent="0.2">
      <c r="A764" s="59"/>
      <c r="B764" s="59"/>
      <c r="C764" s="62"/>
      <c r="D764" s="63"/>
      <c r="E764" s="63"/>
      <c r="F764" s="63"/>
      <c r="G764" s="63"/>
      <c r="H764" s="63"/>
      <c r="I764" s="60"/>
      <c r="J764" s="60"/>
      <c r="K764" s="62"/>
      <c r="L764" s="104"/>
      <c r="M764" s="60"/>
      <c r="N764" s="60"/>
      <c r="O764" s="64"/>
      <c r="P764" s="65"/>
      <c r="Q764" s="61"/>
      <c r="R764" s="61"/>
      <c r="S764" s="61"/>
    </row>
    <row r="765" spans="1:21" x14ac:dyDescent="0.2">
      <c r="A765" s="59"/>
      <c r="B765" s="59"/>
      <c r="C765" s="62"/>
      <c r="D765" s="63"/>
      <c r="E765" s="63"/>
      <c r="F765" s="63"/>
      <c r="G765" s="63"/>
      <c r="H765" s="63"/>
      <c r="I765" s="60"/>
      <c r="J765" s="60"/>
      <c r="K765" s="62"/>
      <c r="L765" s="104"/>
      <c r="M765" s="60"/>
      <c r="N765" s="60"/>
      <c r="O765" s="64"/>
      <c r="P765" s="65"/>
      <c r="Q765" s="61"/>
      <c r="R765" s="61"/>
      <c r="S765" s="61"/>
    </row>
    <row r="766" spans="1:21" x14ac:dyDescent="0.2">
      <c r="A766" s="59"/>
      <c r="B766" s="59"/>
      <c r="C766" s="62"/>
      <c r="D766" s="63"/>
      <c r="E766" s="63"/>
      <c r="F766" s="63"/>
      <c r="G766" s="63"/>
      <c r="H766" s="63"/>
      <c r="I766" s="60"/>
      <c r="J766" s="60"/>
      <c r="K766" s="62"/>
      <c r="L766" s="104"/>
      <c r="M766" s="60"/>
      <c r="N766" s="60"/>
      <c r="O766" s="64"/>
      <c r="P766" s="65"/>
      <c r="Q766" s="62"/>
      <c r="R766" s="62"/>
      <c r="S766" s="62"/>
    </row>
    <row r="767" spans="1:21" x14ac:dyDescent="0.2">
      <c r="A767" s="59"/>
      <c r="B767" s="59"/>
      <c r="C767" s="62"/>
      <c r="D767" s="63"/>
      <c r="E767" s="63"/>
      <c r="F767" s="63"/>
      <c r="G767" s="63"/>
      <c r="H767" s="63"/>
      <c r="I767" s="60"/>
      <c r="J767" s="60"/>
      <c r="K767" s="62"/>
      <c r="L767" s="104"/>
      <c r="M767" s="60"/>
      <c r="N767" s="60"/>
      <c r="O767" s="64"/>
      <c r="P767" s="65"/>
      <c r="Q767" s="61"/>
      <c r="R767" s="61"/>
      <c r="S767" s="61"/>
      <c r="T767" s="33"/>
      <c r="U767" s="2"/>
    </row>
    <row r="768" spans="1:21" x14ac:dyDescent="0.2">
      <c r="A768" s="59"/>
      <c r="B768" s="59"/>
      <c r="C768" s="62"/>
      <c r="D768" s="63"/>
      <c r="E768" s="63"/>
      <c r="F768" s="63"/>
      <c r="G768" s="63"/>
      <c r="H768" s="63"/>
      <c r="I768" s="60"/>
      <c r="J768" s="60"/>
      <c r="K768" s="62"/>
      <c r="L768" s="104"/>
      <c r="M768" s="60"/>
      <c r="N768" s="60"/>
      <c r="O768" s="64"/>
      <c r="P768" s="65"/>
      <c r="Q768" s="61"/>
      <c r="R768" s="61"/>
      <c r="S768" s="61"/>
    </row>
    <row r="769" spans="1:21" x14ac:dyDescent="0.2">
      <c r="A769" s="59"/>
      <c r="B769" s="59"/>
      <c r="C769" s="62"/>
      <c r="D769" s="63"/>
      <c r="E769" s="63"/>
      <c r="F769" s="63"/>
      <c r="G769" s="63"/>
      <c r="H769" s="63"/>
      <c r="I769" s="60"/>
      <c r="J769" s="60"/>
      <c r="K769" s="62"/>
      <c r="L769" s="104"/>
      <c r="M769" s="60"/>
      <c r="N769" s="60"/>
      <c r="O769" s="64"/>
      <c r="P769" s="65"/>
      <c r="Q769" s="61"/>
      <c r="R769" s="61"/>
      <c r="S769" s="61"/>
    </row>
    <row r="770" spans="1:21" x14ac:dyDescent="0.2">
      <c r="A770" s="59"/>
      <c r="B770" s="59"/>
      <c r="C770" s="62"/>
      <c r="D770" s="63"/>
      <c r="E770" s="63"/>
      <c r="F770" s="63"/>
      <c r="G770" s="63"/>
      <c r="H770" s="63"/>
      <c r="I770" s="60"/>
      <c r="J770" s="60"/>
      <c r="K770" s="62"/>
      <c r="L770" s="104"/>
      <c r="M770" s="60"/>
      <c r="N770" s="60"/>
      <c r="O770" s="64"/>
      <c r="P770" s="65"/>
      <c r="Q770" s="62"/>
      <c r="R770" s="62"/>
      <c r="S770" s="62"/>
    </row>
    <row r="771" spans="1:21" x14ac:dyDescent="0.2">
      <c r="A771" s="59"/>
      <c r="B771" s="59"/>
      <c r="C771" s="62"/>
      <c r="D771" s="63"/>
      <c r="E771" s="63"/>
      <c r="F771" s="63"/>
      <c r="G771" s="63"/>
      <c r="H771" s="63"/>
      <c r="I771" s="60"/>
      <c r="J771" s="60"/>
      <c r="K771" s="62"/>
      <c r="L771" s="104"/>
      <c r="M771" s="60"/>
      <c r="N771" s="60"/>
      <c r="O771" s="64"/>
      <c r="P771" s="65"/>
      <c r="Q771" s="61"/>
      <c r="R771" s="61"/>
      <c r="S771" s="61"/>
      <c r="T771" s="33"/>
      <c r="U771" s="2"/>
    </row>
    <row r="772" spans="1:21" x14ac:dyDescent="0.2">
      <c r="A772" s="59"/>
      <c r="B772" s="59"/>
      <c r="C772" s="62"/>
      <c r="D772" s="63"/>
      <c r="E772" s="63"/>
      <c r="F772" s="63"/>
      <c r="G772" s="63"/>
      <c r="H772" s="63"/>
      <c r="I772" s="60"/>
      <c r="J772" s="60"/>
      <c r="K772" s="62"/>
      <c r="L772" s="104"/>
      <c r="M772" s="60"/>
      <c r="N772" s="60"/>
      <c r="O772" s="64"/>
      <c r="P772" s="65"/>
      <c r="Q772" s="61"/>
      <c r="R772" s="61"/>
      <c r="S772" s="61"/>
    </row>
    <row r="773" spans="1:21" x14ac:dyDescent="0.2">
      <c r="A773" s="59"/>
      <c r="B773" s="59"/>
      <c r="C773" s="62"/>
      <c r="D773" s="63"/>
      <c r="E773" s="63"/>
      <c r="F773" s="63"/>
      <c r="G773" s="63"/>
      <c r="H773" s="63"/>
      <c r="I773" s="60"/>
      <c r="J773" s="60"/>
      <c r="K773" s="62"/>
      <c r="L773" s="104"/>
      <c r="M773" s="60"/>
      <c r="N773" s="60"/>
      <c r="O773" s="64"/>
      <c r="P773" s="65"/>
      <c r="Q773" s="61"/>
      <c r="R773" s="61"/>
      <c r="S773" s="61"/>
    </row>
    <row r="774" spans="1:21" x14ac:dyDescent="0.2">
      <c r="A774" s="59"/>
      <c r="B774" s="59"/>
      <c r="C774" s="62"/>
      <c r="D774" s="63"/>
      <c r="E774" s="63"/>
      <c r="F774" s="63"/>
      <c r="G774" s="63"/>
      <c r="H774" s="63"/>
      <c r="I774" s="60"/>
      <c r="J774" s="60"/>
      <c r="K774" s="62"/>
      <c r="L774" s="104"/>
      <c r="M774" s="60"/>
      <c r="N774" s="60"/>
      <c r="O774" s="64"/>
      <c r="P774" s="65"/>
      <c r="Q774" s="62"/>
      <c r="R774" s="62"/>
      <c r="S774" s="62"/>
    </row>
    <row r="775" spans="1:21" x14ac:dyDescent="0.2">
      <c r="A775" s="59"/>
      <c r="B775" s="59"/>
      <c r="C775" s="62"/>
      <c r="D775" s="63"/>
      <c r="E775" s="63"/>
      <c r="F775" s="63"/>
      <c r="G775" s="63"/>
      <c r="H775" s="63"/>
      <c r="I775" s="60"/>
      <c r="J775" s="60"/>
      <c r="K775" s="62"/>
      <c r="L775" s="104"/>
      <c r="M775" s="60"/>
      <c r="N775" s="60"/>
      <c r="O775" s="64"/>
      <c r="P775" s="65"/>
      <c r="Q775" s="61"/>
      <c r="R775" s="61"/>
      <c r="S775" s="61"/>
      <c r="T775" s="33"/>
      <c r="U775" s="2"/>
    </row>
    <row r="776" spans="1:21" x14ac:dyDescent="0.2">
      <c r="A776" s="59"/>
      <c r="B776" s="59"/>
      <c r="C776" s="62"/>
      <c r="D776" s="63"/>
      <c r="E776" s="63"/>
      <c r="F776" s="63"/>
      <c r="G776" s="63"/>
      <c r="H776" s="63"/>
      <c r="I776" s="60"/>
      <c r="J776" s="60"/>
      <c r="K776" s="62"/>
      <c r="L776" s="104"/>
      <c r="M776" s="60"/>
      <c r="N776" s="60"/>
      <c r="O776" s="64"/>
      <c r="P776" s="65"/>
      <c r="Q776" s="61"/>
      <c r="R776" s="61"/>
      <c r="S776" s="61"/>
    </row>
    <row r="777" spans="1:21" x14ac:dyDescent="0.2">
      <c r="A777" s="59"/>
      <c r="B777" s="59"/>
      <c r="C777" s="62"/>
      <c r="D777" s="63"/>
      <c r="E777" s="63"/>
      <c r="F777" s="63"/>
      <c r="G777" s="63"/>
      <c r="H777" s="63"/>
      <c r="I777" s="60"/>
      <c r="J777" s="60"/>
      <c r="K777" s="62"/>
      <c r="L777" s="104"/>
      <c r="M777" s="60"/>
      <c r="N777" s="60"/>
      <c r="O777" s="64"/>
      <c r="P777" s="65"/>
      <c r="Q777" s="61"/>
      <c r="R777" s="61"/>
      <c r="S777" s="61"/>
    </row>
    <row r="778" spans="1:21" x14ac:dyDescent="0.2">
      <c r="A778" s="59"/>
      <c r="B778" s="59"/>
      <c r="C778" s="62"/>
      <c r="D778" s="63"/>
      <c r="E778" s="63"/>
      <c r="F778" s="63"/>
      <c r="G778" s="63"/>
      <c r="H778" s="63"/>
      <c r="I778" s="60"/>
      <c r="J778" s="60"/>
      <c r="K778" s="62"/>
      <c r="L778" s="104"/>
      <c r="M778" s="60"/>
      <c r="N778" s="60"/>
      <c r="O778" s="64"/>
      <c r="P778" s="65"/>
      <c r="Q778" s="62"/>
      <c r="R778" s="62"/>
      <c r="S778" s="62"/>
    </row>
    <row r="779" spans="1:21" x14ac:dyDescent="0.2">
      <c r="A779" s="59"/>
      <c r="B779" s="59"/>
      <c r="C779" s="62"/>
      <c r="D779" s="63"/>
      <c r="E779" s="63"/>
      <c r="F779" s="63"/>
      <c r="G779" s="63"/>
      <c r="H779" s="63"/>
      <c r="I779" s="60"/>
      <c r="J779" s="60"/>
      <c r="K779" s="62"/>
      <c r="L779" s="104"/>
      <c r="M779" s="60"/>
      <c r="N779" s="60"/>
      <c r="O779" s="64"/>
      <c r="P779" s="65"/>
      <c r="Q779" s="61"/>
      <c r="R779" s="61"/>
      <c r="S779" s="61"/>
      <c r="T779" s="33"/>
      <c r="U779" s="2"/>
    </row>
    <row r="780" spans="1:21" x14ac:dyDescent="0.2">
      <c r="A780" s="59"/>
      <c r="B780" s="59"/>
      <c r="C780" s="62"/>
      <c r="D780" s="63"/>
      <c r="E780" s="63"/>
      <c r="F780" s="63"/>
      <c r="G780" s="63"/>
      <c r="H780" s="63"/>
      <c r="I780" s="60"/>
      <c r="J780" s="60"/>
      <c r="K780" s="62"/>
      <c r="L780" s="104"/>
      <c r="M780" s="60"/>
      <c r="N780" s="60"/>
      <c r="O780" s="64"/>
      <c r="P780" s="65"/>
      <c r="Q780" s="61"/>
      <c r="R780" s="61"/>
      <c r="S780" s="61"/>
    </row>
    <row r="781" spans="1:21" x14ac:dyDescent="0.2">
      <c r="A781" s="59"/>
      <c r="B781" s="59"/>
      <c r="C781" s="62"/>
      <c r="D781" s="63"/>
      <c r="E781" s="63"/>
      <c r="F781" s="63"/>
      <c r="G781" s="63"/>
      <c r="H781" s="63"/>
      <c r="I781" s="60"/>
      <c r="J781" s="60"/>
      <c r="K781" s="62"/>
      <c r="L781" s="104"/>
      <c r="M781" s="60"/>
      <c r="N781" s="60"/>
      <c r="O781" s="64"/>
      <c r="P781" s="65"/>
      <c r="Q781" s="61"/>
      <c r="R781" s="61"/>
      <c r="S781" s="61"/>
    </row>
    <row r="782" spans="1:21" x14ac:dyDescent="0.2">
      <c r="A782" s="59"/>
      <c r="B782" s="59"/>
      <c r="C782" s="62"/>
      <c r="D782" s="63"/>
      <c r="E782" s="63"/>
      <c r="F782" s="63"/>
      <c r="G782" s="63"/>
      <c r="H782" s="63"/>
      <c r="I782" s="60"/>
      <c r="J782" s="60"/>
      <c r="K782" s="62"/>
      <c r="L782" s="104"/>
      <c r="M782" s="60"/>
      <c r="N782" s="60"/>
      <c r="O782" s="64"/>
      <c r="P782" s="65"/>
      <c r="Q782" s="62"/>
      <c r="R782" s="62"/>
      <c r="S782" s="62"/>
    </row>
    <row r="783" spans="1:21" x14ac:dyDescent="0.2">
      <c r="A783" s="59"/>
      <c r="B783" s="59"/>
      <c r="C783" s="62"/>
      <c r="D783" s="63"/>
      <c r="E783" s="63"/>
      <c r="F783" s="63"/>
      <c r="G783" s="63"/>
      <c r="H783" s="63"/>
      <c r="I783" s="60"/>
      <c r="J783" s="60"/>
      <c r="K783" s="62"/>
      <c r="L783" s="104"/>
      <c r="M783" s="60"/>
      <c r="N783" s="60"/>
      <c r="O783" s="64"/>
      <c r="P783" s="65"/>
      <c r="Q783" s="61"/>
      <c r="R783" s="61"/>
      <c r="S783" s="61"/>
      <c r="T783" s="33"/>
      <c r="U783" s="2"/>
    </row>
    <row r="786" spans="17:21" x14ac:dyDescent="0.2">
      <c r="Q786" s="1"/>
      <c r="R786" s="1"/>
      <c r="S786" s="1"/>
    </row>
    <row r="787" spans="17:21" x14ac:dyDescent="0.2">
      <c r="T787" s="33"/>
      <c r="U787" s="2"/>
    </row>
    <row r="790" spans="17:21" x14ac:dyDescent="0.2">
      <c r="Q790" s="1"/>
      <c r="R790" s="1"/>
      <c r="S790" s="1"/>
    </row>
    <row r="791" spans="17:21" x14ac:dyDescent="0.2">
      <c r="T791" s="33"/>
      <c r="U791" s="2"/>
    </row>
    <row r="794" spans="17:21" x14ac:dyDescent="0.2">
      <c r="Q794" s="1"/>
      <c r="R794" s="1"/>
      <c r="S794" s="1"/>
    </row>
    <row r="795" spans="17:21" x14ac:dyDescent="0.2">
      <c r="T795" s="33"/>
      <c r="U795" s="2"/>
    </row>
    <row r="798" spans="17:21" x14ac:dyDescent="0.2">
      <c r="Q798" s="1"/>
      <c r="R798" s="1"/>
      <c r="S798" s="1"/>
    </row>
    <row r="799" spans="17:21" x14ac:dyDescent="0.2">
      <c r="T799" s="33"/>
      <c r="U799" s="2"/>
    </row>
  </sheetData>
  <mergeCells count="20">
    <mergeCell ref="A743:S743"/>
    <mergeCell ref="A757:S757"/>
    <mergeCell ref="A1:W1"/>
    <mergeCell ref="A2:W2"/>
    <mergeCell ref="A3:W3"/>
    <mergeCell ref="A4:W4"/>
    <mergeCell ref="A754:S754"/>
    <mergeCell ref="A755:S755"/>
    <mergeCell ref="A752:S752"/>
    <mergeCell ref="A750:S750"/>
    <mergeCell ref="A763:H763"/>
    <mergeCell ref="A744:S744"/>
    <mergeCell ref="A745:S745"/>
    <mergeCell ref="A746:S746"/>
    <mergeCell ref="A751:S751"/>
    <mergeCell ref="A747:S747"/>
    <mergeCell ref="A748:S748"/>
    <mergeCell ref="A749:S749"/>
    <mergeCell ref="A756:S756"/>
    <mergeCell ref="A753:S753"/>
  </mergeCells>
  <phoneticPr fontId="0" type="noConversion"/>
  <pageMargins left="0.5" right="0.5" top="0.65" bottom="0.65" header="0.5" footer="0.25"/>
  <pageSetup paperSize="5" scale="52" fitToHeight="0" orientation="landscape" verticalDpi="300" r:id="rId1"/>
  <headerFooter alignWithMargins="0">
    <oddFooter>&amp;LCDE, Public School Finance Unit&amp;C&amp;P&amp;R&amp;D   &amp;T</oddFooter>
  </headerFooter>
  <rowBreaks count="10" manualBreakCount="10">
    <brk id="128" max="22" man="1"/>
    <brk id="188" max="22" man="1"/>
    <brk id="248" max="22" man="1"/>
    <brk id="308" max="22" man="1"/>
    <brk id="368" max="22" man="1"/>
    <brk id="428" max="22" man="1"/>
    <brk id="488" max="22" man="1"/>
    <brk id="548" max="22" man="1"/>
    <brk id="608" max="22" man="1"/>
    <brk id="668" max="2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K314"/>
  <sheetViews>
    <sheetView defaultGridColor="0" colorId="22" zoomScale="87" workbookViewId="0">
      <selection activeCell="A12" sqref="A12"/>
    </sheetView>
  </sheetViews>
  <sheetFormatPr defaultColWidth="9.77734375" defaultRowHeight="15" x14ac:dyDescent="0.2"/>
  <cols>
    <col min="2" max="2" width="58.6640625" customWidth="1"/>
    <col min="3" max="3" width="16.44140625" bestFit="1" customWidth="1"/>
    <col min="4" max="4" width="16" customWidth="1"/>
    <col min="7" max="7" width="40.77734375" customWidth="1"/>
    <col min="8" max="8" width="14.21875" customWidth="1"/>
    <col min="9" max="9" width="13.44140625" customWidth="1"/>
    <col min="10" max="11" width="13.44140625" style="46" customWidth="1"/>
  </cols>
  <sheetData>
    <row r="1" spans="1:11" x14ac:dyDescent="0.2">
      <c r="A1" s="1"/>
      <c r="B1" t="s">
        <v>468</v>
      </c>
      <c r="C1" s="19" t="s">
        <v>497</v>
      </c>
      <c r="D1" s="19" t="s">
        <v>498</v>
      </c>
      <c r="F1" s="82"/>
      <c r="G1" s="114" t="s">
        <v>499</v>
      </c>
      <c r="H1" s="83"/>
      <c r="I1" s="83"/>
      <c r="J1" s="149"/>
      <c r="K1" s="149"/>
    </row>
    <row r="2" spans="1:11" ht="15.75" x14ac:dyDescent="0.25">
      <c r="A2" s="1"/>
      <c r="B2" s="15" t="s">
        <v>1029</v>
      </c>
      <c r="C2" s="39" t="s">
        <v>500</v>
      </c>
      <c r="D2" s="39" t="s">
        <v>500</v>
      </c>
      <c r="F2" s="82"/>
      <c r="G2" s="114" t="s">
        <v>1007</v>
      </c>
      <c r="H2" s="83"/>
      <c r="I2" s="83"/>
      <c r="J2" s="149"/>
      <c r="K2" s="149"/>
    </row>
    <row r="3" spans="1:11" x14ac:dyDescent="0.2">
      <c r="F3" s="82"/>
      <c r="G3" s="114" t="s">
        <v>547</v>
      </c>
      <c r="H3" s="83"/>
      <c r="I3" s="83"/>
      <c r="J3" s="149"/>
      <c r="K3" s="149"/>
    </row>
    <row r="4" spans="1:11" x14ac:dyDescent="0.2">
      <c r="A4" s="192" t="s">
        <v>208</v>
      </c>
      <c r="B4" s="184" t="s">
        <v>936</v>
      </c>
      <c r="C4" s="165">
        <v>472.5</v>
      </c>
      <c r="D4" s="145">
        <f>C4</f>
        <v>472.5</v>
      </c>
      <c r="F4" s="82"/>
      <c r="G4" s="83"/>
      <c r="H4" s="83"/>
      <c r="I4" s="83"/>
      <c r="J4" s="149"/>
      <c r="K4" s="149"/>
    </row>
    <row r="5" spans="1:11" x14ac:dyDescent="0.2">
      <c r="A5" s="192" t="s">
        <v>678</v>
      </c>
      <c r="B5" s="184" t="s">
        <v>937</v>
      </c>
      <c r="C5" s="164">
        <v>10.5</v>
      </c>
      <c r="D5" s="41">
        <f>C5</f>
        <v>10.5</v>
      </c>
      <c r="F5" s="82"/>
      <c r="G5" s="83"/>
      <c r="H5" s="84" t="s">
        <v>497</v>
      </c>
      <c r="I5" s="84" t="s">
        <v>498</v>
      </c>
      <c r="J5" s="150"/>
      <c r="K5" s="150"/>
    </row>
    <row r="6" spans="1:11" x14ac:dyDescent="0.2">
      <c r="A6" s="277" t="s">
        <v>209</v>
      </c>
      <c r="B6" s="163" t="s">
        <v>938</v>
      </c>
      <c r="C6" s="164">
        <v>3</v>
      </c>
      <c r="D6" s="41">
        <f>C6</f>
        <v>3</v>
      </c>
      <c r="F6" s="82"/>
      <c r="G6" s="114" t="str">
        <f>B2</f>
        <v>DISTRICT:  JULESBURG RE-1</v>
      </c>
      <c r="H6" s="85" t="s">
        <v>500</v>
      </c>
      <c r="I6" s="85" t="s">
        <v>500</v>
      </c>
      <c r="J6" s="150"/>
      <c r="K6" s="150"/>
    </row>
    <row r="7" spans="1:11" x14ac:dyDescent="0.2">
      <c r="A7" s="193" t="s">
        <v>210</v>
      </c>
      <c r="B7" s="184" t="s">
        <v>939</v>
      </c>
      <c r="C7" s="164">
        <v>486</v>
      </c>
      <c r="D7" s="98">
        <f>SUM(D4:D6)</f>
        <v>486</v>
      </c>
      <c r="F7" s="82"/>
      <c r="G7" s="83"/>
      <c r="H7" s="83"/>
      <c r="I7" s="83"/>
      <c r="J7" s="149"/>
      <c r="K7" s="149"/>
    </row>
    <row r="8" spans="1:11" x14ac:dyDescent="0.2">
      <c r="A8" s="193" t="s">
        <v>211</v>
      </c>
      <c r="B8" s="184" t="s">
        <v>940</v>
      </c>
      <c r="C8" s="164">
        <v>250</v>
      </c>
      <c r="D8" s="2">
        <f>C8</f>
        <v>250</v>
      </c>
      <c r="F8" s="86" t="s">
        <v>264</v>
      </c>
      <c r="G8" s="82" t="s">
        <v>1008</v>
      </c>
      <c r="H8" s="87">
        <f t="shared" ref="H8:I13" si="0">C79</f>
        <v>236</v>
      </c>
      <c r="I8" s="87">
        <f t="shared" si="0"/>
        <v>236</v>
      </c>
      <c r="J8" s="151"/>
      <c r="K8" s="151"/>
    </row>
    <row r="9" spans="1:11" x14ac:dyDescent="0.2">
      <c r="A9" s="193" t="s">
        <v>713</v>
      </c>
      <c r="B9" s="184" t="s">
        <v>941</v>
      </c>
      <c r="C9" s="164">
        <v>0</v>
      </c>
      <c r="D9" s="2">
        <f>C9</f>
        <v>0</v>
      </c>
      <c r="F9" s="86" t="s">
        <v>265</v>
      </c>
      <c r="G9" s="82" t="s">
        <v>933</v>
      </c>
      <c r="H9" s="87">
        <f t="shared" si="0"/>
        <v>239</v>
      </c>
      <c r="I9" s="87">
        <f t="shared" si="0"/>
        <v>239</v>
      </c>
      <c r="J9" s="151"/>
      <c r="K9" s="151"/>
    </row>
    <row r="10" spans="1:11" x14ac:dyDescent="0.2">
      <c r="A10" s="192" t="s">
        <v>212</v>
      </c>
      <c r="B10" s="184" t="s">
        <v>942</v>
      </c>
      <c r="C10" s="164">
        <v>236</v>
      </c>
      <c r="D10" s="2">
        <f>D7-D8-D9</f>
        <v>236</v>
      </c>
      <c r="F10" s="86" t="s">
        <v>266</v>
      </c>
      <c r="G10" s="82" t="s">
        <v>1009</v>
      </c>
      <c r="H10" s="87">
        <f t="shared" si="0"/>
        <v>242.5</v>
      </c>
      <c r="I10" s="87">
        <f t="shared" si="0"/>
        <v>242.5</v>
      </c>
      <c r="J10" s="151"/>
      <c r="K10" s="151"/>
    </row>
    <row r="11" spans="1:11" x14ac:dyDescent="0.2">
      <c r="A11" s="192" t="s">
        <v>213</v>
      </c>
      <c r="B11" s="163" t="s">
        <v>943</v>
      </c>
      <c r="C11" s="167">
        <v>91</v>
      </c>
      <c r="D11" s="40">
        <f>C11</f>
        <v>91</v>
      </c>
      <c r="F11" s="86" t="s">
        <v>267</v>
      </c>
      <c r="G11" s="82" t="s">
        <v>1010</v>
      </c>
      <c r="H11" s="87">
        <f t="shared" si="0"/>
        <v>235.5</v>
      </c>
      <c r="I11" s="87">
        <f t="shared" si="0"/>
        <v>235.5</v>
      </c>
      <c r="J11" s="151"/>
      <c r="K11" s="151"/>
    </row>
    <row r="12" spans="1:11" x14ac:dyDescent="0.2">
      <c r="A12" s="202" t="s">
        <v>214</v>
      </c>
      <c r="B12" s="163" t="s">
        <v>944</v>
      </c>
      <c r="C12" s="170">
        <v>198.5</v>
      </c>
      <c r="D12" s="113">
        <f>C12</f>
        <v>198.5</v>
      </c>
      <c r="F12" s="86" t="s">
        <v>680</v>
      </c>
      <c r="G12" s="82" t="s">
        <v>1011</v>
      </c>
      <c r="H12" s="144">
        <f t="shared" si="0"/>
        <v>231.5</v>
      </c>
      <c r="I12" s="144">
        <f t="shared" si="0"/>
        <v>231.5</v>
      </c>
      <c r="J12" s="151"/>
      <c r="K12" s="151"/>
    </row>
    <row r="13" spans="1:11" x14ac:dyDescent="0.2">
      <c r="A13" s="202" t="s">
        <v>215</v>
      </c>
      <c r="B13" s="184" t="s">
        <v>945</v>
      </c>
      <c r="C13" s="172">
        <v>0.35930000000000001</v>
      </c>
      <c r="D13" s="4">
        <f t="shared" ref="D13:D20" si="1">C13</f>
        <v>0.35930000000000001</v>
      </c>
      <c r="F13" s="86" t="s">
        <v>268</v>
      </c>
      <c r="G13" s="26" t="s">
        <v>619</v>
      </c>
      <c r="H13" s="143">
        <f t="shared" si="0"/>
        <v>239.2</v>
      </c>
      <c r="I13" s="143">
        <f t="shared" si="0"/>
        <v>239.2</v>
      </c>
      <c r="J13" s="143"/>
      <c r="K13" s="143"/>
    </row>
    <row r="14" spans="1:11" x14ac:dyDescent="0.2">
      <c r="A14" s="193" t="s">
        <v>216</v>
      </c>
      <c r="B14" s="163" t="s">
        <v>946</v>
      </c>
      <c r="C14" s="173">
        <v>149</v>
      </c>
      <c r="D14" s="3">
        <f>C14</f>
        <v>149</v>
      </c>
      <c r="F14" s="86" t="s">
        <v>681</v>
      </c>
      <c r="G14" s="82" t="s">
        <v>971</v>
      </c>
      <c r="H14" s="87">
        <f>C87</f>
        <v>1.7</v>
      </c>
      <c r="I14" s="87">
        <f>D87</f>
        <v>1.7</v>
      </c>
      <c r="J14" s="151"/>
      <c r="K14" s="151"/>
    </row>
    <row r="15" spans="1:11" x14ac:dyDescent="0.2">
      <c r="A15" s="193" t="s">
        <v>217</v>
      </c>
      <c r="B15" s="163" t="s">
        <v>947</v>
      </c>
      <c r="C15" s="175">
        <v>483.5</v>
      </c>
      <c r="D15" s="2">
        <f>C15</f>
        <v>483.5</v>
      </c>
      <c r="F15" s="86" t="s">
        <v>557</v>
      </c>
      <c r="G15" s="82" t="s">
        <v>1012</v>
      </c>
      <c r="H15" s="87">
        <f>C88</f>
        <v>7.5</v>
      </c>
      <c r="I15" s="87">
        <f>D88</f>
        <v>7.5</v>
      </c>
      <c r="J15" s="151"/>
      <c r="K15" s="151"/>
    </row>
    <row r="16" spans="1:11" x14ac:dyDescent="0.2">
      <c r="A16" s="202" t="s">
        <v>218</v>
      </c>
      <c r="B16" s="184" t="s">
        <v>948</v>
      </c>
      <c r="C16" s="163">
        <v>0</v>
      </c>
      <c r="D16" s="2">
        <f t="shared" si="1"/>
        <v>0</v>
      </c>
      <c r="F16" s="86" t="s">
        <v>640</v>
      </c>
      <c r="G16" s="82" t="s">
        <v>1013</v>
      </c>
      <c r="H16" s="144">
        <f>C90</f>
        <v>0</v>
      </c>
      <c r="I16" s="144">
        <f>D90</f>
        <v>0</v>
      </c>
      <c r="J16" s="151"/>
      <c r="K16" s="151"/>
    </row>
    <row r="17" spans="1:11" x14ac:dyDescent="0.2">
      <c r="A17" s="202" t="s">
        <v>219</v>
      </c>
      <c r="B17" s="184" t="s">
        <v>989</v>
      </c>
      <c r="C17" s="175">
        <v>591.70000000000005</v>
      </c>
      <c r="D17" s="2">
        <f t="shared" si="1"/>
        <v>591.70000000000005</v>
      </c>
      <c r="F17" s="86" t="s">
        <v>561</v>
      </c>
      <c r="G17" s="26" t="s">
        <v>1014</v>
      </c>
      <c r="H17" s="143">
        <f>C92</f>
        <v>248.39999999999998</v>
      </c>
      <c r="I17" s="143">
        <f>D92</f>
        <v>248.39999999999998</v>
      </c>
      <c r="J17" s="143"/>
      <c r="K17" s="143"/>
    </row>
    <row r="18" spans="1:11" x14ac:dyDescent="0.2">
      <c r="A18" s="193" t="s">
        <v>220</v>
      </c>
      <c r="B18" s="184" t="s">
        <v>990</v>
      </c>
      <c r="C18" s="162">
        <v>239</v>
      </c>
      <c r="D18" s="2">
        <f t="shared" si="1"/>
        <v>239</v>
      </c>
      <c r="F18" s="86" t="s">
        <v>754</v>
      </c>
      <c r="G18" s="82" t="s">
        <v>753</v>
      </c>
      <c r="H18" s="87">
        <f>C93</f>
        <v>0</v>
      </c>
      <c r="I18" s="87">
        <f>D93</f>
        <v>0</v>
      </c>
      <c r="J18" s="151"/>
      <c r="K18" s="151"/>
    </row>
    <row r="19" spans="1:11" x14ac:dyDescent="0.2">
      <c r="A19" s="193" t="s">
        <v>221</v>
      </c>
      <c r="B19" s="184" t="s">
        <v>999</v>
      </c>
      <c r="C19" s="162">
        <v>242.5</v>
      </c>
      <c r="D19" s="2">
        <f t="shared" si="1"/>
        <v>242.5</v>
      </c>
      <c r="F19" s="86" t="s">
        <v>641</v>
      </c>
      <c r="G19" s="82" t="s">
        <v>1015</v>
      </c>
      <c r="H19" s="87">
        <f>C96</f>
        <v>0</v>
      </c>
      <c r="I19" s="87">
        <f>D96</f>
        <v>0</v>
      </c>
      <c r="J19" s="151"/>
      <c r="K19" s="151"/>
    </row>
    <row r="20" spans="1:11" x14ac:dyDescent="0.2">
      <c r="A20" s="193" t="s">
        <v>552</v>
      </c>
      <c r="B20" s="184" t="s">
        <v>934</v>
      </c>
      <c r="C20" s="162">
        <v>235.5</v>
      </c>
      <c r="D20" s="22">
        <f t="shared" si="1"/>
        <v>235.5</v>
      </c>
      <c r="F20" s="86" t="s">
        <v>593</v>
      </c>
      <c r="G20" s="82" t="s">
        <v>1016</v>
      </c>
      <c r="H20" s="87">
        <f>C95</f>
        <v>250</v>
      </c>
      <c r="I20" s="87">
        <f>D95</f>
        <v>250</v>
      </c>
      <c r="J20" s="151"/>
      <c r="K20" s="151"/>
    </row>
    <row r="21" spans="1:11" x14ac:dyDescent="0.2">
      <c r="A21" s="193" t="s">
        <v>679</v>
      </c>
      <c r="B21" s="184" t="s">
        <v>935</v>
      </c>
      <c r="C21" s="2">
        <v>231.5</v>
      </c>
      <c r="D21" s="22">
        <f>C21</f>
        <v>231.5</v>
      </c>
      <c r="F21" s="86" t="s">
        <v>602</v>
      </c>
      <c r="G21" s="26" t="s">
        <v>658</v>
      </c>
      <c r="H21" s="87">
        <f t="shared" ref="H21:I23" si="2">C97</f>
        <v>498.4</v>
      </c>
      <c r="I21" s="87">
        <f t="shared" si="2"/>
        <v>498.4</v>
      </c>
      <c r="J21" s="151"/>
      <c r="K21" s="151"/>
    </row>
    <row r="22" spans="1:11" x14ac:dyDescent="0.2">
      <c r="A22" s="202" t="s">
        <v>695</v>
      </c>
      <c r="B22" s="184" t="s">
        <v>949</v>
      </c>
      <c r="C22" s="162">
        <v>0</v>
      </c>
      <c r="D22" s="2">
        <f t="shared" ref="D22:D29" si="3">C22</f>
        <v>0</v>
      </c>
      <c r="F22" s="86" t="s">
        <v>643</v>
      </c>
      <c r="G22" s="26" t="s">
        <v>659</v>
      </c>
      <c r="H22" s="87">
        <f t="shared" si="2"/>
        <v>498.4</v>
      </c>
      <c r="I22" s="87">
        <f t="shared" si="2"/>
        <v>498.4</v>
      </c>
      <c r="J22" s="151"/>
      <c r="K22" s="151"/>
    </row>
    <row r="23" spans="1:11" x14ac:dyDescent="0.2">
      <c r="A23" s="193" t="s">
        <v>553</v>
      </c>
      <c r="B23" s="184" t="s">
        <v>950</v>
      </c>
      <c r="C23" s="162">
        <v>7.5</v>
      </c>
      <c r="D23" s="2">
        <f>C23</f>
        <v>7.5</v>
      </c>
      <c r="F23" s="88" t="s">
        <v>644</v>
      </c>
      <c r="G23" s="91" t="s">
        <v>660</v>
      </c>
      <c r="H23" s="140">
        <f t="shared" si="2"/>
        <v>0</v>
      </c>
      <c r="I23" s="140">
        <f t="shared" si="2"/>
        <v>0</v>
      </c>
      <c r="J23" s="143"/>
      <c r="K23" s="143"/>
    </row>
    <row r="24" spans="1:11" x14ac:dyDescent="0.2">
      <c r="A24" s="193" t="s">
        <v>633</v>
      </c>
      <c r="B24" s="184" t="s">
        <v>991</v>
      </c>
      <c r="C24" s="177">
        <v>0</v>
      </c>
      <c r="D24" s="22">
        <f t="shared" si="3"/>
        <v>0</v>
      </c>
      <c r="F24" s="82"/>
      <c r="G24" s="83"/>
      <c r="H24" s="89"/>
      <c r="I24" s="89"/>
      <c r="J24" s="152"/>
      <c r="K24" s="152"/>
    </row>
    <row r="25" spans="1:11" x14ac:dyDescent="0.2">
      <c r="A25" s="193" t="s">
        <v>636</v>
      </c>
      <c r="B25" s="184" t="s">
        <v>951</v>
      </c>
      <c r="C25" s="162">
        <v>0</v>
      </c>
      <c r="D25" s="22">
        <f t="shared" si="3"/>
        <v>0</v>
      </c>
      <c r="F25" s="82" t="s">
        <v>501</v>
      </c>
      <c r="G25" s="83" t="s">
        <v>502</v>
      </c>
      <c r="H25" s="87">
        <f>C128</f>
        <v>295.3</v>
      </c>
      <c r="I25" s="87">
        <f>D128</f>
        <v>295.3</v>
      </c>
      <c r="J25" s="151"/>
      <c r="K25" s="151"/>
    </row>
    <row r="26" spans="1:11" x14ac:dyDescent="0.2">
      <c r="A26" s="193" t="s">
        <v>696</v>
      </c>
      <c r="B26" s="184" t="s">
        <v>952</v>
      </c>
      <c r="C26" s="162">
        <v>0</v>
      </c>
      <c r="D26" s="22">
        <f t="shared" si="3"/>
        <v>0</v>
      </c>
      <c r="F26" s="82" t="s">
        <v>503</v>
      </c>
      <c r="G26" s="83" t="s">
        <v>504</v>
      </c>
      <c r="H26" s="87">
        <f>C130</f>
        <v>198.5</v>
      </c>
      <c r="I26" s="87">
        <f>D130</f>
        <v>198.5</v>
      </c>
      <c r="J26" s="151"/>
      <c r="K26" s="151"/>
    </row>
    <row r="27" spans="1:11" x14ac:dyDescent="0.2">
      <c r="A27" s="193" t="s">
        <v>223</v>
      </c>
      <c r="B27" s="184" t="s">
        <v>953</v>
      </c>
      <c r="C27" s="162">
        <v>0</v>
      </c>
      <c r="D27" s="22">
        <f t="shared" si="3"/>
        <v>0</v>
      </c>
      <c r="F27" s="88" t="s">
        <v>505</v>
      </c>
      <c r="G27" s="91" t="s">
        <v>304</v>
      </c>
      <c r="H27" s="96">
        <f>C131</f>
        <v>295.3</v>
      </c>
      <c r="I27" s="96">
        <f>D131</f>
        <v>295.3</v>
      </c>
      <c r="J27" s="153"/>
      <c r="K27" s="153"/>
    </row>
    <row r="28" spans="1:11" x14ac:dyDescent="0.2">
      <c r="A28" s="193" t="s">
        <v>698</v>
      </c>
      <c r="B28" s="184" t="s">
        <v>954</v>
      </c>
      <c r="C28" s="162">
        <v>0</v>
      </c>
      <c r="D28" s="22">
        <f t="shared" si="3"/>
        <v>0</v>
      </c>
      <c r="F28" s="82"/>
      <c r="G28" s="83"/>
      <c r="H28" s="83"/>
      <c r="I28" s="83"/>
      <c r="J28" s="149"/>
      <c r="K28" s="149"/>
    </row>
    <row r="29" spans="1:11" x14ac:dyDescent="0.2">
      <c r="A29" s="193" t="s">
        <v>719</v>
      </c>
      <c r="B29" s="184" t="s">
        <v>955</v>
      </c>
      <c r="C29" s="162"/>
      <c r="D29" s="22">
        <f t="shared" si="3"/>
        <v>0</v>
      </c>
      <c r="F29" s="82" t="s">
        <v>506</v>
      </c>
      <c r="G29" s="83" t="s">
        <v>507</v>
      </c>
      <c r="H29" s="89">
        <f t="shared" ref="H29:I34" si="4">C200</f>
        <v>2187558.02</v>
      </c>
      <c r="I29" s="89">
        <f t="shared" si="4"/>
        <v>2187558.02</v>
      </c>
      <c r="J29" s="152"/>
      <c r="K29" s="152"/>
    </row>
    <row r="30" spans="1:11" x14ac:dyDescent="0.2">
      <c r="A30" s="193"/>
      <c r="B30" s="184" t="s">
        <v>468</v>
      </c>
      <c r="C30" s="177"/>
      <c r="D30" s="34"/>
      <c r="F30" s="82" t="s">
        <v>508</v>
      </c>
      <c r="G30" s="83" t="s">
        <v>509</v>
      </c>
      <c r="H30" s="89">
        <f t="shared" si="4"/>
        <v>392922.05</v>
      </c>
      <c r="I30" s="89">
        <f t="shared" si="4"/>
        <v>392922.05</v>
      </c>
      <c r="J30" s="152"/>
      <c r="K30" s="152"/>
    </row>
    <row r="31" spans="1:11" ht="15.75" x14ac:dyDescent="0.25">
      <c r="A31" s="182"/>
      <c r="B31" s="207" t="s">
        <v>222</v>
      </c>
      <c r="C31" s="147"/>
      <c r="D31" s="34"/>
      <c r="F31" s="82" t="s">
        <v>510</v>
      </c>
      <c r="G31" s="83" t="s">
        <v>378</v>
      </c>
      <c r="H31" s="89">
        <f t="shared" si="4"/>
        <v>2580480.0699999998</v>
      </c>
      <c r="I31" s="89">
        <f t="shared" si="4"/>
        <v>2580480.0699999998</v>
      </c>
      <c r="J31" s="152"/>
      <c r="K31" s="152"/>
    </row>
    <row r="32" spans="1:11" x14ac:dyDescent="0.2">
      <c r="A32" s="193" t="s">
        <v>224</v>
      </c>
      <c r="B32" s="184" t="s">
        <v>956</v>
      </c>
      <c r="C32" s="178">
        <v>6546.2</v>
      </c>
      <c r="D32" s="44">
        <f t="shared" ref="D32:D37" si="5">C32</f>
        <v>6546.2</v>
      </c>
      <c r="F32" s="82" t="s">
        <v>511</v>
      </c>
      <c r="G32" s="82" t="s">
        <v>571</v>
      </c>
      <c r="H32" s="89">
        <f t="shared" si="4"/>
        <v>1973500</v>
      </c>
      <c r="I32" s="89">
        <f t="shared" si="4"/>
        <v>1973500</v>
      </c>
      <c r="J32" s="152"/>
      <c r="K32" s="152"/>
    </row>
    <row r="33" spans="1:11" x14ac:dyDescent="0.2">
      <c r="A33" s="193" t="s">
        <v>225</v>
      </c>
      <c r="B33" s="184" t="s">
        <v>957</v>
      </c>
      <c r="C33" s="147">
        <v>8181.42</v>
      </c>
      <c r="D33" s="45">
        <f t="shared" si="5"/>
        <v>8181.42</v>
      </c>
      <c r="F33" s="82" t="s">
        <v>572</v>
      </c>
      <c r="G33" s="82" t="s">
        <v>576</v>
      </c>
      <c r="H33" s="89">
        <f t="shared" si="4"/>
        <v>4553980.07</v>
      </c>
      <c r="I33" s="89">
        <f t="shared" si="4"/>
        <v>4553980.07</v>
      </c>
      <c r="J33" s="152"/>
      <c r="K33" s="152"/>
    </row>
    <row r="34" spans="1:11" x14ac:dyDescent="0.2">
      <c r="A34" s="193" t="s">
        <v>673</v>
      </c>
      <c r="B34" s="184" t="s">
        <v>958</v>
      </c>
      <c r="C34" s="178">
        <v>7894</v>
      </c>
      <c r="D34" s="45">
        <f t="shared" si="5"/>
        <v>7894</v>
      </c>
      <c r="F34" s="82" t="s">
        <v>573</v>
      </c>
      <c r="G34" s="83" t="s">
        <v>512</v>
      </c>
      <c r="H34" s="89">
        <f t="shared" si="4"/>
        <v>4005764.7280000001</v>
      </c>
      <c r="I34" s="89">
        <f t="shared" si="4"/>
        <v>4005764.7280000001</v>
      </c>
      <c r="J34" s="152"/>
      <c r="K34" s="152"/>
    </row>
    <row r="35" spans="1:11" x14ac:dyDescent="0.2">
      <c r="A35" s="193" t="s">
        <v>226</v>
      </c>
      <c r="B35" s="184" t="s">
        <v>959</v>
      </c>
      <c r="C35" s="179">
        <v>1.113</v>
      </c>
      <c r="D35" s="54">
        <f t="shared" si="5"/>
        <v>1.113</v>
      </c>
      <c r="F35" s="82" t="s">
        <v>574</v>
      </c>
      <c r="G35" s="83" t="s">
        <v>513</v>
      </c>
      <c r="H35" s="89">
        <f>C213</f>
        <v>4282403.4400000004</v>
      </c>
      <c r="I35" s="89">
        <f>D213</f>
        <v>4282403.4400000004</v>
      </c>
      <c r="J35" s="152"/>
      <c r="K35" s="152"/>
    </row>
    <row r="36" spans="1:11" x14ac:dyDescent="0.2">
      <c r="A36" s="193" t="s">
        <v>227</v>
      </c>
      <c r="B36" s="184" t="s">
        <v>960</v>
      </c>
      <c r="C36" s="179">
        <v>0.12</v>
      </c>
      <c r="D36" s="54">
        <f t="shared" si="5"/>
        <v>0.12</v>
      </c>
      <c r="F36" s="82" t="s">
        <v>575</v>
      </c>
      <c r="G36" s="83" t="s">
        <v>355</v>
      </c>
      <c r="H36" s="89">
        <f>C214</f>
        <v>4282403.4400000004</v>
      </c>
      <c r="I36" s="89">
        <f>D214</f>
        <v>4282403.4400000004</v>
      </c>
      <c r="J36" s="152"/>
      <c r="K36" s="152"/>
    </row>
    <row r="37" spans="1:11" x14ac:dyDescent="0.2">
      <c r="A37" s="193" t="s">
        <v>228</v>
      </c>
      <c r="B37" s="181" t="s">
        <v>961</v>
      </c>
      <c r="C37" s="147">
        <v>0</v>
      </c>
      <c r="D37" s="45">
        <f t="shared" si="5"/>
        <v>0</v>
      </c>
      <c r="F37" s="82" t="s">
        <v>514</v>
      </c>
      <c r="G37" s="83" t="s">
        <v>672</v>
      </c>
      <c r="H37" s="89">
        <f>C235</f>
        <v>63052.769999999553</v>
      </c>
      <c r="I37" s="89">
        <f>D235</f>
        <v>63052.769999999553</v>
      </c>
      <c r="J37" s="152"/>
      <c r="K37" s="152"/>
    </row>
    <row r="38" spans="1:11" ht="15.75" customHeight="1" x14ac:dyDescent="0.2">
      <c r="A38" s="184"/>
      <c r="B38" s="184"/>
      <c r="C38" s="179"/>
      <c r="D38" s="45"/>
      <c r="F38" s="88" t="s">
        <v>515</v>
      </c>
      <c r="G38" s="91" t="s">
        <v>389</v>
      </c>
      <c r="H38" s="91">
        <f>C265</f>
        <v>4345456.21</v>
      </c>
      <c r="I38" s="91">
        <f>D265</f>
        <v>4345456.21</v>
      </c>
      <c r="J38" s="154"/>
      <c r="K38" s="154"/>
    </row>
    <row r="39" spans="1:11" ht="15.75" x14ac:dyDescent="0.25">
      <c r="A39" s="184"/>
      <c r="B39" s="207" t="s">
        <v>230</v>
      </c>
      <c r="C39" s="147"/>
      <c r="D39" s="45"/>
      <c r="F39" s="82"/>
      <c r="G39" s="83"/>
      <c r="H39" s="90"/>
      <c r="I39" s="90"/>
      <c r="J39" s="155"/>
      <c r="K39" s="155"/>
    </row>
    <row r="40" spans="1:11" x14ac:dyDescent="0.2">
      <c r="A40" s="211" t="s">
        <v>231</v>
      </c>
      <c r="B40" s="212" t="s">
        <v>962</v>
      </c>
      <c r="C40" s="159">
        <v>96188.23</v>
      </c>
      <c r="D40" s="45">
        <f>C40</f>
        <v>96188.23</v>
      </c>
      <c r="F40" s="82" t="s">
        <v>516</v>
      </c>
      <c r="G40" s="83" t="s">
        <v>1017</v>
      </c>
      <c r="H40" s="141">
        <f>C41</f>
        <v>33535579</v>
      </c>
      <c r="I40" s="141">
        <f>D41</f>
        <v>33535579</v>
      </c>
      <c r="J40" s="156"/>
      <c r="K40" s="156"/>
    </row>
    <row r="41" spans="1:11" x14ac:dyDescent="0.2">
      <c r="A41" s="193" t="s">
        <v>232</v>
      </c>
      <c r="B41" s="184" t="s">
        <v>963</v>
      </c>
      <c r="C41" s="148">
        <v>33535579</v>
      </c>
      <c r="D41" s="112">
        <f>C41</f>
        <v>33535579</v>
      </c>
      <c r="F41" s="82" t="s">
        <v>517</v>
      </c>
      <c r="G41" s="83" t="s">
        <v>518</v>
      </c>
      <c r="H41" s="142">
        <f>C250*1000</f>
        <v>27</v>
      </c>
      <c r="I41" s="142">
        <f>D250*1000</f>
        <v>27</v>
      </c>
      <c r="J41" s="157"/>
      <c r="K41" s="157"/>
    </row>
    <row r="42" spans="1:11" x14ac:dyDescent="0.2">
      <c r="A42" s="193" t="s">
        <v>233</v>
      </c>
      <c r="B42" s="174" t="s">
        <v>992</v>
      </c>
      <c r="C42" s="182">
        <v>2.7E-2</v>
      </c>
      <c r="D42" s="45">
        <f>C42</f>
        <v>2.7E-2</v>
      </c>
      <c r="F42" s="82" t="s">
        <v>519</v>
      </c>
      <c r="G42" s="83" t="s">
        <v>461</v>
      </c>
      <c r="H42" s="89">
        <f>C279</f>
        <v>905460.63</v>
      </c>
      <c r="I42" s="89">
        <f>D266</f>
        <v>905460.63</v>
      </c>
      <c r="J42" s="152"/>
      <c r="K42" s="152"/>
    </row>
    <row r="43" spans="1:11" x14ac:dyDescent="0.2">
      <c r="A43" s="193" t="s">
        <v>234</v>
      </c>
      <c r="B43" s="184" t="s">
        <v>993</v>
      </c>
      <c r="C43" s="184">
        <v>999999999</v>
      </c>
      <c r="D43" s="45">
        <f>C43</f>
        <v>999999999</v>
      </c>
      <c r="F43" s="82" t="s">
        <v>520</v>
      </c>
      <c r="G43" s="83" t="s">
        <v>463</v>
      </c>
      <c r="H43" s="89">
        <f>C280</f>
        <v>96188.23</v>
      </c>
      <c r="I43" s="89">
        <f>D267</f>
        <v>96188.23</v>
      </c>
      <c r="J43" s="152"/>
      <c r="K43" s="152"/>
    </row>
    <row r="44" spans="1:11" x14ac:dyDescent="0.2">
      <c r="A44" s="184"/>
      <c r="B44" s="184"/>
      <c r="C44" s="181"/>
      <c r="D44" s="45"/>
      <c r="F44" s="82" t="s">
        <v>521</v>
      </c>
      <c r="G44" s="83" t="s">
        <v>435</v>
      </c>
      <c r="H44" s="89">
        <f>C268</f>
        <v>3343807.35</v>
      </c>
      <c r="I44" s="89">
        <f>D268</f>
        <v>3343807.35</v>
      </c>
      <c r="J44" s="152"/>
      <c r="K44" s="152"/>
    </row>
    <row r="45" spans="1:11" ht="15.75" x14ac:dyDescent="0.25">
      <c r="A45" s="184"/>
      <c r="B45" s="207" t="s">
        <v>235</v>
      </c>
      <c r="C45" s="181"/>
      <c r="D45" s="45"/>
      <c r="F45" s="82" t="s">
        <v>522</v>
      </c>
      <c r="G45" s="83" t="s">
        <v>438</v>
      </c>
      <c r="H45" s="89">
        <f>C270</f>
        <v>0</v>
      </c>
      <c r="I45" s="89">
        <f>D270</f>
        <v>0</v>
      </c>
      <c r="J45" s="152"/>
      <c r="K45" s="152"/>
    </row>
    <row r="46" spans="1:11" x14ac:dyDescent="0.2">
      <c r="A46" s="193" t="s">
        <v>236</v>
      </c>
      <c r="B46" s="184" t="s">
        <v>994</v>
      </c>
      <c r="C46" s="184">
        <v>4920606.04</v>
      </c>
      <c r="D46" s="33">
        <f>C46</f>
        <v>4920606.04</v>
      </c>
      <c r="F46" s="82" t="s">
        <v>523</v>
      </c>
      <c r="G46" s="83" t="s">
        <v>441</v>
      </c>
      <c r="H46" s="89">
        <f>C272</f>
        <v>8718.81</v>
      </c>
      <c r="I46" s="89">
        <f>D272</f>
        <v>8718.81</v>
      </c>
      <c r="J46" s="152"/>
      <c r="K46" s="152"/>
    </row>
    <row r="47" spans="1:11" x14ac:dyDescent="0.2">
      <c r="A47" s="193" t="s">
        <v>237</v>
      </c>
      <c r="B47" s="184" t="s">
        <v>995</v>
      </c>
      <c r="C47" s="181">
        <v>8316.0499999999993</v>
      </c>
      <c r="D47" s="33">
        <f>C47</f>
        <v>8316.0499999999993</v>
      </c>
      <c r="F47" s="82"/>
      <c r="G47" s="83"/>
      <c r="H47" s="89"/>
      <c r="I47" s="89"/>
      <c r="J47" s="152"/>
      <c r="K47" s="152"/>
    </row>
    <row r="48" spans="1:11" x14ac:dyDescent="0.2">
      <c r="A48" s="178"/>
      <c r="B48" s="187"/>
      <c r="C48" s="186"/>
      <c r="D48" s="33"/>
      <c r="F48" s="82"/>
      <c r="G48" s="114" t="s">
        <v>1018</v>
      </c>
      <c r="H48" s="89">
        <f>C275</f>
        <v>-479784.95105304924</v>
      </c>
      <c r="I48" s="89">
        <f>D275</f>
        <v>-479784.95105304924</v>
      </c>
      <c r="J48" s="152"/>
      <c r="K48" s="152"/>
    </row>
    <row r="49" spans="1:11" ht="15.75" x14ac:dyDescent="0.25">
      <c r="A49" s="178"/>
      <c r="B49" s="207" t="s">
        <v>238</v>
      </c>
      <c r="C49" s="178"/>
      <c r="D49" s="33"/>
      <c r="F49" s="82"/>
      <c r="G49" s="114" t="s">
        <v>737</v>
      </c>
      <c r="H49" s="89">
        <f>C297</f>
        <v>0</v>
      </c>
      <c r="I49" s="89">
        <f>D297</f>
        <v>0</v>
      </c>
      <c r="J49" s="152"/>
      <c r="K49" s="152"/>
    </row>
    <row r="50" spans="1:11" x14ac:dyDescent="0.2">
      <c r="A50" s="216" t="s">
        <v>239</v>
      </c>
      <c r="B50" s="181" t="s">
        <v>964</v>
      </c>
      <c r="C50" s="178">
        <v>12234.14</v>
      </c>
      <c r="D50" s="33">
        <f t="shared" ref="D50:D56" si="6">C50</f>
        <v>12234.14</v>
      </c>
      <c r="F50" s="82"/>
      <c r="G50" s="114" t="s">
        <v>739</v>
      </c>
      <c r="H50" s="89">
        <f>C278</f>
        <v>3865671.2589469505</v>
      </c>
      <c r="I50" s="89">
        <f>D278</f>
        <v>3865671.2589469505</v>
      </c>
      <c r="J50" s="152"/>
      <c r="K50" s="152"/>
    </row>
    <row r="51" spans="1:11" x14ac:dyDescent="0.2">
      <c r="A51" s="192" t="s">
        <v>240</v>
      </c>
      <c r="B51" s="184" t="s">
        <v>996</v>
      </c>
      <c r="C51" s="188">
        <v>0</v>
      </c>
      <c r="D51" s="33">
        <f t="shared" si="6"/>
        <v>0</v>
      </c>
      <c r="F51" s="82"/>
      <c r="G51" s="114" t="s">
        <v>738</v>
      </c>
      <c r="H51" s="89">
        <f>C284</f>
        <v>7756.1622370524692</v>
      </c>
      <c r="I51" s="89">
        <f>D284</f>
        <v>7756.1622370524692</v>
      </c>
      <c r="J51" s="152"/>
      <c r="K51" s="152"/>
    </row>
    <row r="52" spans="1:11" x14ac:dyDescent="0.2">
      <c r="A52" s="192" t="s">
        <v>241</v>
      </c>
      <c r="B52" s="184" t="s">
        <v>965</v>
      </c>
      <c r="C52" s="178">
        <v>2831.2489661381637</v>
      </c>
      <c r="D52" s="33">
        <f t="shared" si="6"/>
        <v>2831.2489661381637</v>
      </c>
      <c r="F52" s="82"/>
      <c r="G52" s="83"/>
      <c r="H52" s="89"/>
      <c r="I52" s="89"/>
      <c r="J52" s="152"/>
      <c r="K52" s="152"/>
    </row>
    <row r="53" spans="1:11" x14ac:dyDescent="0.2">
      <c r="A53" s="192" t="s">
        <v>242</v>
      </c>
      <c r="B53" s="184" t="s">
        <v>243</v>
      </c>
      <c r="C53" s="178">
        <v>141846.10442593807</v>
      </c>
      <c r="D53" s="33">
        <f t="shared" si="6"/>
        <v>141846.10442593807</v>
      </c>
      <c r="F53" s="82" t="s">
        <v>646</v>
      </c>
      <c r="G53" s="83" t="s">
        <v>642</v>
      </c>
      <c r="H53" s="89">
        <f>C287</f>
        <v>8494.6299999999992</v>
      </c>
      <c r="I53" s="89">
        <f>D287</f>
        <v>8494.6299999999992</v>
      </c>
      <c r="J53" s="152"/>
      <c r="K53" s="152"/>
    </row>
    <row r="54" spans="1:11" x14ac:dyDescent="0.2">
      <c r="A54" s="178"/>
      <c r="B54" s="184" t="s">
        <v>966</v>
      </c>
      <c r="C54" s="178"/>
      <c r="D54" s="33">
        <f t="shared" si="6"/>
        <v>0</v>
      </c>
      <c r="F54" s="82" t="s">
        <v>647</v>
      </c>
      <c r="G54" s="83" t="s">
        <v>638</v>
      </c>
      <c r="H54" s="89">
        <f>C288</f>
        <v>7022.4177723625544</v>
      </c>
      <c r="I54" s="89">
        <f>D288</f>
        <v>7022.4177723625544</v>
      </c>
      <c r="J54" s="152"/>
      <c r="K54" s="152"/>
    </row>
    <row r="55" spans="1:11" x14ac:dyDescent="0.2">
      <c r="A55" s="216" t="s">
        <v>244</v>
      </c>
      <c r="B55" s="181" t="s">
        <v>967</v>
      </c>
      <c r="C55" s="178">
        <v>6468</v>
      </c>
      <c r="D55" s="33">
        <f t="shared" si="6"/>
        <v>6468</v>
      </c>
      <c r="F55" s="82" t="s">
        <v>648</v>
      </c>
      <c r="G55" s="83" t="s">
        <v>639</v>
      </c>
      <c r="H55" s="89">
        <f>C290</f>
        <v>0</v>
      </c>
      <c r="I55" s="89">
        <f>D290</f>
        <v>0</v>
      </c>
      <c r="J55" s="152"/>
      <c r="K55" s="152"/>
    </row>
    <row r="56" spans="1:11" x14ac:dyDescent="0.2">
      <c r="A56" s="216" t="s">
        <v>245</v>
      </c>
      <c r="B56" s="181" t="s">
        <v>1002</v>
      </c>
      <c r="C56" s="178">
        <v>0</v>
      </c>
      <c r="D56" s="33">
        <f t="shared" si="6"/>
        <v>0</v>
      </c>
      <c r="F56" s="82" t="s">
        <v>649</v>
      </c>
      <c r="G56" s="83" t="s">
        <v>661</v>
      </c>
      <c r="H56" s="89">
        <f t="shared" ref="H56:I59" si="7">C292</f>
        <v>3865671.2589469505</v>
      </c>
      <c r="I56" s="89">
        <f t="shared" si="7"/>
        <v>3865671.2589469505</v>
      </c>
      <c r="J56" s="152"/>
      <c r="K56" s="152"/>
    </row>
    <row r="57" spans="1:11" x14ac:dyDescent="0.2">
      <c r="A57" s="192" t="s">
        <v>246</v>
      </c>
      <c r="B57" s="184" t="s">
        <v>247</v>
      </c>
      <c r="C57" s="186">
        <v>163379.49</v>
      </c>
      <c r="D57">
        <f>SUM(D50:D56)</f>
        <v>163379.49339207623</v>
      </c>
      <c r="F57" s="82" t="s">
        <v>650</v>
      </c>
      <c r="G57" s="83" t="s">
        <v>662</v>
      </c>
      <c r="H57" s="89">
        <f t="shared" si="7"/>
        <v>905460.63</v>
      </c>
      <c r="I57" s="89">
        <f t="shared" si="7"/>
        <v>905460.63</v>
      </c>
      <c r="J57" s="152"/>
      <c r="K57" s="152"/>
    </row>
    <row r="58" spans="1:11" x14ac:dyDescent="0.2">
      <c r="A58" s="178"/>
      <c r="B58" s="184" t="s">
        <v>248</v>
      </c>
      <c r="C58" s="147"/>
      <c r="D58" s="2"/>
      <c r="F58" s="82" t="s">
        <v>651</v>
      </c>
      <c r="G58" s="83" t="s">
        <v>663</v>
      </c>
      <c r="H58" s="89">
        <f t="shared" si="7"/>
        <v>96188.23</v>
      </c>
      <c r="I58" s="89">
        <f t="shared" si="7"/>
        <v>96188.23</v>
      </c>
      <c r="J58" s="152"/>
      <c r="K58" s="152"/>
    </row>
    <row r="59" spans="1:11" x14ac:dyDescent="0.2">
      <c r="A59" s="178"/>
      <c r="B59" s="184"/>
      <c r="C59" s="172"/>
      <c r="D59" s="34"/>
      <c r="F59" s="82" t="s">
        <v>652</v>
      </c>
      <c r="G59" s="83" t="s">
        <v>645</v>
      </c>
      <c r="H59" s="89">
        <f t="shared" si="7"/>
        <v>2864022.3989469507</v>
      </c>
      <c r="I59" s="89">
        <f t="shared" si="7"/>
        <v>2864022.3989469507</v>
      </c>
      <c r="J59" s="152"/>
      <c r="K59" s="152"/>
    </row>
    <row r="60" spans="1:11" ht="15.75" x14ac:dyDescent="0.25">
      <c r="A60" s="178"/>
      <c r="B60" s="207" t="s">
        <v>249</v>
      </c>
      <c r="C60" s="147"/>
      <c r="D60" s="34"/>
      <c r="F60" s="1"/>
    </row>
    <row r="61" spans="1:11" x14ac:dyDescent="0.2">
      <c r="A61" s="193" t="s">
        <v>250</v>
      </c>
      <c r="B61" s="184" t="s">
        <v>1003</v>
      </c>
      <c r="C61" s="179">
        <v>2.8000000000000001E-2</v>
      </c>
      <c r="D61" s="34">
        <f>C61</f>
        <v>2.8000000000000001E-2</v>
      </c>
      <c r="F61" s="1"/>
    </row>
    <row r="62" spans="1:11" x14ac:dyDescent="0.2">
      <c r="A62" s="216" t="s">
        <v>251</v>
      </c>
      <c r="B62" s="184" t="s">
        <v>968</v>
      </c>
      <c r="C62" s="215">
        <v>999999999</v>
      </c>
      <c r="D62" s="8">
        <f>C62</f>
        <v>999999999</v>
      </c>
      <c r="F62" s="1"/>
    </row>
    <row r="63" spans="1:11" x14ac:dyDescent="0.2">
      <c r="A63" s="147"/>
      <c r="B63" s="184" t="s">
        <v>252</v>
      </c>
      <c r="C63" s="215"/>
      <c r="D63" s="8"/>
      <c r="F63" s="1"/>
    </row>
    <row r="64" spans="1:11" x14ac:dyDescent="0.2">
      <c r="A64" s="147"/>
      <c r="B64" s="184" t="s">
        <v>253</v>
      </c>
      <c r="C64" s="215"/>
      <c r="D64" s="13"/>
      <c r="F64" s="1"/>
    </row>
    <row r="65" spans="1:6" x14ac:dyDescent="0.2">
      <c r="A65" s="147"/>
      <c r="B65" s="184" t="s">
        <v>254</v>
      </c>
      <c r="C65" s="215"/>
      <c r="D65" s="13"/>
      <c r="F65" s="1"/>
    </row>
    <row r="66" spans="1:6" x14ac:dyDescent="0.2">
      <c r="A66" s="147"/>
      <c r="B66" s="184" t="s">
        <v>755</v>
      </c>
      <c r="C66" s="215"/>
      <c r="D66" s="13"/>
      <c r="F66" s="1"/>
    </row>
    <row r="67" spans="1:6" x14ac:dyDescent="0.2">
      <c r="A67" s="192" t="s">
        <v>255</v>
      </c>
      <c r="B67" s="184" t="s">
        <v>969</v>
      </c>
      <c r="C67" s="215">
        <v>999999999</v>
      </c>
      <c r="D67" s="8">
        <f>C67</f>
        <v>999999999</v>
      </c>
      <c r="F67" s="1"/>
    </row>
    <row r="68" spans="1:6" x14ac:dyDescent="0.2">
      <c r="A68" s="178"/>
      <c r="B68" s="184" t="s">
        <v>252</v>
      </c>
      <c r="C68" s="215"/>
      <c r="F68" s="1"/>
    </row>
    <row r="69" spans="1:6" x14ac:dyDescent="0.2">
      <c r="A69" s="178"/>
      <c r="B69" s="184" t="s">
        <v>256</v>
      </c>
      <c r="C69" s="215"/>
      <c r="F69" s="1"/>
    </row>
    <row r="70" spans="1:6" x14ac:dyDescent="0.2">
      <c r="A70" s="178"/>
      <c r="B70" s="184" t="s">
        <v>756</v>
      </c>
      <c r="C70" s="215"/>
      <c r="D70" s="33"/>
      <c r="F70" s="1"/>
    </row>
    <row r="71" spans="1:6" x14ac:dyDescent="0.2">
      <c r="A71" s="178"/>
      <c r="B71" s="184" t="s">
        <v>757</v>
      </c>
      <c r="C71" s="215"/>
      <c r="D71" s="33"/>
      <c r="F71" s="1"/>
    </row>
    <row r="72" spans="1:6" x14ac:dyDescent="0.2">
      <c r="A72" s="192" t="s">
        <v>257</v>
      </c>
      <c r="B72" s="187" t="s">
        <v>258</v>
      </c>
      <c r="C72" s="14">
        <v>0</v>
      </c>
      <c r="D72" s="14">
        <f>C72</f>
        <v>0</v>
      </c>
      <c r="F72" s="1"/>
    </row>
    <row r="73" spans="1:6" x14ac:dyDescent="0.2">
      <c r="A73" s="192" t="s">
        <v>259</v>
      </c>
      <c r="B73" s="184" t="s">
        <v>260</v>
      </c>
      <c r="C73" s="14">
        <v>0</v>
      </c>
      <c r="D73" s="14">
        <f>C73</f>
        <v>0</v>
      </c>
      <c r="F73" s="1"/>
    </row>
    <row r="74" spans="1:6" x14ac:dyDescent="0.2">
      <c r="A74" s="192" t="s">
        <v>261</v>
      </c>
      <c r="B74" s="184" t="s">
        <v>708</v>
      </c>
      <c r="C74" s="1">
        <v>0</v>
      </c>
      <c r="D74" s="14">
        <f>C74</f>
        <v>0</v>
      </c>
      <c r="F74" s="1"/>
    </row>
    <row r="75" spans="1:6" x14ac:dyDescent="0.2">
      <c r="A75" s="222"/>
      <c r="B75" s="223" t="s">
        <v>664</v>
      </c>
      <c r="C75" s="99">
        <v>0</v>
      </c>
      <c r="D75" s="14">
        <f>C75</f>
        <v>0</v>
      </c>
      <c r="F75" s="1"/>
    </row>
    <row r="76" spans="1:6" x14ac:dyDescent="0.2">
      <c r="A76" s="222"/>
      <c r="B76" s="223" t="s">
        <v>740</v>
      </c>
      <c r="C76" s="224">
        <v>1303636.8629999999</v>
      </c>
      <c r="D76" s="14">
        <f>C76</f>
        <v>1303636.8629999999</v>
      </c>
      <c r="F76" s="1"/>
    </row>
    <row r="77" spans="1:6" x14ac:dyDescent="0.2">
      <c r="A77" s="225">
        <v>0.08</v>
      </c>
      <c r="B77" s="184"/>
      <c r="C77" s="2"/>
      <c r="D77" s="2"/>
      <c r="F77" s="1"/>
    </row>
    <row r="78" spans="1:6" ht="15.75" x14ac:dyDescent="0.25">
      <c r="A78" s="178"/>
      <c r="B78" s="207" t="s">
        <v>263</v>
      </c>
      <c r="C78" s="2"/>
      <c r="D78" s="2"/>
      <c r="F78" s="1"/>
    </row>
    <row r="79" spans="1:6" x14ac:dyDescent="0.2">
      <c r="A79" s="192" t="s">
        <v>264</v>
      </c>
      <c r="B79" s="184" t="s">
        <v>970</v>
      </c>
      <c r="C79" s="2">
        <f>C10</f>
        <v>236</v>
      </c>
      <c r="D79" s="2">
        <f>D10</f>
        <v>236</v>
      </c>
      <c r="F79" s="1"/>
    </row>
    <row r="80" spans="1:6" x14ac:dyDescent="0.2">
      <c r="A80" s="192" t="s">
        <v>265</v>
      </c>
      <c r="B80" s="184" t="s">
        <v>997</v>
      </c>
      <c r="C80" s="2">
        <f t="shared" ref="C80:D83" si="8">C18</f>
        <v>239</v>
      </c>
      <c r="D80" s="2">
        <f t="shared" si="8"/>
        <v>239</v>
      </c>
      <c r="F80" s="1"/>
    </row>
    <row r="81" spans="1:6" x14ac:dyDescent="0.2">
      <c r="A81" s="192" t="s">
        <v>266</v>
      </c>
      <c r="B81" s="184" t="s">
        <v>1000</v>
      </c>
      <c r="C81" s="2">
        <f t="shared" si="8"/>
        <v>242.5</v>
      </c>
      <c r="D81" s="2">
        <f t="shared" si="8"/>
        <v>242.5</v>
      </c>
      <c r="F81" s="1"/>
    </row>
    <row r="82" spans="1:6" x14ac:dyDescent="0.2">
      <c r="A82" s="192" t="s">
        <v>267</v>
      </c>
      <c r="B82" s="184" t="s">
        <v>1001</v>
      </c>
      <c r="C82" s="2">
        <f t="shared" si="8"/>
        <v>235.5</v>
      </c>
      <c r="D82" s="2">
        <f t="shared" si="8"/>
        <v>235.5</v>
      </c>
      <c r="F82" s="1"/>
    </row>
    <row r="83" spans="1:6" x14ac:dyDescent="0.2">
      <c r="A83" s="192" t="s">
        <v>680</v>
      </c>
      <c r="B83" s="184" t="s">
        <v>1004</v>
      </c>
      <c r="C83" s="2">
        <f t="shared" si="8"/>
        <v>231.5</v>
      </c>
      <c r="D83" s="2">
        <f t="shared" si="8"/>
        <v>231.5</v>
      </c>
      <c r="F83" s="1"/>
    </row>
    <row r="84" spans="1:6" x14ac:dyDescent="0.2">
      <c r="A84" s="193" t="s">
        <v>268</v>
      </c>
      <c r="B84" s="184" t="s">
        <v>601</v>
      </c>
      <c r="C84" s="2">
        <f>MAX(C79,ROUND(AVERAGE(C79:C80),1),ROUND(AVERAGE(C79:C81),1),ROUND(AVERAGE(C79:C82),1),ROUND(AVERAGE(C79:C83),1))</f>
        <v>239.2</v>
      </c>
      <c r="D84" s="2">
        <f>MAX(D79,ROUND(AVERAGE(D79:D80),1),ROUND(AVERAGE(D79:D81),1),ROUND(AVERAGE(D79:D82),1),ROUND(AVERAGE(D79:D83),1))</f>
        <v>239.2</v>
      </c>
      <c r="F84" s="1"/>
    </row>
    <row r="85" spans="1:6" x14ac:dyDescent="0.2">
      <c r="A85" s="178"/>
      <c r="B85" s="184" t="s">
        <v>269</v>
      </c>
      <c r="C85" s="6"/>
      <c r="D85" s="6"/>
      <c r="F85" s="1"/>
    </row>
    <row r="86" spans="1:6" x14ac:dyDescent="0.2">
      <c r="A86" s="178"/>
      <c r="B86" s="184" t="s">
        <v>270</v>
      </c>
      <c r="C86" s="43"/>
      <c r="D86" s="43"/>
      <c r="F86" s="1"/>
    </row>
    <row r="87" spans="1:6" x14ac:dyDescent="0.2">
      <c r="A87" s="192" t="s">
        <v>681</v>
      </c>
      <c r="B87" s="184" t="s">
        <v>971</v>
      </c>
      <c r="C87" s="43">
        <f>ROUND(C5*2*$A$77,1)</f>
        <v>1.7</v>
      </c>
      <c r="D87" s="43">
        <f>ROUND(D5*2*$A$77,1)</f>
        <v>1.7</v>
      </c>
      <c r="F87" s="1"/>
    </row>
    <row r="88" spans="1:6" x14ac:dyDescent="0.2">
      <c r="A88" s="192" t="s">
        <v>557</v>
      </c>
      <c r="B88" s="184" t="s">
        <v>972</v>
      </c>
      <c r="C88" s="43">
        <f>C23</f>
        <v>7.5</v>
      </c>
      <c r="D88" s="43">
        <f>D23</f>
        <v>7.5</v>
      </c>
      <c r="F88" s="1"/>
    </row>
    <row r="89" spans="1:6" x14ac:dyDescent="0.2">
      <c r="A89" s="193" t="s">
        <v>699</v>
      </c>
      <c r="B89" s="184" t="s">
        <v>973</v>
      </c>
      <c r="C89" s="43">
        <f>C28</f>
        <v>0</v>
      </c>
      <c r="D89" s="43">
        <f>D28</f>
        <v>0</v>
      </c>
      <c r="F89" s="1"/>
    </row>
    <row r="90" spans="1:6" x14ac:dyDescent="0.2">
      <c r="A90" s="193" t="s">
        <v>640</v>
      </c>
      <c r="B90" s="184" t="s">
        <v>974</v>
      </c>
      <c r="C90" s="43">
        <f>C25</f>
        <v>0</v>
      </c>
      <c r="D90" s="43">
        <f>D25</f>
        <v>0</v>
      </c>
      <c r="F90" s="1"/>
    </row>
    <row r="91" spans="1:6" x14ac:dyDescent="0.2">
      <c r="A91" s="193" t="s">
        <v>697</v>
      </c>
      <c r="B91" s="184" t="s">
        <v>975</v>
      </c>
      <c r="C91" s="43">
        <f>ROUND(C26*2*$A$77,1)</f>
        <v>0</v>
      </c>
      <c r="D91" s="43">
        <f>ROUND(D26*2*$A$77,1)</f>
        <v>0</v>
      </c>
      <c r="F91" s="1"/>
    </row>
    <row r="92" spans="1:6" x14ac:dyDescent="0.2">
      <c r="A92" s="193" t="s">
        <v>561</v>
      </c>
      <c r="B92" s="184" t="s">
        <v>976</v>
      </c>
      <c r="C92" s="43">
        <f>IF(AND((C84+C87+C88+C89+C90+C91)&lt;50,(C8=0)),50,(C84+C87+C88+C89+C90+C91))</f>
        <v>248.39999999999998</v>
      </c>
      <c r="D92" s="43">
        <f>IF(AND((D84+D87+D88+D89+D90+D91)&lt;50,(D8=0)),50,(D84+D87+D88+D89+D90+D91))</f>
        <v>248.39999999999998</v>
      </c>
      <c r="F92" s="1"/>
    </row>
    <row r="93" spans="1:6" x14ac:dyDescent="0.2">
      <c r="A93" s="193" t="s">
        <v>641</v>
      </c>
      <c r="B93" s="184" t="s">
        <v>977</v>
      </c>
      <c r="C93" s="43">
        <f>C9</f>
        <v>0</v>
      </c>
      <c r="D93" s="43">
        <f>D9</f>
        <v>0</v>
      </c>
      <c r="F93" s="1"/>
    </row>
    <row r="94" spans="1:6" x14ac:dyDescent="0.2">
      <c r="A94" s="193" t="s">
        <v>720</v>
      </c>
      <c r="B94" s="184" t="s">
        <v>978</v>
      </c>
      <c r="C94" s="43">
        <f>C29</f>
        <v>0</v>
      </c>
      <c r="D94" s="43">
        <f>D29</f>
        <v>0</v>
      </c>
      <c r="F94" s="1"/>
    </row>
    <row r="95" spans="1:6" x14ac:dyDescent="0.2">
      <c r="A95" s="193" t="s">
        <v>593</v>
      </c>
      <c r="B95" s="184" t="s">
        <v>979</v>
      </c>
      <c r="C95" s="22">
        <f>C8</f>
        <v>250</v>
      </c>
      <c r="D95" s="22">
        <f>D8</f>
        <v>250</v>
      </c>
      <c r="F95" s="1"/>
    </row>
    <row r="96" spans="1:6" x14ac:dyDescent="0.2">
      <c r="A96" s="193" t="s">
        <v>677</v>
      </c>
      <c r="B96" s="184" t="s">
        <v>980</v>
      </c>
      <c r="C96" s="22">
        <f>C27</f>
        <v>0</v>
      </c>
      <c r="D96" s="22">
        <f>D27</f>
        <v>0</v>
      </c>
      <c r="F96" s="1"/>
    </row>
    <row r="97" spans="1:6" x14ac:dyDescent="0.2">
      <c r="A97" s="193" t="s">
        <v>602</v>
      </c>
      <c r="B97" s="184" t="s">
        <v>653</v>
      </c>
      <c r="C97" s="101">
        <f>C92+C93+C94+C95+C96</f>
        <v>498.4</v>
      </c>
      <c r="D97" s="101">
        <f>D92+D93+D94+D95+D96</f>
        <v>498.4</v>
      </c>
      <c r="F97" s="1"/>
    </row>
    <row r="98" spans="1:6" ht="15.75" x14ac:dyDescent="0.25">
      <c r="A98" s="193" t="s">
        <v>643</v>
      </c>
      <c r="B98" s="207" t="s">
        <v>701</v>
      </c>
      <c r="C98" s="101">
        <f>C97-C99</f>
        <v>498.4</v>
      </c>
      <c r="D98" s="101">
        <f>D97-D99</f>
        <v>498.4</v>
      </c>
      <c r="F98" s="1"/>
    </row>
    <row r="99" spans="1:6" ht="15.75" x14ac:dyDescent="0.25">
      <c r="A99" s="193" t="s">
        <v>644</v>
      </c>
      <c r="B99" s="207" t="s">
        <v>700</v>
      </c>
      <c r="C99" s="5">
        <f>C89+C90+C91+C94+C96</f>
        <v>0</v>
      </c>
      <c r="D99" s="5">
        <f>D89+D90+D91+D94+D96</f>
        <v>0</v>
      </c>
      <c r="F99" s="1"/>
    </row>
    <row r="100" spans="1:6" x14ac:dyDescent="0.2">
      <c r="A100" s="178"/>
      <c r="B100" s="184"/>
      <c r="C100" s="5"/>
      <c r="D100" s="5"/>
      <c r="F100" s="1"/>
    </row>
    <row r="101" spans="1:6" ht="15.75" x14ac:dyDescent="0.25">
      <c r="A101" s="178"/>
      <c r="B101" s="227" t="s">
        <v>271</v>
      </c>
      <c r="C101" s="5"/>
      <c r="D101" s="5"/>
      <c r="F101" s="1"/>
    </row>
    <row r="102" spans="1:6" x14ac:dyDescent="0.2">
      <c r="A102" s="229" t="s">
        <v>555</v>
      </c>
      <c r="B102" s="187" t="s">
        <v>273</v>
      </c>
      <c r="C102" s="230">
        <f>IF(AND(C16&gt;0,C97&lt;=500),C97-ROUND((C16*0.65),1),0)</f>
        <v>0</v>
      </c>
      <c r="D102" s="230">
        <f>IF(AND(D16&gt;0,D97&lt;=500),D97-ROUND((D16*0.65),1),0)</f>
        <v>0</v>
      </c>
      <c r="F102" s="1"/>
    </row>
    <row r="103" spans="1:6" x14ac:dyDescent="0.2">
      <c r="A103" s="186"/>
      <c r="B103" s="187" t="s">
        <v>618</v>
      </c>
      <c r="C103" s="231"/>
      <c r="D103" s="231"/>
      <c r="F103" s="1"/>
    </row>
    <row r="104" spans="1:6" x14ac:dyDescent="0.2">
      <c r="A104" s="229" t="s">
        <v>272</v>
      </c>
      <c r="B104" s="184" t="s">
        <v>274</v>
      </c>
      <c r="C104" s="172">
        <f>IF(C102&gt;0,ROUND(IF(C102&lt;276,((276-C102)*0.00376159)+1.5457,IF(C102&lt;459,((459-C102)*0.00167869)+1.2385,IF(C102&lt;1027,((1027-C102)*0.00020599)+1.1215,0))),4),0)</f>
        <v>0</v>
      </c>
      <c r="D104" s="172">
        <f>IF(D102&gt;0,ROUND(IF(D102&lt;276,((276-D102)*0.00376159)+1.5457,IF(D102&lt;459,((459-D102)*0.00167869)+1.2385,IF(D102&lt;1027,((1027-D102)*0.00020599)+1.1215,0))),4),0)</f>
        <v>0</v>
      </c>
      <c r="F104" s="1"/>
    </row>
    <row r="105" spans="1:6" x14ac:dyDescent="0.2">
      <c r="A105" s="192" t="s">
        <v>580</v>
      </c>
      <c r="B105" s="184" t="s">
        <v>275</v>
      </c>
      <c r="C105" s="172">
        <f>ROUND(IF(C97&lt;276,((276-C97)*0.00376159)+1.5457,IF(C97&lt;459,((459-C97)*0.00167869)+1.2385,IF(C97&lt;1027,((1027-C97)*0.00020599)+1.1215,IF(C97&lt;2293,((2293-C97)*0.00005387)+1.0533,IF(C97&lt;3500,((3500-C97)*0.00001367)+1.0368,IF(C97&lt;5000,((5000-C97)*0.00000473)+1.0297,IF(C97&gt;=5000,1.0297))))))),4)</f>
        <v>1.2303999999999999</v>
      </c>
      <c r="D105" s="172">
        <f>ROUND(IF(D97&lt;276,((276-D97)*0.00376159)+1.5457,IF(D97&lt;459,((459-D97)*0.00167869)+1.2385,IF(D97&lt;1027,((1027-D97)*0.00020599)+1.1215,IF(D97&lt;2293,((2293-D97)*0.00005387)+1.0533,IF(D97&lt;3500,((3500-D97)*0.00001367)+1.0368,IF(D97&lt;5000,((5000-D97)*0.00000473)+1.0297,IF(D97&gt;=5000,1.0297))))))),4)</f>
        <v>1.2303999999999999</v>
      </c>
      <c r="F105" s="1"/>
    </row>
    <row r="106" spans="1:6" x14ac:dyDescent="0.2">
      <c r="A106" s="192" t="s">
        <v>578</v>
      </c>
      <c r="B106" s="184" t="s">
        <v>579</v>
      </c>
      <c r="C106" s="172">
        <f>MAX(C104,C105)</f>
        <v>1.2303999999999999</v>
      </c>
      <c r="D106" s="172">
        <f>MAX(D104,D105)</f>
        <v>1.2303999999999999</v>
      </c>
      <c r="F106" s="1"/>
    </row>
    <row r="107" spans="1:6" x14ac:dyDescent="0.2">
      <c r="A107" s="186"/>
      <c r="B107" s="184" t="s">
        <v>277</v>
      </c>
      <c r="C107" s="4"/>
      <c r="D107" s="4"/>
      <c r="F107" s="1"/>
    </row>
    <row r="108" spans="1:6" ht="15.75" x14ac:dyDescent="0.25">
      <c r="A108" s="192" t="s">
        <v>278</v>
      </c>
      <c r="B108" s="207" t="s">
        <v>279</v>
      </c>
      <c r="C108" s="4">
        <f>ROUND(IF(C97&lt;453.5,0.825-(0.0000639*(453.5-C97)),IF(C97&lt;1567.5,0.8595-(0.000031*(1567.5-C97)),IF(C97&lt;6682,0.885-(0.000005*(6682-C97)),IF(C97&lt;30000,0.905-(0.0000009*(30000-C97)),0.905)))),4)</f>
        <v>0.82640000000000002</v>
      </c>
      <c r="D108" s="4">
        <f>ROUND(IF(D97&lt;453.5,0.825-(0.0000639*(453.5-D97)),IF(D97&lt;1567.5,0.8595-(0.000031*(1567.5-D97)),IF(D97&lt;6682,0.885-(0.000005*(6682-D97)),IF(D97&lt;30000,0.905-(0.0000009*(30000-D97)),0.905)))),4)</f>
        <v>0.82640000000000002</v>
      </c>
      <c r="F108" s="1"/>
    </row>
    <row r="109" spans="1:6" x14ac:dyDescent="0.2">
      <c r="A109" s="186"/>
      <c r="B109" s="184" t="s">
        <v>277</v>
      </c>
      <c r="C109" s="16"/>
      <c r="D109" s="16"/>
      <c r="F109" s="1"/>
    </row>
    <row r="110" spans="1:6" ht="15.75" x14ac:dyDescent="0.25">
      <c r="A110" s="192" t="s">
        <v>277</v>
      </c>
      <c r="B110" s="207" t="s">
        <v>280</v>
      </c>
      <c r="C110" s="6"/>
      <c r="D110" s="6"/>
      <c r="F110" s="1"/>
    </row>
    <row r="111" spans="1:6" x14ac:dyDescent="0.2">
      <c r="A111" s="192" t="s">
        <v>281</v>
      </c>
      <c r="B111" s="187" t="s">
        <v>564</v>
      </c>
      <c r="C111" s="6">
        <f>+C32</f>
        <v>6546.2</v>
      </c>
      <c r="D111" s="6">
        <f>+D32</f>
        <v>6546.2</v>
      </c>
      <c r="F111" s="1"/>
    </row>
    <row r="112" spans="1:6" x14ac:dyDescent="0.2">
      <c r="A112" s="192" t="s">
        <v>282</v>
      </c>
      <c r="B112" s="187" t="s">
        <v>283</v>
      </c>
      <c r="C112" s="4">
        <f>+C108</f>
        <v>0.82640000000000002</v>
      </c>
      <c r="D112" s="4">
        <f>D108</f>
        <v>0.82640000000000002</v>
      </c>
      <c r="F112" s="1"/>
    </row>
    <row r="113" spans="1:6" x14ac:dyDescent="0.2">
      <c r="A113" s="192" t="s">
        <v>284</v>
      </c>
      <c r="B113" s="187" t="s">
        <v>565</v>
      </c>
      <c r="C113" s="17">
        <f>+C35</f>
        <v>1.113</v>
      </c>
      <c r="D113" s="17">
        <f>+D35</f>
        <v>1.113</v>
      </c>
      <c r="F113" s="1"/>
    </row>
    <row r="114" spans="1:6" x14ac:dyDescent="0.2">
      <c r="A114" s="192" t="s">
        <v>285</v>
      </c>
      <c r="B114" s="187" t="s">
        <v>566</v>
      </c>
      <c r="C114" s="6">
        <f>+C32</f>
        <v>6546.2</v>
      </c>
      <c r="D114" s="6">
        <f>+D32</f>
        <v>6546.2</v>
      </c>
      <c r="F114" s="1"/>
    </row>
    <row r="115" spans="1:6" x14ac:dyDescent="0.2">
      <c r="A115" s="192" t="s">
        <v>286</v>
      </c>
      <c r="B115" s="187" t="s">
        <v>287</v>
      </c>
      <c r="C115" s="4">
        <f>1-C108</f>
        <v>0.17359999999999998</v>
      </c>
      <c r="D115" s="4">
        <f>1-D108</f>
        <v>0.17359999999999998</v>
      </c>
      <c r="F115" s="1"/>
    </row>
    <row r="116" spans="1:6" x14ac:dyDescent="0.2">
      <c r="A116" s="192" t="s">
        <v>288</v>
      </c>
      <c r="B116" s="187" t="s">
        <v>581</v>
      </c>
      <c r="C116" s="4">
        <f>C106</f>
        <v>1.2303999999999999</v>
      </c>
      <c r="D116" s="4">
        <f>D106</f>
        <v>1.2303999999999999</v>
      </c>
      <c r="F116" s="1"/>
    </row>
    <row r="117" spans="1:6" x14ac:dyDescent="0.2">
      <c r="A117" s="192" t="s">
        <v>289</v>
      </c>
      <c r="B117" s="184" t="s">
        <v>280</v>
      </c>
      <c r="C117" s="18">
        <f>ROUND(((C111*C112*C113)+(C115*C114))*C116,8)</f>
        <v>8806.5942797600001</v>
      </c>
      <c r="D117" s="18">
        <f>ROUND(((D111*D112*D113)+(D115*D114))*D116,8)</f>
        <v>8806.5942797600001</v>
      </c>
      <c r="F117" s="1"/>
    </row>
    <row r="118" spans="1:6" x14ac:dyDescent="0.2">
      <c r="A118" s="178"/>
      <c r="B118" s="184" t="s">
        <v>290</v>
      </c>
      <c r="F118" s="1"/>
    </row>
    <row r="119" spans="1:6" x14ac:dyDescent="0.2">
      <c r="A119" s="178"/>
      <c r="B119" s="184" t="s">
        <v>291</v>
      </c>
      <c r="C119" s="6"/>
      <c r="D119" s="6"/>
      <c r="F119" s="1"/>
    </row>
    <row r="120" spans="1:6" x14ac:dyDescent="0.2">
      <c r="A120" s="192" t="s">
        <v>292</v>
      </c>
      <c r="B120" s="184" t="s">
        <v>567</v>
      </c>
      <c r="C120" s="2">
        <f>C92</f>
        <v>248.39999999999998</v>
      </c>
      <c r="D120" s="2">
        <f>D92</f>
        <v>248.39999999999998</v>
      </c>
      <c r="F120" s="1"/>
    </row>
    <row r="121" spans="1:6" x14ac:dyDescent="0.2">
      <c r="A121" s="192" t="s">
        <v>293</v>
      </c>
      <c r="B121" s="184" t="s">
        <v>294</v>
      </c>
      <c r="C121" s="6">
        <f>ROUND(C120*C117,2)</f>
        <v>2187558.02</v>
      </c>
      <c r="D121" s="6">
        <f>ROUND(D120*D117,2)</f>
        <v>2187558.02</v>
      </c>
      <c r="F121" s="1"/>
    </row>
    <row r="122" spans="1:6" x14ac:dyDescent="0.2">
      <c r="A122" s="186"/>
      <c r="B122" s="184" t="s">
        <v>295</v>
      </c>
      <c r="C122" s="19"/>
      <c r="D122" s="19"/>
      <c r="F122" s="1"/>
    </row>
    <row r="123" spans="1:6" x14ac:dyDescent="0.2">
      <c r="A123" s="192" t="s">
        <v>277</v>
      </c>
      <c r="B123" s="184"/>
      <c r="C123" s="20"/>
      <c r="D123" s="20"/>
      <c r="F123" s="1"/>
    </row>
    <row r="124" spans="1:6" ht="15.75" x14ac:dyDescent="0.25">
      <c r="A124" s="178"/>
      <c r="B124" s="207" t="s">
        <v>296</v>
      </c>
      <c r="C124" s="6"/>
      <c r="D124" s="6"/>
      <c r="F124" s="1"/>
    </row>
    <row r="125" spans="1:6" x14ac:dyDescent="0.2">
      <c r="A125" s="192" t="s">
        <v>297</v>
      </c>
      <c r="B125" s="184" t="s">
        <v>609</v>
      </c>
      <c r="C125" s="3">
        <f>C11</f>
        <v>91</v>
      </c>
      <c r="D125" s="3">
        <f>D11</f>
        <v>91</v>
      </c>
      <c r="F125" s="1"/>
    </row>
    <row r="126" spans="1:6" x14ac:dyDescent="0.2">
      <c r="A126" s="192" t="s">
        <v>298</v>
      </c>
      <c r="B126" s="184" t="s">
        <v>610</v>
      </c>
      <c r="C126" s="3">
        <f>C14</f>
        <v>149</v>
      </c>
      <c r="D126" s="3">
        <f>D14</f>
        <v>149</v>
      </c>
      <c r="F126" s="1"/>
    </row>
    <row r="127" spans="1:6" x14ac:dyDescent="0.2">
      <c r="A127" s="193" t="s">
        <v>299</v>
      </c>
      <c r="B127" s="184" t="s">
        <v>635</v>
      </c>
      <c r="C127" s="47">
        <f>ROUND(C125/C126,4)</f>
        <v>0.61070000000000002</v>
      </c>
      <c r="D127" s="47">
        <f>ROUND(D125/D126,4)</f>
        <v>0.61070000000000002</v>
      </c>
      <c r="F127" s="1"/>
    </row>
    <row r="128" spans="1:6" x14ac:dyDescent="0.2">
      <c r="A128" s="193" t="s">
        <v>300</v>
      </c>
      <c r="B128" s="184" t="s">
        <v>301</v>
      </c>
      <c r="C128" s="2">
        <f>ROUND(C127*C15,1)+C24</f>
        <v>295.3</v>
      </c>
      <c r="D128" s="2">
        <f>ROUND(D127*D15,1)+D24</f>
        <v>295.3</v>
      </c>
      <c r="F128" s="1"/>
    </row>
    <row r="129" spans="1:11" x14ac:dyDescent="0.2">
      <c r="A129" s="184"/>
      <c r="B129" s="184" t="s">
        <v>634</v>
      </c>
      <c r="C129" s="6"/>
      <c r="D129" s="6"/>
      <c r="F129" s="1"/>
    </row>
    <row r="130" spans="1:11" x14ac:dyDescent="0.2">
      <c r="A130" s="193" t="s">
        <v>302</v>
      </c>
      <c r="B130" s="184" t="s">
        <v>702</v>
      </c>
      <c r="C130" s="2">
        <f>C12+C24</f>
        <v>198.5</v>
      </c>
      <c r="D130" s="2">
        <f>D12+D24</f>
        <v>198.5</v>
      </c>
      <c r="F130" s="1"/>
    </row>
    <row r="131" spans="1:11" x14ac:dyDescent="0.2">
      <c r="A131" s="193" t="s">
        <v>303</v>
      </c>
      <c r="B131" s="166" t="s">
        <v>981</v>
      </c>
      <c r="C131" s="104">
        <f>MAX(C128,C130)</f>
        <v>295.3</v>
      </c>
      <c r="D131" s="104">
        <f>MAX(D128,D130)</f>
        <v>295.3</v>
      </c>
      <c r="F131" s="1"/>
    </row>
    <row r="132" spans="1:11" x14ac:dyDescent="0.2">
      <c r="A132" s="193"/>
      <c r="B132" s="184" t="s">
        <v>305</v>
      </c>
      <c r="C132" s="2"/>
      <c r="D132" s="2"/>
      <c r="F132" s="1"/>
    </row>
    <row r="133" spans="1:11" x14ac:dyDescent="0.2">
      <c r="A133" s="193" t="s">
        <v>306</v>
      </c>
      <c r="B133" s="184" t="s">
        <v>307</v>
      </c>
      <c r="C133" s="4">
        <f>ROUND((C131/C15),4)</f>
        <v>0.61080000000000001</v>
      </c>
      <c r="D133" s="4">
        <f>ROUND((D131/D15),4)</f>
        <v>0.61080000000000001</v>
      </c>
      <c r="F133" s="1"/>
    </row>
    <row r="134" spans="1:11" x14ac:dyDescent="0.2">
      <c r="A134" s="178"/>
      <c r="B134" s="184" t="s">
        <v>611</v>
      </c>
      <c r="C134" s="6"/>
      <c r="D134" s="6"/>
      <c r="F134" s="1"/>
    </row>
    <row r="135" spans="1:11" x14ac:dyDescent="0.2">
      <c r="A135" s="244" t="s">
        <v>308</v>
      </c>
      <c r="B135" s="180" t="s">
        <v>568</v>
      </c>
      <c r="C135" s="8">
        <f>C36</f>
        <v>0.12</v>
      </c>
      <c r="D135" s="8">
        <f>D36</f>
        <v>0.12</v>
      </c>
      <c r="E135" s="61"/>
      <c r="F135" s="1"/>
    </row>
    <row r="136" spans="1:11" s="61" customFormat="1" x14ac:dyDescent="0.2">
      <c r="A136" s="192" t="s">
        <v>309</v>
      </c>
      <c r="B136" s="184" t="s">
        <v>310</v>
      </c>
      <c r="C136" s="4">
        <f>ROUND(IF((C133-C13)*0.3&lt;0=TRUE(),0,IF((C97&lt;=50000),(C133-C13)*0.3,0)),4)</f>
        <v>7.5499999999999998E-2</v>
      </c>
      <c r="D136" s="4">
        <f>ROUND(IF((D133-D13)*0.3&lt;0=TRUE(),0,IF((D97&lt;=50000),(D133-D13)*0.3,0)),4)</f>
        <v>7.5499999999999998E-2</v>
      </c>
      <c r="E136"/>
      <c r="F136" s="62"/>
      <c r="J136" s="158"/>
      <c r="K136" s="158"/>
    </row>
    <row r="137" spans="1:11" x14ac:dyDescent="0.2">
      <c r="A137" s="178"/>
      <c r="B137" s="184" t="s">
        <v>621</v>
      </c>
      <c r="C137" s="6"/>
      <c r="D137" s="6"/>
      <c r="F137" s="1"/>
    </row>
    <row r="138" spans="1:11" x14ac:dyDescent="0.2">
      <c r="A138" s="192" t="s">
        <v>311</v>
      </c>
      <c r="B138" s="184" t="s">
        <v>312</v>
      </c>
      <c r="C138" s="4">
        <f>ROUND(IF((C133-C13)*0.36&lt;0=TRUE(),0,IF((C97&gt;50000),(C133-C13)*0.36,0)),4)</f>
        <v>0</v>
      </c>
      <c r="D138" s="4">
        <f>ROUND(IF((D133-D13)*0.36&lt;0=TRUE(),0,IF((D97&gt;50000),(D133-D13)*0.36,0)),4)</f>
        <v>0</v>
      </c>
      <c r="F138" s="1"/>
    </row>
    <row r="139" spans="1:11" x14ac:dyDescent="0.2">
      <c r="A139" s="178"/>
      <c r="B139" s="184" t="s">
        <v>622</v>
      </c>
      <c r="C139" s="6"/>
      <c r="D139" s="6"/>
      <c r="F139" s="1"/>
    </row>
    <row r="140" spans="1:11" x14ac:dyDescent="0.2">
      <c r="A140" s="192" t="s">
        <v>313</v>
      </c>
      <c r="B140" s="184" t="s">
        <v>314</v>
      </c>
      <c r="C140" s="10">
        <f>MAX(C136,C138)</f>
        <v>7.5499999999999998E-2</v>
      </c>
      <c r="D140" s="10">
        <f>MAX(D136,D138)</f>
        <v>7.5499999999999998E-2</v>
      </c>
      <c r="F140" s="1"/>
    </row>
    <row r="141" spans="1:11" x14ac:dyDescent="0.2">
      <c r="A141" s="178"/>
      <c r="B141" s="184" t="s">
        <v>612</v>
      </c>
      <c r="C141" s="6"/>
      <c r="D141" s="6"/>
      <c r="F141" s="1"/>
    </row>
    <row r="142" spans="1:11" x14ac:dyDescent="0.2">
      <c r="A142" s="192" t="s">
        <v>315</v>
      </c>
      <c r="B142" s="184" t="s">
        <v>316</v>
      </c>
      <c r="C142" s="4">
        <f>MIN(0.3,(C135+C140))</f>
        <v>0.19550000000000001</v>
      </c>
      <c r="D142" s="4">
        <f>MIN(0.3,(D135+D140))</f>
        <v>0.19550000000000001</v>
      </c>
      <c r="F142" s="1"/>
    </row>
    <row r="143" spans="1:11" x14ac:dyDescent="0.2">
      <c r="A143" s="178"/>
      <c r="B143" s="184" t="s">
        <v>594</v>
      </c>
      <c r="C143" s="6"/>
      <c r="D143" s="6"/>
      <c r="F143" s="1"/>
    </row>
    <row r="144" spans="1:11" x14ac:dyDescent="0.2">
      <c r="A144" s="192" t="s">
        <v>317</v>
      </c>
      <c r="B144" s="184" t="s">
        <v>608</v>
      </c>
      <c r="C144" s="6">
        <f>ROUND(IF(C97&lt;=459,C117*C135*C131,0),2)</f>
        <v>0</v>
      </c>
      <c r="D144" s="6">
        <f>ROUND(IF(D97&lt;=459,D117*D135*D131,0),2)</f>
        <v>0</v>
      </c>
      <c r="F144" s="1"/>
    </row>
    <row r="145" spans="1:6" x14ac:dyDescent="0.2">
      <c r="A145" s="178"/>
      <c r="B145" s="184" t="s">
        <v>595</v>
      </c>
      <c r="C145" s="6"/>
      <c r="D145" s="6"/>
      <c r="F145" s="1"/>
    </row>
    <row r="146" spans="1:6" x14ac:dyDescent="0.2">
      <c r="A146" s="192" t="s">
        <v>318</v>
      </c>
      <c r="B146" s="184" t="s">
        <v>613</v>
      </c>
      <c r="C146" s="6">
        <f>ROUND(IF(C97&lt;=459,0,IF(C133&lt;=C13,C117*C135*C131,0)),2)</f>
        <v>0</v>
      </c>
      <c r="D146" s="6">
        <f>ROUND(IF(D97&lt;=459,0,IF(D133&lt;=D13,D117*D135*D131,0)),2)</f>
        <v>0</v>
      </c>
      <c r="F146" s="1"/>
    </row>
    <row r="147" spans="1:6" x14ac:dyDescent="0.2">
      <c r="A147" s="178"/>
      <c r="B147" s="184" t="s">
        <v>596</v>
      </c>
      <c r="C147" s="6"/>
      <c r="D147" s="6"/>
      <c r="F147" s="1"/>
    </row>
    <row r="148" spans="1:6" x14ac:dyDescent="0.2">
      <c r="A148" s="192" t="s">
        <v>319</v>
      </c>
      <c r="B148" s="184" t="s">
        <v>320</v>
      </c>
      <c r="C148" s="2">
        <f>ROUND(IF((AND((C97&lt;=459),(C133&lt;=C13)))=TRUE(),0,IF((AND(C144=0,C146=0))=TRUE(),C13*C15,0)),1)</f>
        <v>173.7</v>
      </c>
      <c r="D148" s="2">
        <f>ROUND(IF((AND((D97&lt;=459),(D133&lt;=D13)))=TRUE(),0,IF((AND(D144=0,D146=0))=TRUE(),D13*D15,0)),1)</f>
        <v>173.7</v>
      </c>
      <c r="F148" s="1"/>
    </row>
    <row r="149" spans="1:6" x14ac:dyDescent="0.2">
      <c r="A149" s="178"/>
      <c r="B149" s="184" t="s">
        <v>614</v>
      </c>
      <c r="C149" s="6"/>
      <c r="D149" s="6"/>
      <c r="F149" s="1"/>
    </row>
    <row r="150" spans="1:6" x14ac:dyDescent="0.2">
      <c r="A150" s="192" t="s">
        <v>321</v>
      </c>
      <c r="B150" s="184" t="s">
        <v>322</v>
      </c>
      <c r="C150" s="6">
        <f>ROUND(IF((AND((C97&lt;=459),(C133&lt;=C13)))=TRUE(),0,(C117*C135*C148)),2)</f>
        <v>183564.65</v>
      </c>
      <c r="D150" s="6">
        <f>ROUND(IF((AND((D97&lt;=459),(D133&lt;=D13)))=TRUE(),0,(D117*D135*D148)),2)</f>
        <v>183564.65</v>
      </c>
      <c r="F150" s="1"/>
    </row>
    <row r="151" spans="1:6" x14ac:dyDescent="0.2">
      <c r="A151" s="178"/>
      <c r="B151" s="184" t="s">
        <v>597</v>
      </c>
      <c r="C151" s="6"/>
      <c r="D151" s="6"/>
      <c r="F151" s="1"/>
    </row>
    <row r="152" spans="1:6" x14ac:dyDescent="0.2">
      <c r="A152" s="192" t="s">
        <v>323</v>
      </c>
      <c r="B152" s="184" t="s">
        <v>324</v>
      </c>
      <c r="C152" s="6">
        <f>ROUND(IF((AND((C97&lt;=459),(C133&lt;=C13)))=TRUE(),0,IF(C150=0,0,C117*C142*(C131-C148))),2)</f>
        <v>209357.4</v>
      </c>
      <c r="D152" s="6">
        <f>ROUND(IF((AND((D97&lt;=459),(D133&lt;=D13)))=TRUE(),0,IF(D150=0,0,D117*D142*(D131-D148))),2)</f>
        <v>209357.4</v>
      </c>
      <c r="F152" s="1"/>
    </row>
    <row r="153" spans="1:6" x14ac:dyDescent="0.2">
      <c r="A153" s="178"/>
      <c r="B153" s="184" t="s">
        <v>598</v>
      </c>
      <c r="C153" s="6"/>
      <c r="D153" s="6"/>
      <c r="F153" s="1"/>
    </row>
    <row r="154" spans="1:6" x14ac:dyDescent="0.2">
      <c r="A154" s="192" t="s">
        <v>325</v>
      </c>
      <c r="B154" s="184" t="s">
        <v>326</v>
      </c>
      <c r="C154" s="6">
        <f>ROUND(IF((AND((C97&lt;=459),(C133&lt;=C13)))=TRUE(),0,+C150+C152),2)</f>
        <v>392922.05</v>
      </c>
      <c r="D154" s="6">
        <f>ROUND(IF((AND((D97&lt;=459),(D133&lt;=D13)))=TRUE(),0,+D150+D152),2)</f>
        <v>392922.05</v>
      </c>
      <c r="F154" s="1"/>
    </row>
    <row r="155" spans="1:6" x14ac:dyDescent="0.2">
      <c r="A155" s="178"/>
      <c r="B155" s="184" t="s">
        <v>599</v>
      </c>
      <c r="C155" s="6"/>
      <c r="D155" s="6"/>
      <c r="F155" s="1"/>
    </row>
    <row r="156" spans="1:6" x14ac:dyDescent="0.2">
      <c r="A156" s="192" t="s">
        <v>327</v>
      </c>
      <c r="B156" s="184" t="s">
        <v>328</v>
      </c>
      <c r="C156" s="6">
        <f>MAX(C144,C146,C154)</f>
        <v>392922.05</v>
      </c>
      <c r="D156" s="6">
        <f>MAX(D144,D146,D154)</f>
        <v>392922.05</v>
      </c>
      <c r="F156" s="1"/>
    </row>
    <row r="157" spans="1:6" x14ac:dyDescent="0.2">
      <c r="A157" s="178"/>
      <c r="B157" s="184" t="s">
        <v>600</v>
      </c>
      <c r="C157" s="19"/>
      <c r="D157" s="19"/>
      <c r="F157" s="1"/>
    </row>
    <row r="158" spans="1:6" x14ac:dyDescent="0.2">
      <c r="A158" s="192" t="s">
        <v>277</v>
      </c>
      <c r="B158" s="184" t="s">
        <v>277</v>
      </c>
      <c r="F158" s="1"/>
    </row>
    <row r="159" spans="1:6" ht="15.75" x14ac:dyDescent="0.25">
      <c r="A159" s="192"/>
      <c r="B159" s="207" t="s">
        <v>752</v>
      </c>
      <c r="F159" s="1"/>
    </row>
    <row r="160" spans="1:6" x14ac:dyDescent="0.2">
      <c r="A160" s="192" t="s">
        <v>558</v>
      </c>
      <c r="B160" s="184" t="s">
        <v>982</v>
      </c>
      <c r="C160" s="48">
        <f>C8+C27</f>
        <v>250</v>
      </c>
      <c r="D160" s="48">
        <f>D8+D27</f>
        <v>250</v>
      </c>
      <c r="F160" s="1"/>
    </row>
    <row r="161" spans="1:6" x14ac:dyDescent="0.2">
      <c r="A161" s="192" t="s">
        <v>559</v>
      </c>
      <c r="B161" s="184" t="s">
        <v>983</v>
      </c>
      <c r="C161">
        <f>C34</f>
        <v>7894</v>
      </c>
      <c r="D161">
        <f>D34</f>
        <v>7894</v>
      </c>
      <c r="F161" s="1"/>
    </row>
    <row r="162" spans="1:6" x14ac:dyDescent="0.2">
      <c r="A162" s="192" t="s">
        <v>560</v>
      </c>
      <c r="B162" s="184" t="s">
        <v>569</v>
      </c>
      <c r="C162">
        <f>ROUND(C161*C160,2)</f>
        <v>1973500</v>
      </c>
      <c r="D162">
        <f>ROUND(D161*D160,2)</f>
        <v>1973500</v>
      </c>
      <c r="F162" s="1"/>
    </row>
    <row r="163" spans="1:6" x14ac:dyDescent="0.2">
      <c r="A163" s="192"/>
      <c r="B163" s="184"/>
      <c r="F163" s="1"/>
    </row>
    <row r="164" spans="1:6" x14ac:dyDescent="0.2">
      <c r="A164" s="192" t="s">
        <v>714</v>
      </c>
      <c r="B164" s="184" t="s">
        <v>984</v>
      </c>
      <c r="C164">
        <f>C9+C29</f>
        <v>0</v>
      </c>
      <c r="D164">
        <f>D9+D29</f>
        <v>0</v>
      </c>
      <c r="F164" s="1"/>
    </row>
    <row r="165" spans="1:6" x14ac:dyDescent="0.2">
      <c r="A165" s="192" t="s">
        <v>715</v>
      </c>
      <c r="B165" s="184" t="s">
        <v>716</v>
      </c>
      <c r="C165">
        <f>C164*C161</f>
        <v>0</v>
      </c>
      <c r="D165">
        <f>D164*D161</f>
        <v>0</v>
      </c>
      <c r="F165" s="1"/>
    </row>
    <row r="166" spans="1:6" x14ac:dyDescent="0.2">
      <c r="A166" s="192"/>
      <c r="B166" s="184"/>
      <c r="F166" s="1"/>
    </row>
    <row r="167" spans="1:6" x14ac:dyDescent="0.2">
      <c r="A167" s="192" t="s">
        <v>717</v>
      </c>
      <c r="B167" s="184" t="s">
        <v>718</v>
      </c>
      <c r="C167">
        <f>C162+C165</f>
        <v>1973500</v>
      </c>
      <c r="D167">
        <f>D162+D165</f>
        <v>1973500</v>
      </c>
      <c r="F167" s="1"/>
    </row>
    <row r="168" spans="1:6" x14ac:dyDescent="0.2">
      <c r="A168" s="192"/>
      <c r="B168" s="184"/>
      <c r="C168" s="6"/>
      <c r="D168" s="6"/>
      <c r="F168" s="1"/>
    </row>
    <row r="169" spans="1:6" ht="15.75" x14ac:dyDescent="0.25">
      <c r="A169" s="192" t="s">
        <v>277</v>
      </c>
      <c r="B169" s="207" t="s">
        <v>329</v>
      </c>
      <c r="C169" s="6"/>
      <c r="D169" s="6"/>
      <c r="F169" s="1"/>
    </row>
    <row r="170" spans="1:6" x14ac:dyDescent="0.2">
      <c r="A170" s="192" t="s">
        <v>330</v>
      </c>
      <c r="B170" s="184" t="s">
        <v>603</v>
      </c>
      <c r="C170" s="6">
        <f>IF(C97&lt;=459,1,0)</f>
        <v>0</v>
      </c>
      <c r="D170" s="6">
        <f>IF(D97&lt;=459,1,0)</f>
        <v>0</v>
      </c>
      <c r="F170" s="1"/>
    </row>
    <row r="171" spans="1:6" x14ac:dyDescent="0.2">
      <c r="A171" s="192" t="s">
        <v>331</v>
      </c>
      <c r="B171" s="184" t="s">
        <v>615</v>
      </c>
      <c r="C171" s="6">
        <f>IF(C133&lt;=C13,1,0)</f>
        <v>0</v>
      </c>
      <c r="D171" s="6">
        <f>IF(D133&lt;=D13,1,0)</f>
        <v>0</v>
      </c>
      <c r="F171" s="1"/>
    </row>
    <row r="172" spans="1:6" x14ac:dyDescent="0.2">
      <c r="A172" s="192" t="s">
        <v>332</v>
      </c>
      <c r="B172" s="184" t="s">
        <v>333</v>
      </c>
      <c r="C172" s="12">
        <f>ROUND(IF((OR(C170=1,C171=1))=TRUE(),0,C117/C106),8)</f>
        <v>7157.5051038399997</v>
      </c>
      <c r="D172" s="12">
        <f>ROUND(IF((OR(D170=1,D171=1))=TRUE(),0,D117/D106),8)</f>
        <v>7157.5051038399997</v>
      </c>
      <c r="F172" s="1"/>
    </row>
    <row r="173" spans="1:6" x14ac:dyDescent="0.2">
      <c r="A173" s="178"/>
      <c r="B173" s="184" t="s">
        <v>582</v>
      </c>
      <c r="C173" s="12"/>
      <c r="D173" s="12"/>
      <c r="F173" s="1"/>
    </row>
    <row r="174" spans="1:6" x14ac:dyDescent="0.2">
      <c r="A174" s="192" t="s">
        <v>334</v>
      </c>
      <c r="B174" s="184" t="s">
        <v>335</v>
      </c>
      <c r="C174" s="6"/>
      <c r="D174" s="6"/>
      <c r="F174" s="1"/>
    </row>
    <row r="175" spans="1:6" x14ac:dyDescent="0.2">
      <c r="A175" s="178"/>
      <c r="B175" s="184" t="s">
        <v>604</v>
      </c>
      <c r="C175" s="12">
        <f>ROUND(IF((OR(C170=1,C171=1))=TRUE(),0,((1027-459)*0.00020599)+1.1215),4)</f>
        <v>1.2384999999999999</v>
      </c>
      <c r="D175" s="12">
        <f>ROUND(IF((OR(D170=1,D171=1))=TRUE(),0,((1027-459)*0.00020599)+1.1215),4)</f>
        <v>1.2384999999999999</v>
      </c>
      <c r="F175" s="1"/>
    </row>
    <row r="176" spans="1:6" x14ac:dyDescent="0.2">
      <c r="A176" s="192" t="s">
        <v>336</v>
      </c>
      <c r="B176" s="184" t="s">
        <v>337</v>
      </c>
      <c r="C176" s="6"/>
      <c r="D176" s="6"/>
      <c r="F176" s="1"/>
    </row>
    <row r="177" spans="1:6" x14ac:dyDescent="0.2">
      <c r="A177" s="178"/>
      <c r="B177" s="184" t="s">
        <v>338</v>
      </c>
      <c r="C177" s="12">
        <f>ROUND(IF((OR(C170=1,C171=1))=TRUE(),0,C172*C175),8)</f>
        <v>8864.5700711099998</v>
      </c>
      <c r="D177" s="12">
        <f>ROUND(IF((OR(D170=1,D171=1))=TRUE(),0,D172*D175),8)</f>
        <v>8864.5700711099998</v>
      </c>
      <c r="F177" s="1"/>
    </row>
    <row r="178" spans="1:6" x14ac:dyDescent="0.2">
      <c r="A178" s="192" t="s">
        <v>339</v>
      </c>
      <c r="B178" s="184" t="s">
        <v>340</v>
      </c>
      <c r="C178" s="6"/>
      <c r="D178" s="6"/>
      <c r="F178" s="1"/>
    </row>
    <row r="179" spans="1:6" x14ac:dyDescent="0.2">
      <c r="A179" s="178"/>
      <c r="B179" s="184" t="s">
        <v>627</v>
      </c>
      <c r="C179" s="21">
        <f>ROUND(IF((OR(C170=1,C171=1))=TRUE(),0,(C177*459)+(C36*C177*C131)),2)</f>
        <v>4382962.57</v>
      </c>
      <c r="D179" s="21">
        <f>ROUND(IF((OR(D170=1,D171=1))=TRUE(),0,(D177*459)+(D36*D177*D131)),2)</f>
        <v>4382962.57</v>
      </c>
      <c r="F179" s="1"/>
    </row>
    <row r="180" spans="1:6" x14ac:dyDescent="0.2">
      <c r="A180" s="192" t="s">
        <v>341</v>
      </c>
      <c r="B180" s="184" t="s">
        <v>626</v>
      </c>
      <c r="C180" s="6"/>
      <c r="D180" s="6"/>
      <c r="F180" s="1"/>
    </row>
    <row r="181" spans="1:6" x14ac:dyDescent="0.2">
      <c r="A181" s="192" t="s">
        <v>342</v>
      </c>
      <c r="B181" s="184" t="s">
        <v>343</v>
      </c>
      <c r="C181" s="2">
        <f>IF((OR(C170=1,C171=1))=TRUE(),0,C92)</f>
        <v>248.39999999999998</v>
      </c>
      <c r="D181" s="2">
        <f>IF((OR(D170=1,D171=1))=TRUE(),0,D92)</f>
        <v>248.39999999999998</v>
      </c>
      <c r="F181" s="1"/>
    </row>
    <row r="182" spans="1:6" x14ac:dyDescent="0.2">
      <c r="A182" s="178"/>
      <c r="B182" s="184" t="s">
        <v>625</v>
      </c>
      <c r="C182" s="6">
        <f>ROUND(IF((OR(C170=1,C171=1))=TRUE(),0,(C179/459*C181)+C162),2)</f>
        <v>4345456.21</v>
      </c>
      <c r="D182" s="6">
        <f>ROUND(IF((OR(D170=1,D171=1))=TRUE(),0,(D179/459*D181)+D162),2)</f>
        <v>4345456.21</v>
      </c>
      <c r="F182" s="1"/>
    </row>
    <row r="183" spans="1:6" x14ac:dyDescent="0.2">
      <c r="A183" s="192" t="s">
        <v>277</v>
      </c>
      <c r="B183" s="184" t="s">
        <v>277</v>
      </c>
      <c r="C183" s="6"/>
      <c r="D183" s="6"/>
      <c r="F183" s="1"/>
    </row>
    <row r="184" spans="1:6" ht="15.75" x14ac:dyDescent="0.25">
      <c r="A184" s="192" t="s">
        <v>277</v>
      </c>
      <c r="B184" s="207" t="s">
        <v>344</v>
      </c>
      <c r="C184" s="6"/>
      <c r="D184" s="6"/>
      <c r="F184" s="1"/>
    </row>
    <row r="185" spans="1:6" x14ac:dyDescent="0.2">
      <c r="A185" s="192" t="s">
        <v>345</v>
      </c>
      <c r="B185" s="184" t="s">
        <v>998</v>
      </c>
      <c r="C185" s="6">
        <f>+C46</f>
        <v>4920606.04</v>
      </c>
      <c r="D185" s="6">
        <f>+D46</f>
        <v>4920606.04</v>
      </c>
      <c r="F185" s="1"/>
    </row>
    <row r="186" spans="1:6" x14ac:dyDescent="0.2">
      <c r="A186" s="192" t="s">
        <v>346</v>
      </c>
      <c r="B186" s="184" t="s">
        <v>1005</v>
      </c>
      <c r="C186" s="8">
        <f>C61</f>
        <v>2.8000000000000001E-2</v>
      </c>
      <c r="D186" s="8">
        <f>D61</f>
        <v>2.8000000000000001E-2</v>
      </c>
      <c r="F186" s="1"/>
    </row>
    <row r="187" spans="1:6" x14ac:dyDescent="0.2">
      <c r="A187" s="192" t="s">
        <v>347</v>
      </c>
      <c r="B187" s="184" t="s">
        <v>985</v>
      </c>
      <c r="C187" s="4">
        <f>ROUND((C97-C17)/C17,4)</f>
        <v>-0.15770000000000001</v>
      </c>
      <c r="D187" s="4">
        <f>ROUND((D97-D17)/D17,4)</f>
        <v>-0.15770000000000001</v>
      </c>
      <c r="F187" s="1"/>
    </row>
    <row r="188" spans="1:6" x14ac:dyDescent="0.2">
      <c r="A188" s="178"/>
      <c r="B188" s="184" t="s">
        <v>616</v>
      </c>
      <c r="C188" s="6"/>
      <c r="D188" s="6"/>
      <c r="F188" s="1"/>
    </row>
    <row r="189" spans="1:6" x14ac:dyDescent="0.2">
      <c r="A189" s="192" t="s">
        <v>348</v>
      </c>
      <c r="B189" s="184" t="s">
        <v>986</v>
      </c>
      <c r="C189" s="6">
        <f>ROUND((C185)*(1+C186+C187),2)</f>
        <v>4282403.4400000004</v>
      </c>
      <c r="D189" s="6">
        <f>ROUND((D185)*(1+D186+D187),2)</f>
        <v>4282403.4400000004</v>
      </c>
      <c r="F189" s="1"/>
    </row>
    <row r="190" spans="1:6" x14ac:dyDescent="0.2">
      <c r="A190" s="178"/>
      <c r="B190" s="184" t="s">
        <v>349</v>
      </c>
      <c r="C190" s="6"/>
      <c r="D190" s="6"/>
      <c r="F190" s="1"/>
    </row>
    <row r="191" spans="1:6" x14ac:dyDescent="0.2">
      <c r="A191" s="178"/>
      <c r="B191" s="184"/>
      <c r="C191" s="6"/>
      <c r="D191" s="6"/>
      <c r="F191" s="1"/>
    </row>
    <row r="192" spans="1:6" ht="15.75" x14ac:dyDescent="0.25">
      <c r="A192" s="178"/>
      <c r="B192" s="207" t="s">
        <v>350</v>
      </c>
      <c r="C192" s="6"/>
      <c r="D192" s="6"/>
      <c r="F192" s="1"/>
    </row>
    <row r="193" spans="1:6" x14ac:dyDescent="0.2">
      <c r="A193" s="192" t="s">
        <v>351</v>
      </c>
      <c r="B193" s="184" t="s">
        <v>987</v>
      </c>
      <c r="C193" s="6">
        <f>(C33)</f>
        <v>8181.42</v>
      </c>
      <c r="D193" s="6">
        <f>(D33)</f>
        <v>8181.42</v>
      </c>
      <c r="F193" s="1"/>
    </row>
    <row r="194" spans="1:6" x14ac:dyDescent="0.2">
      <c r="A194" s="192" t="s">
        <v>352</v>
      </c>
      <c r="B194" s="184" t="s">
        <v>676</v>
      </c>
      <c r="C194" s="2">
        <f>(C92)</f>
        <v>248.39999999999998</v>
      </c>
      <c r="D194" s="2">
        <f>(D92)</f>
        <v>248.39999999999998</v>
      </c>
      <c r="F194" s="1"/>
    </row>
    <row r="195" spans="1:6" x14ac:dyDescent="0.2">
      <c r="A195" s="192" t="s">
        <v>353</v>
      </c>
      <c r="B195" s="184" t="s">
        <v>988</v>
      </c>
      <c r="C195" s="2">
        <f>C34</f>
        <v>7894</v>
      </c>
      <c r="D195" s="2">
        <f>D34</f>
        <v>7894</v>
      </c>
      <c r="F195" s="1"/>
    </row>
    <row r="196" spans="1:6" x14ac:dyDescent="0.2">
      <c r="A196" s="192" t="s">
        <v>674</v>
      </c>
      <c r="B196" s="184" t="s">
        <v>722</v>
      </c>
      <c r="C196" s="2">
        <f>C93+C94+C95+C96</f>
        <v>250</v>
      </c>
      <c r="D196" s="2">
        <f>D93+D94+D95+D96</f>
        <v>250</v>
      </c>
      <c r="F196" s="1"/>
    </row>
    <row r="197" spans="1:6" x14ac:dyDescent="0.2">
      <c r="A197" s="192" t="s">
        <v>675</v>
      </c>
      <c r="B197" s="184" t="s">
        <v>354</v>
      </c>
      <c r="C197" s="6">
        <f>(C193*C194)+(C195*C196)</f>
        <v>4005764.7280000001</v>
      </c>
      <c r="D197" s="6">
        <f>(D193*D194)+(D195*D196)</f>
        <v>4005764.7280000001</v>
      </c>
      <c r="F197" s="1"/>
    </row>
    <row r="198" spans="1:6" x14ac:dyDescent="0.2">
      <c r="A198" s="178"/>
      <c r="B198" s="184"/>
      <c r="C198" s="33"/>
      <c r="D198" s="33"/>
      <c r="F198" s="1"/>
    </row>
    <row r="199" spans="1:6" ht="15.75" x14ac:dyDescent="0.25">
      <c r="A199" s="192" t="s">
        <v>277</v>
      </c>
      <c r="B199" s="207" t="s">
        <v>355</v>
      </c>
      <c r="C199" s="33"/>
      <c r="D199" s="33"/>
      <c r="F199" s="1"/>
    </row>
    <row r="200" spans="1:6" x14ac:dyDescent="0.2">
      <c r="A200" s="192" t="s">
        <v>356</v>
      </c>
      <c r="B200" s="184" t="s">
        <v>357</v>
      </c>
      <c r="C200" s="33">
        <f>+C121</f>
        <v>2187558.02</v>
      </c>
      <c r="D200" s="33">
        <f>+D121</f>
        <v>2187558.02</v>
      </c>
      <c r="F200" s="1"/>
    </row>
    <row r="201" spans="1:6" x14ac:dyDescent="0.2">
      <c r="A201" s="192" t="s">
        <v>358</v>
      </c>
      <c r="B201" s="184" t="s">
        <v>605</v>
      </c>
      <c r="C201" s="33">
        <f>+C156</f>
        <v>392922.05</v>
      </c>
      <c r="D201" s="33">
        <f>+D156</f>
        <v>392922.05</v>
      </c>
      <c r="F201" s="1"/>
    </row>
    <row r="202" spans="1:6" x14ac:dyDescent="0.2">
      <c r="A202" s="192" t="s">
        <v>359</v>
      </c>
      <c r="B202" s="184" t="s">
        <v>360</v>
      </c>
      <c r="C202" s="33">
        <f>+C200+C201</f>
        <v>2580480.0699999998</v>
      </c>
      <c r="D202" s="33">
        <f>+D200+D201</f>
        <v>2580480.0699999998</v>
      </c>
      <c r="F202" s="1"/>
    </row>
    <row r="203" spans="1:6" x14ac:dyDescent="0.2">
      <c r="A203" s="192" t="s">
        <v>361</v>
      </c>
      <c r="B203" s="184" t="s">
        <v>577</v>
      </c>
      <c r="C203" s="20">
        <f>C167</f>
        <v>1973500</v>
      </c>
      <c r="D203" s="20">
        <f>D167</f>
        <v>1973500</v>
      </c>
      <c r="F203" s="1"/>
    </row>
    <row r="204" spans="1:6" x14ac:dyDescent="0.2">
      <c r="A204" s="192" t="s">
        <v>362</v>
      </c>
      <c r="B204" s="184" t="s">
        <v>570</v>
      </c>
      <c r="C204" s="33">
        <f>C202+C203</f>
        <v>4553980.07</v>
      </c>
      <c r="D204" s="33">
        <f>D202+D203</f>
        <v>4553980.07</v>
      </c>
      <c r="F204" s="1"/>
    </row>
    <row r="205" spans="1:6" x14ac:dyDescent="0.2">
      <c r="A205" s="192" t="s">
        <v>366</v>
      </c>
      <c r="B205" s="184" t="s">
        <v>606</v>
      </c>
      <c r="C205" s="33">
        <f>C197</f>
        <v>4005764.7280000001</v>
      </c>
      <c r="D205" s="33">
        <f>D197</f>
        <v>4005764.7280000001</v>
      </c>
      <c r="F205" s="1"/>
    </row>
    <row r="206" spans="1:6" x14ac:dyDescent="0.2">
      <c r="A206" s="192" t="s">
        <v>368</v>
      </c>
      <c r="B206" s="184" t="s">
        <v>363</v>
      </c>
      <c r="C206" s="33">
        <f>IF(C182&gt;0,C182,999999999.99)</f>
        <v>4345456.21</v>
      </c>
      <c r="D206" s="33">
        <f>IF(D182&gt;0,D182,999999999.99)</f>
        <v>4345456.21</v>
      </c>
      <c r="F206" s="1"/>
    </row>
    <row r="207" spans="1:6" x14ac:dyDescent="0.2">
      <c r="A207" s="178"/>
      <c r="B207" s="184" t="s">
        <v>364</v>
      </c>
      <c r="C207" s="33"/>
      <c r="D207" s="33"/>
      <c r="F207" s="1"/>
    </row>
    <row r="208" spans="1:6" x14ac:dyDescent="0.2">
      <c r="A208" s="178"/>
      <c r="B208" s="184" t="s">
        <v>365</v>
      </c>
      <c r="C208" s="33"/>
      <c r="D208" s="33"/>
      <c r="F208" s="1"/>
    </row>
    <row r="209" spans="1:6" x14ac:dyDescent="0.2">
      <c r="A209" s="192" t="s">
        <v>370</v>
      </c>
      <c r="B209" s="184" t="s">
        <v>367</v>
      </c>
      <c r="C209" s="33">
        <f>MIN(C206,MAX(C204,C205))</f>
        <v>4345456.21</v>
      </c>
      <c r="D209" s="33">
        <f>MIN(D206,MAX(D204,D205))</f>
        <v>4345456.21</v>
      </c>
      <c r="F209" s="1"/>
    </row>
    <row r="210" spans="1:6" x14ac:dyDescent="0.2">
      <c r="A210" s="178"/>
      <c r="B210" s="184" t="s">
        <v>583</v>
      </c>
      <c r="C210" s="33"/>
      <c r="D210" s="33"/>
      <c r="F210" s="1"/>
    </row>
    <row r="211" spans="1:6" x14ac:dyDescent="0.2">
      <c r="A211" s="192" t="s">
        <v>372</v>
      </c>
      <c r="B211" s="256" t="s">
        <v>369</v>
      </c>
      <c r="C211" s="33">
        <f>ROUND(1.25*C97*C47,2)</f>
        <v>5180899.1500000004</v>
      </c>
      <c r="D211" s="33">
        <f>ROUND(1.25*D97*D47,2)</f>
        <v>5180899.1500000004</v>
      </c>
      <c r="F211" s="1"/>
    </row>
    <row r="212" spans="1:6" x14ac:dyDescent="0.2">
      <c r="A212" s="178"/>
      <c r="B212" s="256" t="s">
        <v>607</v>
      </c>
      <c r="C212" s="33"/>
      <c r="D212" s="33"/>
      <c r="F212" s="1"/>
    </row>
    <row r="213" spans="1:6" x14ac:dyDescent="0.2">
      <c r="A213" s="192" t="s">
        <v>373</v>
      </c>
      <c r="B213" s="184" t="s">
        <v>371</v>
      </c>
      <c r="C213" s="33">
        <f>+C189</f>
        <v>4282403.4400000004</v>
      </c>
      <c r="D213" s="33">
        <f>+D189</f>
        <v>4282403.4400000004</v>
      </c>
      <c r="F213" s="1"/>
    </row>
    <row r="214" spans="1:6" x14ac:dyDescent="0.2">
      <c r="A214" s="192" t="s">
        <v>562</v>
      </c>
      <c r="B214" s="256" t="s">
        <v>355</v>
      </c>
      <c r="C214" s="33">
        <f>MIN(C209,C213)</f>
        <v>4282403.4400000004</v>
      </c>
      <c r="D214" s="33">
        <f>MIN(D209,D213)</f>
        <v>4282403.4400000004</v>
      </c>
      <c r="F214" s="1"/>
    </row>
    <row r="215" spans="1:6" x14ac:dyDescent="0.2">
      <c r="A215" s="178"/>
      <c r="B215" s="184" t="s">
        <v>584</v>
      </c>
      <c r="C215" s="33"/>
      <c r="D215" s="33"/>
      <c r="F215" s="1"/>
    </row>
    <row r="216" spans="1:6" x14ac:dyDescent="0.2">
      <c r="A216" s="192" t="s">
        <v>563</v>
      </c>
      <c r="B216" s="184" t="s">
        <v>374</v>
      </c>
      <c r="C216" s="33">
        <f>ROUND(C214/C97,2)</f>
        <v>8592.2999999999993</v>
      </c>
      <c r="D216" s="33">
        <f>ROUND(D214/D97,2)</f>
        <v>8592.2999999999993</v>
      </c>
      <c r="F216" s="1"/>
    </row>
    <row r="217" spans="1:6" x14ac:dyDescent="0.2">
      <c r="A217" s="178"/>
      <c r="B217" s="184" t="s">
        <v>623</v>
      </c>
      <c r="C217" s="33"/>
      <c r="D217" s="33"/>
      <c r="F217" s="1"/>
    </row>
    <row r="218" spans="1:6" x14ac:dyDescent="0.2">
      <c r="A218" s="192" t="s">
        <v>277</v>
      </c>
      <c r="B218" s="184"/>
      <c r="C218" s="19"/>
      <c r="D218" s="33"/>
      <c r="F218" s="1"/>
    </row>
    <row r="219" spans="1:6" ht="31.5" x14ac:dyDescent="0.25">
      <c r="A219" s="192" t="s">
        <v>277</v>
      </c>
      <c r="B219" s="257" t="s">
        <v>668</v>
      </c>
      <c r="C219" s="33"/>
      <c r="D219" s="19"/>
      <c r="F219" s="1"/>
    </row>
    <row r="220" spans="1:6" x14ac:dyDescent="0.2">
      <c r="A220" s="192" t="s">
        <v>375</v>
      </c>
      <c r="B220" s="184" t="s">
        <v>585</v>
      </c>
      <c r="C220" s="50"/>
      <c r="D220" s="19"/>
      <c r="F220" s="1"/>
    </row>
    <row r="221" spans="1:6" x14ac:dyDescent="0.2">
      <c r="A221" s="186"/>
      <c r="B221" s="184" t="s">
        <v>376</v>
      </c>
      <c r="C221" s="45"/>
      <c r="D221" s="19"/>
      <c r="F221" s="1"/>
    </row>
    <row r="222" spans="1:6" x14ac:dyDescent="0.2">
      <c r="A222" s="192" t="s">
        <v>377</v>
      </c>
      <c r="B222" s="256" t="s">
        <v>378</v>
      </c>
      <c r="C222" s="50">
        <f>IF((AND(C$189=C$214,C$67&lt;&gt;888888888.88))=TRUE(),C209,0)</f>
        <v>4345456.21</v>
      </c>
      <c r="D222" s="50">
        <f>IF((AND(D$189=D$214,D$67&lt;&gt;888888888.88))=TRUE(),D209,0)</f>
        <v>4345456.21</v>
      </c>
      <c r="F222" s="1"/>
    </row>
    <row r="223" spans="1:6" x14ac:dyDescent="0.2">
      <c r="A223" s="178"/>
      <c r="B223" s="256" t="s">
        <v>586</v>
      </c>
      <c r="C223" s="45"/>
      <c r="D223" s="45"/>
      <c r="F223" s="1"/>
    </row>
    <row r="224" spans="1:6" x14ac:dyDescent="0.2">
      <c r="A224" s="192" t="s">
        <v>379</v>
      </c>
      <c r="B224" s="184" t="s">
        <v>380</v>
      </c>
      <c r="C224" s="50">
        <f>IF((AND(C$189=C$214,C$68&lt;&gt;888888888.88))=TRUE(),MIN(C211,C213),0)</f>
        <v>4282403.4400000004</v>
      </c>
      <c r="D224" s="50">
        <f>IF((AND(D$189=D$214,D$68&lt;&gt;888888888.88))=TRUE(),MIN(D211,D213),0)</f>
        <v>4282403.4400000004</v>
      </c>
      <c r="F224" s="1"/>
    </row>
    <row r="225" spans="1:6" x14ac:dyDescent="0.2">
      <c r="A225" s="192" t="s">
        <v>381</v>
      </c>
      <c r="B225" s="184" t="s">
        <v>382</v>
      </c>
      <c r="C225" s="45">
        <f>IF(C189=C214,C63,0)</f>
        <v>0</v>
      </c>
      <c r="D225" s="45">
        <f>IF(D189=D214,D63,0)</f>
        <v>0</v>
      </c>
      <c r="F225" s="1"/>
    </row>
    <row r="226" spans="1:6" x14ac:dyDescent="0.2">
      <c r="A226" s="192" t="s">
        <v>383</v>
      </c>
      <c r="B226" s="184" t="s">
        <v>671</v>
      </c>
      <c r="C226" s="45">
        <f>C222-C224</f>
        <v>63052.769999999553</v>
      </c>
      <c r="D226" s="45">
        <f>D222-D224</f>
        <v>63052.769999999553</v>
      </c>
      <c r="F226" s="1"/>
    </row>
    <row r="227" spans="1:6" x14ac:dyDescent="0.2">
      <c r="A227" s="178"/>
      <c r="B227" s="184" t="s">
        <v>384</v>
      </c>
      <c r="C227" s="45"/>
      <c r="D227" s="45"/>
      <c r="F227" s="1"/>
    </row>
    <row r="228" spans="1:6" x14ac:dyDescent="0.2">
      <c r="A228" s="178"/>
      <c r="B228" s="184" t="s">
        <v>385</v>
      </c>
      <c r="C228" s="45"/>
      <c r="D228" s="45"/>
      <c r="F228" s="1"/>
    </row>
    <row r="229" spans="1:6" x14ac:dyDescent="0.2">
      <c r="A229" s="178"/>
      <c r="B229" s="184" t="s">
        <v>386</v>
      </c>
      <c r="C229" s="45"/>
      <c r="D229" s="45"/>
      <c r="F229" s="1"/>
    </row>
    <row r="230" spans="1:6" x14ac:dyDescent="0.2">
      <c r="A230" s="192" t="s">
        <v>387</v>
      </c>
      <c r="B230" s="184" t="s">
        <v>669</v>
      </c>
      <c r="C230" s="45">
        <f>MIN(C68,C226)</f>
        <v>63052.769999999553</v>
      </c>
      <c r="D230" s="45">
        <f>MIN(D68,D226)</f>
        <v>63052.769999999553</v>
      </c>
      <c r="F230" s="1"/>
    </row>
    <row r="231" spans="1:6" x14ac:dyDescent="0.2">
      <c r="A231" s="178"/>
      <c r="B231" s="184" t="s">
        <v>388</v>
      </c>
      <c r="C231" s="12"/>
      <c r="D231" s="12"/>
      <c r="F231" s="1"/>
    </row>
    <row r="232" spans="1:6" x14ac:dyDescent="0.2">
      <c r="A232" s="192"/>
      <c r="B232" s="184"/>
      <c r="C232" s="12"/>
      <c r="D232" s="12"/>
      <c r="F232" s="1" t="s">
        <v>468</v>
      </c>
    </row>
    <row r="233" spans="1:6" ht="15.75" x14ac:dyDescent="0.25">
      <c r="A233" s="192" t="s">
        <v>277</v>
      </c>
      <c r="B233" s="207" t="s">
        <v>389</v>
      </c>
      <c r="C233" s="12"/>
      <c r="D233" s="12"/>
      <c r="F233" s="1"/>
    </row>
    <row r="234" spans="1:6" x14ac:dyDescent="0.2">
      <c r="A234" s="192" t="s">
        <v>390</v>
      </c>
      <c r="B234" s="184" t="s">
        <v>587</v>
      </c>
      <c r="C234" s="45">
        <f>+C214</f>
        <v>4282403.4400000004</v>
      </c>
      <c r="D234" s="45">
        <f>+D214</f>
        <v>4282403.4400000004</v>
      </c>
      <c r="F234" s="1"/>
    </row>
    <row r="235" spans="1:6" x14ac:dyDescent="0.2">
      <c r="A235" s="192" t="s">
        <v>391</v>
      </c>
      <c r="B235" s="184" t="s">
        <v>670</v>
      </c>
      <c r="C235" s="45">
        <f>C230</f>
        <v>63052.769999999553</v>
      </c>
      <c r="D235" s="45">
        <f>D230</f>
        <v>63052.769999999553</v>
      </c>
      <c r="F235" s="1"/>
    </row>
    <row r="236" spans="1:6" x14ac:dyDescent="0.2">
      <c r="A236" s="192" t="s">
        <v>392</v>
      </c>
      <c r="B236" s="184" t="s">
        <v>554</v>
      </c>
      <c r="C236" s="45">
        <f>C234+C235</f>
        <v>4345456.21</v>
      </c>
      <c r="D236" s="45">
        <f>D234+D235</f>
        <v>4345456.21</v>
      </c>
      <c r="F236" s="1"/>
    </row>
    <row r="237" spans="1:6" x14ac:dyDescent="0.2">
      <c r="A237" s="178"/>
      <c r="B237" s="184"/>
      <c r="C237" s="33"/>
      <c r="D237" s="33"/>
      <c r="F237" s="1"/>
    </row>
    <row r="238" spans="1:6" ht="15.75" x14ac:dyDescent="0.25">
      <c r="A238" s="192" t="s">
        <v>277</v>
      </c>
      <c r="B238" s="207" t="s">
        <v>393</v>
      </c>
      <c r="C238" s="33"/>
      <c r="D238" s="33"/>
      <c r="F238" s="1"/>
    </row>
    <row r="239" spans="1:6" x14ac:dyDescent="0.2">
      <c r="A239" s="192" t="s">
        <v>394</v>
      </c>
      <c r="B239" s="184" t="s">
        <v>395</v>
      </c>
      <c r="C239" s="49">
        <f>C42</f>
        <v>2.7E-2</v>
      </c>
      <c r="D239" s="49">
        <f>D42</f>
        <v>2.7E-2</v>
      </c>
      <c r="F239" s="1"/>
    </row>
    <row r="240" spans="1:6" x14ac:dyDescent="0.2">
      <c r="A240" s="178"/>
      <c r="B240" s="184" t="s">
        <v>396</v>
      </c>
      <c r="C240" s="49"/>
      <c r="D240" s="49"/>
      <c r="F240" s="1"/>
    </row>
    <row r="241" spans="1:6" x14ac:dyDescent="0.2">
      <c r="A241" s="192" t="s">
        <v>397</v>
      </c>
      <c r="B241" s="184" t="s">
        <v>398</v>
      </c>
      <c r="C241" s="49">
        <f>TRUNC((C236-(C97*C37)-C40)/C41,6)</f>
        <v>0.12670899999999999</v>
      </c>
      <c r="D241" s="49">
        <f>TRUNC((D236-(D97*D37)-D40)/D41,6)</f>
        <v>0.12670899999999999</v>
      </c>
      <c r="F241" s="1"/>
    </row>
    <row r="242" spans="1:6" x14ac:dyDescent="0.2">
      <c r="A242" s="178"/>
      <c r="B242" s="184" t="s">
        <v>624</v>
      </c>
      <c r="C242" s="49"/>
      <c r="D242" s="49"/>
      <c r="F242" s="1"/>
    </row>
    <row r="243" spans="1:6" x14ac:dyDescent="0.2">
      <c r="A243" s="178"/>
      <c r="B243" s="184" t="s">
        <v>399</v>
      </c>
      <c r="C243" s="49"/>
      <c r="D243" s="49"/>
      <c r="F243" s="1"/>
    </row>
    <row r="244" spans="1:6" x14ac:dyDescent="0.2">
      <c r="A244" s="192" t="s">
        <v>400</v>
      </c>
      <c r="B244" s="184" t="s">
        <v>401</v>
      </c>
      <c r="C244" s="49">
        <f>ROUND(((C43)*(1+C186+C187))/C41,6)</f>
        <v>25.951542</v>
      </c>
      <c r="D244" s="49">
        <f>ROUND(((D43)*(1+D186+D187))/D41,6)</f>
        <v>25.951542</v>
      </c>
      <c r="F244" s="1"/>
    </row>
    <row r="245" spans="1:6" x14ac:dyDescent="0.2">
      <c r="A245" s="178"/>
      <c r="B245" s="184" t="s">
        <v>402</v>
      </c>
      <c r="C245" s="49"/>
      <c r="D245" s="49"/>
      <c r="F245" s="1"/>
    </row>
    <row r="246" spans="1:6" x14ac:dyDescent="0.2">
      <c r="A246" s="178"/>
      <c r="B246" s="184" t="s">
        <v>403</v>
      </c>
      <c r="C246" s="49"/>
      <c r="D246" s="49"/>
      <c r="F246" s="1"/>
    </row>
    <row r="247" spans="1:6" x14ac:dyDescent="0.2">
      <c r="A247" s="192" t="s">
        <v>404</v>
      </c>
      <c r="B247" s="184" t="s">
        <v>405</v>
      </c>
      <c r="C247" s="49">
        <f>MIN(C239,C241,C244)</f>
        <v>2.7E-2</v>
      </c>
      <c r="D247" s="49">
        <f>MIN(D239,D241,D244)</f>
        <v>2.7E-2</v>
      </c>
      <c r="F247" s="1"/>
    </row>
    <row r="248" spans="1:6" x14ac:dyDescent="0.2">
      <c r="A248" s="178"/>
      <c r="B248" s="184" t="s">
        <v>406</v>
      </c>
      <c r="C248" s="49"/>
      <c r="D248" s="49"/>
      <c r="F248" s="1"/>
    </row>
    <row r="249" spans="1:6" x14ac:dyDescent="0.2">
      <c r="A249" s="192" t="s">
        <v>407</v>
      </c>
      <c r="B249" s="184" t="s">
        <v>408</v>
      </c>
      <c r="C249" s="49">
        <v>0</v>
      </c>
      <c r="D249" s="49">
        <v>0</v>
      </c>
      <c r="F249" s="1"/>
    </row>
    <row r="250" spans="1:6" x14ac:dyDescent="0.2">
      <c r="A250" s="192" t="s">
        <v>409</v>
      </c>
      <c r="B250" s="184" t="s">
        <v>410</v>
      </c>
      <c r="C250" s="49">
        <f>IF(C249&gt;0,C249,C247)</f>
        <v>2.7E-2</v>
      </c>
      <c r="D250" s="49">
        <f>IF(D249&gt;0,D249,D247)</f>
        <v>2.7E-2</v>
      </c>
      <c r="F250" s="1"/>
    </row>
    <row r="251" spans="1:6" x14ac:dyDescent="0.2">
      <c r="A251" s="178"/>
      <c r="B251" s="184" t="s">
        <v>411</v>
      </c>
      <c r="C251" s="33"/>
      <c r="D251" s="33"/>
      <c r="F251" s="1"/>
    </row>
    <row r="252" spans="1:6" x14ac:dyDescent="0.2">
      <c r="A252" s="192" t="s">
        <v>277</v>
      </c>
      <c r="B252" s="184" t="s">
        <v>277</v>
      </c>
      <c r="C252" s="33"/>
      <c r="D252" s="33"/>
      <c r="F252" s="1"/>
    </row>
    <row r="253" spans="1:6" ht="15.75" x14ac:dyDescent="0.25">
      <c r="A253" s="192" t="s">
        <v>277</v>
      </c>
      <c r="B253" s="207" t="s">
        <v>412</v>
      </c>
      <c r="C253" s="33"/>
      <c r="D253" s="33"/>
      <c r="F253" s="1"/>
    </row>
    <row r="254" spans="1:6" x14ac:dyDescent="0.2">
      <c r="A254" s="192" t="s">
        <v>413</v>
      </c>
      <c r="B254" s="184" t="s">
        <v>414</v>
      </c>
      <c r="C254" s="52">
        <f>C57</f>
        <v>163379.49</v>
      </c>
      <c r="D254" s="52">
        <f>D57</f>
        <v>163379.49339207623</v>
      </c>
      <c r="F254" s="1"/>
    </row>
    <row r="255" spans="1:6" x14ac:dyDescent="0.2">
      <c r="A255" s="192" t="s">
        <v>415</v>
      </c>
      <c r="B255" s="184" t="s">
        <v>416</v>
      </c>
      <c r="C255" s="12">
        <f>ROUND(C254/C41,6)</f>
        <v>4.8719999999999996E-3</v>
      </c>
      <c r="D255" s="12">
        <f>ROUND(D254/D41,6)</f>
        <v>4.8719999999999996E-3</v>
      </c>
      <c r="F255" s="1"/>
    </row>
    <row r="256" spans="1:6" x14ac:dyDescent="0.2">
      <c r="A256" s="178"/>
      <c r="B256" s="184" t="s">
        <v>417</v>
      </c>
      <c r="C256" s="12"/>
      <c r="D256" s="12"/>
      <c r="F256" s="1"/>
    </row>
    <row r="257" spans="1:6" x14ac:dyDescent="0.2">
      <c r="A257" s="192" t="s">
        <v>418</v>
      </c>
      <c r="B257" s="184" t="s">
        <v>419</v>
      </c>
      <c r="C257" s="12">
        <f>ROUND(MIN(C255,(C239-C250),(C244-C250)),6)</f>
        <v>0</v>
      </c>
      <c r="D257" s="12">
        <f>ROUND(MIN(D255,(D239-D250),(D244-D250)),6)</f>
        <v>0</v>
      </c>
      <c r="F257" s="1"/>
    </row>
    <row r="258" spans="1:6" x14ac:dyDescent="0.2">
      <c r="A258" s="178"/>
      <c r="B258" s="184" t="s">
        <v>420</v>
      </c>
      <c r="C258" s="12"/>
      <c r="D258" s="12"/>
      <c r="F258" s="1"/>
    </row>
    <row r="259" spans="1:6" x14ac:dyDescent="0.2">
      <c r="A259" s="178"/>
      <c r="B259" s="184" t="s">
        <v>421</v>
      </c>
      <c r="C259" s="12"/>
      <c r="D259" s="12"/>
      <c r="F259" s="1"/>
    </row>
    <row r="260" spans="1:6" x14ac:dyDescent="0.2">
      <c r="A260" s="192" t="s">
        <v>422</v>
      </c>
      <c r="B260" s="184" t="s">
        <v>423</v>
      </c>
      <c r="C260" s="12">
        <v>0</v>
      </c>
      <c r="D260" s="12">
        <v>0</v>
      </c>
      <c r="F260" s="1"/>
    </row>
    <row r="261" spans="1:6" x14ac:dyDescent="0.2">
      <c r="A261" s="192" t="s">
        <v>424</v>
      </c>
      <c r="B261" s="184" t="s">
        <v>425</v>
      </c>
      <c r="C261" s="12">
        <f>IF(C249&gt;0,C260,C257)</f>
        <v>0</v>
      </c>
      <c r="D261" s="12">
        <f>IF(D249&gt;0,D260,D257)</f>
        <v>0</v>
      </c>
      <c r="F261" s="1"/>
    </row>
    <row r="262" spans="1:6" x14ac:dyDescent="0.2">
      <c r="A262" s="178"/>
      <c r="B262" s="184" t="s">
        <v>426</v>
      </c>
      <c r="C262" s="12"/>
      <c r="D262" s="12"/>
      <c r="F262" s="1"/>
    </row>
    <row r="263" spans="1:6" x14ac:dyDescent="0.2">
      <c r="A263" s="193"/>
      <c r="B263" s="184"/>
      <c r="C263" s="12"/>
      <c r="D263" s="34"/>
      <c r="F263" s="1"/>
    </row>
    <row r="264" spans="1:6" ht="15.75" x14ac:dyDescent="0.25">
      <c r="A264" s="193" t="s">
        <v>277</v>
      </c>
      <c r="B264" s="207" t="s">
        <v>427</v>
      </c>
      <c r="C264" s="12"/>
      <c r="D264" s="34"/>
      <c r="F264" s="1"/>
    </row>
    <row r="265" spans="1:6" x14ac:dyDescent="0.2">
      <c r="A265" s="192" t="s">
        <v>428</v>
      </c>
      <c r="B265" s="184" t="s">
        <v>429</v>
      </c>
      <c r="C265" s="45">
        <f>+C236</f>
        <v>4345456.21</v>
      </c>
      <c r="D265" s="45">
        <f>+D236</f>
        <v>4345456.21</v>
      </c>
      <c r="F265" s="1"/>
    </row>
    <row r="266" spans="1:6" x14ac:dyDescent="0.2">
      <c r="A266" s="192" t="s">
        <v>430</v>
      </c>
      <c r="B266" s="184" t="s">
        <v>431</v>
      </c>
      <c r="C266" s="45">
        <f>ROUND(C250*C41,2)</f>
        <v>905460.63</v>
      </c>
      <c r="D266" s="45">
        <f>ROUND(D250*D41,2)</f>
        <v>905460.63</v>
      </c>
      <c r="F266" s="1"/>
    </row>
    <row r="267" spans="1:6" x14ac:dyDescent="0.2">
      <c r="A267" s="192" t="s">
        <v>432</v>
      </c>
      <c r="B267" s="184" t="s">
        <v>433</v>
      </c>
      <c r="C267" s="45">
        <f>C40</f>
        <v>96188.23</v>
      </c>
      <c r="D267" s="45">
        <f>D40</f>
        <v>96188.23</v>
      </c>
      <c r="F267" s="1"/>
    </row>
    <row r="268" spans="1:6" x14ac:dyDescent="0.2">
      <c r="A268" s="192" t="s">
        <v>434</v>
      </c>
      <c r="B268" s="184" t="s">
        <v>435</v>
      </c>
      <c r="C268" s="45">
        <f>C265-C266-C267</f>
        <v>3343807.35</v>
      </c>
      <c r="D268" s="45">
        <f>D265-D266-D267</f>
        <v>3343807.35</v>
      </c>
      <c r="F268" s="1"/>
    </row>
    <row r="269" spans="1:6" x14ac:dyDescent="0.2">
      <c r="A269" s="178"/>
      <c r="B269" s="184" t="s">
        <v>436</v>
      </c>
      <c r="C269" s="45"/>
      <c r="D269" s="45"/>
      <c r="F269" s="1"/>
    </row>
    <row r="270" spans="1:6" x14ac:dyDescent="0.2">
      <c r="A270" s="192" t="s">
        <v>437</v>
      </c>
      <c r="B270" s="184" t="s">
        <v>438</v>
      </c>
      <c r="C270" s="45">
        <f>ROUND(C261*C41,2)</f>
        <v>0</v>
      </c>
      <c r="D270" s="45">
        <f>ROUND(D261*D41,2)</f>
        <v>0</v>
      </c>
      <c r="F270" s="1"/>
    </row>
    <row r="271" spans="1:6" x14ac:dyDescent="0.2">
      <c r="A271" s="178"/>
      <c r="B271" s="184" t="s">
        <v>439</v>
      </c>
      <c r="C271" s="45"/>
      <c r="D271" s="45"/>
      <c r="F271" s="1"/>
    </row>
    <row r="272" spans="1:6" x14ac:dyDescent="0.2">
      <c r="A272" s="192" t="s">
        <v>440</v>
      </c>
      <c r="B272" s="184" t="s">
        <v>441</v>
      </c>
      <c r="C272" s="45">
        <f>ROUND(C265/C97,2)</f>
        <v>8718.81</v>
      </c>
      <c r="D272" s="45">
        <f>ROUND(D265/D97,2)</f>
        <v>8718.81</v>
      </c>
      <c r="F272" s="1"/>
    </row>
    <row r="273" spans="1:4" x14ac:dyDescent="0.2">
      <c r="A273" s="178"/>
      <c r="B273" s="184" t="s">
        <v>617</v>
      </c>
      <c r="C273" s="51"/>
      <c r="D273" s="51"/>
    </row>
    <row r="274" spans="1:4" x14ac:dyDescent="0.2">
      <c r="A274" s="278">
        <f>Worksheet!GD269</f>
        <v>-0.11041072050132321</v>
      </c>
      <c r="B274" s="184"/>
      <c r="C274" s="51"/>
      <c r="D274" s="279"/>
    </row>
    <row r="275" spans="1:4" ht="15.75" x14ac:dyDescent="0.25">
      <c r="A275" s="192" t="s">
        <v>709</v>
      </c>
      <c r="B275" s="207" t="s">
        <v>1018</v>
      </c>
      <c r="C275" s="6">
        <f>IF(((C268*-1)&gt;(C265*$A$274)),-C268,(C265*$A$274))</f>
        <v>-479784.95105304924</v>
      </c>
      <c r="D275" s="6">
        <f>IF(((D268*-1)&gt;(D265*$A$274)),-D268,(D265*$A$274))</f>
        <v>-479784.95105304924</v>
      </c>
    </row>
    <row r="276" spans="1:4" ht="15.75" x14ac:dyDescent="0.25">
      <c r="A276" s="192"/>
      <c r="B276" s="207"/>
      <c r="C276" s="6"/>
      <c r="D276" s="6"/>
    </row>
    <row r="277" spans="1:4" ht="15.75" x14ac:dyDescent="0.25">
      <c r="A277" s="192"/>
      <c r="B277" s="207" t="s">
        <v>1019</v>
      </c>
      <c r="C277" s="6"/>
      <c r="D277" s="6"/>
    </row>
    <row r="278" spans="1:4" x14ac:dyDescent="0.2">
      <c r="A278" s="192" t="s">
        <v>710</v>
      </c>
      <c r="B278" s="184" t="s">
        <v>705</v>
      </c>
      <c r="C278" s="1">
        <f>C265+C275</f>
        <v>3865671.2589469505</v>
      </c>
      <c r="D278" s="1">
        <f>D265+D275</f>
        <v>3865671.2589469505</v>
      </c>
    </row>
    <row r="279" spans="1:4" x14ac:dyDescent="0.2">
      <c r="A279" s="192" t="s">
        <v>741</v>
      </c>
      <c r="B279" s="184" t="s">
        <v>706</v>
      </c>
      <c r="C279" s="1">
        <f>C266</f>
        <v>905460.63</v>
      </c>
      <c r="D279" s="1">
        <f>D266</f>
        <v>905460.63</v>
      </c>
    </row>
    <row r="280" spans="1:4" x14ac:dyDescent="0.2">
      <c r="A280" s="192" t="s">
        <v>742</v>
      </c>
      <c r="B280" s="184" t="s">
        <v>707</v>
      </c>
      <c r="C280" s="1">
        <f>C267</f>
        <v>96188.23</v>
      </c>
      <c r="D280" s="1">
        <f>D267</f>
        <v>96188.23</v>
      </c>
    </row>
    <row r="281" spans="1:4" x14ac:dyDescent="0.2">
      <c r="A281" s="192" t="s">
        <v>743</v>
      </c>
      <c r="B281" s="184" t="s">
        <v>435</v>
      </c>
      <c r="C281" s="1">
        <f>C278-C279-C280</f>
        <v>2864022.3989469507</v>
      </c>
      <c r="D281" s="1">
        <f>D278-D279-D280</f>
        <v>2864022.3989469507</v>
      </c>
    </row>
    <row r="282" spans="1:4" x14ac:dyDescent="0.2">
      <c r="A282" s="192" t="s">
        <v>744</v>
      </c>
      <c r="B282" s="184" t="s">
        <v>711</v>
      </c>
      <c r="C282" s="6">
        <f>IF(MIN((((C265*-$A$274)+C275)),(C57-C270))&lt;0,0,(MIN((((C265*-$A$274)+C275)),(C57-C270))))</f>
        <v>0</v>
      </c>
      <c r="D282" s="6">
        <f>IF(MIN((((D265*-$A$274)+D275)),(D57-D270))&lt;0,0,(MIN((((D265*-$A$274)+D275)),(D57-D270))))</f>
        <v>0</v>
      </c>
    </row>
    <row r="283" spans="1:4" x14ac:dyDescent="0.2">
      <c r="A283" s="186"/>
      <c r="B283" s="184"/>
      <c r="C283" s="1"/>
      <c r="D283" s="1"/>
    </row>
    <row r="284" spans="1:4" x14ac:dyDescent="0.2">
      <c r="A284" s="192" t="s">
        <v>745</v>
      </c>
      <c r="B284" s="184" t="s">
        <v>1020</v>
      </c>
      <c r="C284" s="1">
        <f>(C278-C282)/C97</f>
        <v>7756.1622370524692</v>
      </c>
      <c r="D284" s="1">
        <f>(D278-D282)/D97</f>
        <v>7756.1622370524692</v>
      </c>
    </row>
    <row r="285" spans="1:4" x14ac:dyDescent="0.2">
      <c r="A285" s="178"/>
      <c r="B285" s="184"/>
      <c r="C285" s="6"/>
      <c r="D285" s="6"/>
    </row>
    <row r="286" spans="1:4" ht="15.75" x14ac:dyDescent="0.25">
      <c r="A286" s="178"/>
      <c r="B286" s="207" t="s">
        <v>637</v>
      </c>
      <c r="C286" s="6"/>
      <c r="D286" s="6"/>
    </row>
    <row r="287" spans="1:4" x14ac:dyDescent="0.2">
      <c r="A287" s="192" t="s">
        <v>646</v>
      </c>
      <c r="B287" s="184" t="s">
        <v>642</v>
      </c>
      <c r="C287" s="6">
        <f>ROUND(((C278-C282)-((C160+C164)*C288))/C92,2)</f>
        <v>8494.6299999999992</v>
      </c>
      <c r="D287" s="6">
        <f>ROUND(((D278-D282)-((D160+D164)*D288))/D92,2)</f>
        <v>8494.6299999999992</v>
      </c>
    </row>
    <row r="288" spans="1:4" x14ac:dyDescent="0.2">
      <c r="A288" s="192" t="s">
        <v>647</v>
      </c>
      <c r="B288" s="184" t="s">
        <v>638</v>
      </c>
      <c r="C288" s="6">
        <f>(C161+(C161*$A$274))</f>
        <v>7022.4177723625544</v>
      </c>
      <c r="D288" s="6">
        <f>(D161+(D161*$A$274))</f>
        <v>7022.4177723625544</v>
      </c>
    </row>
    <row r="289" spans="1:4" x14ac:dyDescent="0.2">
      <c r="A289" s="192"/>
      <c r="B289" s="184"/>
      <c r="C289" s="6"/>
      <c r="D289" s="6"/>
    </row>
    <row r="290" spans="1:4" x14ac:dyDescent="0.2">
      <c r="A290" s="192" t="s">
        <v>648</v>
      </c>
      <c r="B290" s="184" t="s">
        <v>665</v>
      </c>
      <c r="C290" s="6">
        <f>((C287*(C89+C90+C91)+(C288*(C94+C96)))*-1)</f>
        <v>0</v>
      </c>
      <c r="D290" s="6">
        <f>((D287*(D89+D90+D91)+(D288*(D94+D96)))*-1)</f>
        <v>0</v>
      </c>
    </row>
    <row r="291" spans="1:4" x14ac:dyDescent="0.2">
      <c r="A291" s="192"/>
      <c r="B291" s="184"/>
      <c r="C291" s="6"/>
      <c r="D291" s="6"/>
    </row>
    <row r="292" spans="1:4" x14ac:dyDescent="0.2">
      <c r="A292" s="192" t="s">
        <v>649</v>
      </c>
      <c r="B292" s="184" t="s">
        <v>657</v>
      </c>
      <c r="C292" s="6">
        <f>C278+C290</f>
        <v>3865671.2589469505</v>
      </c>
      <c r="D292" s="6">
        <f>D278+D290</f>
        <v>3865671.2589469505</v>
      </c>
    </row>
    <row r="293" spans="1:4" x14ac:dyDescent="0.2">
      <c r="A293" s="192" t="s">
        <v>650</v>
      </c>
      <c r="B293" s="184" t="s">
        <v>654</v>
      </c>
      <c r="C293" s="6">
        <f>C279</f>
        <v>905460.63</v>
      </c>
      <c r="D293" s="6">
        <f>D279</f>
        <v>905460.63</v>
      </c>
    </row>
    <row r="294" spans="1:4" x14ac:dyDescent="0.2">
      <c r="A294" s="192" t="s">
        <v>651</v>
      </c>
      <c r="B294" s="184" t="s">
        <v>655</v>
      </c>
      <c r="C294" s="6">
        <f>C280</f>
        <v>96188.23</v>
      </c>
      <c r="D294" s="6">
        <f>D280</f>
        <v>96188.23</v>
      </c>
    </row>
    <row r="295" spans="1:4" x14ac:dyDescent="0.2">
      <c r="A295" s="192" t="s">
        <v>652</v>
      </c>
      <c r="B295" s="184" t="s">
        <v>645</v>
      </c>
      <c r="C295" s="6">
        <f>C281+C290</f>
        <v>2864022.3989469507</v>
      </c>
      <c r="D295" s="6">
        <f>D281+D290</f>
        <v>2864022.3989469507</v>
      </c>
    </row>
    <row r="296" spans="1:4" x14ac:dyDescent="0.2">
      <c r="A296" s="178"/>
      <c r="B296" s="184" t="s">
        <v>656</v>
      </c>
      <c r="C296" s="6"/>
      <c r="D296" s="6"/>
    </row>
    <row r="297" spans="1:4" x14ac:dyDescent="0.2">
      <c r="A297" s="178"/>
      <c r="B297" s="184" t="s">
        <v>721</v>
      </c>
      <c r="C297" s="6">
        <f>-C282</f>
        <v>0</v>
      </c>
      <c r="D297" s="6">
        <f>-D282</f>
        <v>0</v>
      </c>
    </row>
    <row r="298" spans="1:4" x14ac:dyDescent="0.2">
      <c r="A298" s="178"/>
      <c r="B298" s="184"/>
      <c r="C298" s="42"/>
      <c r="D298" s="42"/>
    </row>
    <row r="299" spans="1:4" x14ac:dyDescent="0.2">
      <c r="A299" s="178"/>
      <c r="B299" s="184"/>
      <c r="C299" s="42"/>
      <c r="D299" s="42"/>
    </row>
    <row r="300" spans="1:4" ht="15.75" x14ac:dyDescent="0.25">
      <c r="A300" s="192" t="s">
        <v>277</v>
      </c>
      <c r="B300" s="207" t="s">
        <v>442</v>
      </c>
      <c r="C300" s="42"/>
      <c r="D300" s="42"/>
    </row>
    <row r="301" spans="1:4" x14ac:dyDescent="0.2">
      <c r="A301" s="192" t="s">
        <v>443</v>
      </c>
      <c r="B301" s="184" t="s">
        <v>444</v>
      </c>
      <c r="C301" s="12">
        <f>+C250</f>
        <v>2.7E-2</v>
      </c>
      <c r="D301" s="12">
        <f>+D250</f>
        <v>2.7E-2</v>
      </c>
    </row>
    <row r="302" spans="1:4" x14ac:dyDescent="0.2">
      <c r="A302" s="192" t="s">
        <v>445</v>
      </c>
      <c r="B302" s="184" t="s">
        <v>446</v>
      </c>
      <c r="C302" s="12">
        <f>+C261</f>
        <v>0</v>
      </c>
      <c r="D302" s="12">
        <f>+D261</f>
        <v>0</v>
      </c>
    </row>
    <row r="303" spans="1:4" x14ac:dyDescent="0.2">
      <c r="A303" s="192" t="s">
        <v>447</v>
      </c>
      <c r="B303" s="184" t="s">
        <v>448</v>
      </c>
      <c r="C303" s="12">
        <f>ROUND((C72/C41),6)</f>
        <v>0</v>
      </c>
      <c r="D303" s="12">
        <f>ROUND((D72/D41),6)</f>
        <v>0</v>
      </c>
    </row>
    <row r="304" spans="1:4" x14ac:dyDescent="0.2">
      <c r="A304" s="178"/>
      <c r="B304" s="184" t="s">
        <v>449</v>
      </c>
      <c r="C304" s="12"/>
      <c r="D304" s="12"/>
    </row>
    <row r="305" spans="1:4" x14ac:dyDescent="0.2">
      <c r="A305" s="192" t="s">
        <v>450</v>
      </c>
      <c r="B305" s="184" t="s">
        <v>451</v>
      </c>
      <c r="C305" s="12">
        <f>ROUND((C73/C41),6)</f>
        <v>0</v>
      </c>
      <c r="D305" s="12">
        <f>ROUND((D73/D41),6)</f>
        <v>0</v>
      </c>
    </row>
    <row r="306" spans="1:4" x14ac:dyDescent="0.2">
      <c r="A306" s="178"/>
      <c r="B306" s="184" t="s">
        <v>452</v>
      </c>
      <c r="C306" s="12"/>
      <c r="D306" s="12"/>
    </row>
    <row r="307" spans="1:4" x14ac:dyDescent="0.2">
      <c r="A307" s="192" t="s">
        <v>453</v>
      </c>
      <c r="B307" s="184" t="s">
        <v>262</v>
      </c>
      <c r="C307" s="12">
        <f>ROUND((C74/C41),6)</f>
        <v>0</v>
      </c>
      <c r="D307" s="12">
        <f>ROUND((D74/D41),6)</f>
        <v>0</v>
      </c>
    </row>
    <row r="308" spans="1:4" x14ac:dyDescent="0.2">
      <c r="A308" s="178"/>
      <c r="B308" s="184" t="s">
        <v>454</v>
      </c>
      <c r="C308" s="12"/>
      <c r="D308" s="12"/>
    </row>
    <row r="309" spans="1:4" x14ac:dyDescent="0.2">
      <c r="A309" s="192" t="s">
        <v>455</v>
      </c>
      <c r="B309" s="184" t="s">
        <v>1006</v>
      </c>
      <c r="C309" s="12">
        <f>SUM(C301:C307)</f>
        <v>2.7E-2</v>
      </c>
      <c r="D309" s="12">
        <f>SUM(D301:D307)</f>
        <v>2.7E-2</v>
      </c>
    </row>
    <row r="310" spans="1:4" x14ac:dyDescent="0.2">
      <c r="A310" s="178"/>
      <c r="B310" s="184" t="s">
        <v>456</v>
      </c>
    </row>
    <row r="311" spans="1:4" x14ac:dyDescent="0.2">
      <c r="B311" s="184"/>
    </row>
    <row r="312" spans="1:4" x14ac:dyDescent="0.2">
      <c r="B312" s="184"/>
    </row>
    <row r="313" spans="1:4" x14ac:dyDescent="0.2">
      <c r="B313" s="184"/>
    </row>
    <row r="314" spans="1:4" x14ac:dyDescent="0.2">
      <c r="B314" s="184"/>
    </row>
  </sheetData>
  <pageMargins left="0.75" right="0.75" top="0.5" bottom="0.5" header="0" footer="0.5"/>
  <pageSetup scale="89" orientation="portrait" verticalDpi="300" r:id="rId1"/>
  <headerFooter alignWithMargins="0">
    <oddFooter>&amp;LCDE, Public School Finance Unit&amp;C&amp;R&amp;D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fitToPage="1"/>
  </sheetPr>
  <dimension ref="A1:FT64"/>
  <sheetViews>
    <sheetView defaultGridColor="0" colorId="22" zoomScale="87" workbookViewId="0"/>
  </sheetViews>
  <sheetFormatPr defaultColWidth="9.77734375" defaultRowHeight="15" x14ac:dyDescent="0.2"/>
  <cols>
    <col min="1" max="1" width="24.77734375" style="282" customWidth="1"/>
    <col min="2" max="2" width="2.77734375" style="282" customWidth="1"/>
    <col min="3" max="3" width="11.77734375" style="282" customWidth="1"/>
    <col min="4" max="4" width="18.77734375" style="282" customWidth="1"/>
    <col min="5" max="5" width="4.77734375" style="282" customWidth="1"/>
    <col min="6" max="6" width="18.77734375" style="282" customWidth="1"/>
    <col min="7" max="8" width="9.77734375" style="282"/>
    <col min="9" max="10" width="10.6640625" style="282" bestFit="1" customWidth="1"/>
    <col min="11" max="16384" width="9.77734375" style="282"/>
  </cols>
  <sheetData>
    <row r="1" spans="1:6" x14ac:dyDescent="0.2">
      <c r="A1" s="280"/>
      <c r="B1" s="280"/>
      <c r="C1" s="280"/>
      <c r="D1" s="281" t="s">
        <v>524</v>
      </c>
      <c r="E1" s="280"/>
      <c r="F1" s="280"/>
    </row>
    <row r="2" spans="1:6" x14ac:dyDescent="0.2">
      <c r="A2" s="283"/>
      <c r="B2" s="280"/>
      <c r="C2" s="280"/>
      <c r="D2" s="281" t="s">
        <v>1023</v>
      </c>
      <c r="E2" s="280"/>
    </row>
    <row r="3" spans="1:6" x14ac:dyDescent="0.2">
      <c r="A3" s="284"/>
      <c r="B3" s="280"/>
      <c r="C3" s="280"/>
      <c r="D3" s="280"/>
      <c r="E3" s="280"/>
      <c r="F3" s="284"/>
    </row>
    <row r="4" spans="1:6" x14ac:dyDescent="0.2">
      <c r="A4" s="280" t="s">
        <v>525</v>
      </c>
      <c r="B4" s="280"/>
      <c r="C4" s="280"/>
      <c r="D4" s="280"/>
      <c r="E4" s="280"/>
      <c r="F4" s="280" t="s">
        <v>526</v>
      </c>
    </row>
    <row r="5" spans="1:6" ht="49.9" customHeight="1" x14ac:dyDescent="0.2">
      <c r="A5" s="285"/>
      <c r="B5" s="280"/>
      <c r="C5" s="280"/>
      <c r="D5" s="286" t="s">
        <v>749</v>
      </c>
      <c r="E5" s="280"/>
      <c r="F5" s="286" t="s">
        <v>527</v>
      </c>
    </row>
    <row r="6" spans="1:6" x14ac:dyDescent="0.2">
      <c r="A6" s="285" t="s">
        <v>528</v>
      </c>
      <c r="B6" s="280"/>
      <c r="C6" s="280"/>
      <c r="D6" s="286" t="s">
        <v>529</v>
      </c>
      <c r="E6" s="280"/>
      <c r="F6" s="287" t="s">
        <v>1028</v>
      </c>
    </row>
    <row r="7" spans="1:6" x14ac:dyDescent="0.2">
      <c r="A7" s="280"/>
      <c r="B7" s="280"/>
      <c r="C7" s="280"/>
      <c r="D7" s="288"/>
      <c r="E7" s="280"/>
      <c r="F7" s="288"/>
    </row>
    <row r="8" spans="1:6" x14ac:dyDescent="0.2">
      <c r="A8" s="280" t="s">
        <v>530</v>
      </c>
      <c r="B8" s="280"/>
      <c r="C8" s="280"/>
      <c r="D8" s="289">
        <f>'district disk'!D250*1000</f>
        <v>27</v>
      </c>
      <c r="E8" s="280"/>
      <c r="F8" s="284"/>
    </row>
    <row r="9" spans="1:6" x14ac:dyDescent="0.2">
      <c r="A9" s="280"/>
      <c r="B9" s="280"/>
      <c r="C9" s="280"/>
      <c r="D9" s="290"/>
      <c r="E9" s="280"/>
      <c r="F9" s="280"/>
    </row>
    <row r="10" spans="1:6" x14ac:dyDescent="0.2">
      <c r="A10" s="280" t="s">
        <v>531</v>
      </c>
      <c r="B10" s="280"/>
      <c r="C10" s="280"/>
      <c r="D10" s="289">
        <f>'district disk'!D261*1000</f>
        <v>0</v>
      </c>
      <c r="E10" s="280"/>
      <c r="F10" s="284"/>
    </row>
    <row r="11" spans="1:6" x14ac:dyDescent="0.2">
      <c r="A11" s="280"/>
      <c r="B11" s="280"/>
      <c r="C11" s="280"/>
      <c r="D11" s="290"/>
      <c r="E11" s="280"/>
      <c r="F11" s="280"/>
    </row>
    <row r="12" spans="1:6" x14ac:dyDescent="0.2">
      <c r="A12" s="280" t="s">
        <v>532</v>
      </c>
      <c r="B12" s="280"/>
      <c r="C12" s="280"/>
      <c r="D12" s="290"/>
      <c r="E12" s="280"/>
      <c r="F12" s="280"/>
    </row>
    <row r="13" spans="1:6" x14ac:dyDescent="0.2">
      <c r="A13" s="280" t="s">
        <v>533</v>
      </c>
      <c r="B13" s="280"/>
      <c r="C13" s="280"/>
      <c r="D13" s="289">
        <f>'district disk'!D307*1000</f>
        <v>0</v>
      </c>
      <c r="E13" s="280"/>
      <c r="F13" s="284"/>
    </row>
    <row r="14" spans="1:6" x14ac:dyDescent="0.2">
      <c r="A14" s="280"/>
      <c r="B14" s="280"/>
      <c r="C14" s="280"/>
      <c r="D14" s="290"/>
      <c r="E14" s="280"/>
      <c r="F14" s="280"/>
    </row>
    <row r="15" spans="1:6" x14ac:dyDescent="0.2">
      <c r="A15" s="280" t="s">
        <v>534</v>
      </c>
      <c r="B15" s="280"/>
      <c r="C15" s="280"/>
      <c r="D15" s="289">
        <f>'district disk'!D303*1000</f>
        <v>0</v>
      </c>
      <c r="E15" s="280"/>
      <c r="F15" s="284"/>
    </row>
    <row r="16" spans="1:6" x14ac:dyDescent="0.2">
      <c r="A16" s="280"/>
      <c r="B16" s="280"/>
      <c r="C16" s="280"/>
      <c r="D16" s="290"/>
      <c r="E16" s="280"/>
      <c r="F16" s="280"/>
    </row>
    <row r="17" spans="1:6" x14ac:dyDescent="0.2">
      <c r="A17" s="280" t="s">
        <v>535</v>
      </c>
      <c r="B17" s="280"/>
      <c r="C17" s="280"/>
      <c r="D17" s="289">
        <f>'district disk'!D305*1000</f>
        <v>0</v>
      </c>
      <c r="E17" s="280"/>
      <c r="F17" s="284"/>
    </row>
    <row r="18" spans="1:6" x14ac:dyDescent="0.2">
      <c r="A18" s="280"/>
      <c r="B18" s="280"/>
      <c r="C18" s="280"/>
      <c r="D18" s="290"/>
      <c r="E18" s="280"/>
      <c r="F18" s="280"/>
    </row>
    <row r="19" spans="1:6" x14ac:dyDescent="0.2">
      <c r="A19" s="280" t="s">
        <v>628</v>
      </c>
      <c r="B19" s="280"/>
      <c r="C19" s="280"/>
      <c r="D19" s="291" t="e">
        <f>D43/D42*1000</f>
        <v>#DIV/0!</v>
      </c>
      <c r="E19" s="280"/>
      <c r="F19" s="291"/>
    </row>
    <row r="20" spans="1:6" x14ac:dyDescent="0.2">
      <c r="A20" s="280"/>
      <c r="B20" s="280"/>
      <c r="C20" s="280"/>
      <c r="D20" s="290"/>
      <c r="E20" s="280"/>
      <c r="F20" s="280"/>
    </row>
    <row r="21" spans="1:6" ht="15.75" thickBot="1" x14ac:dyDescent="0.25">
      <c r="A21" s="280" t="s">
        <v>629</v>
      </c>
      <c r="B21" s="280"/>
      <c r="C21" s="280"/>
      <c r="D21" s="292" t="e">
        <f>SUM(D8:D20)</f>
        <v>#DIV/0!</v>
      </c>
      <c r="E21" s="280"/>
      <c r="F21" s="293"/>
    </row>
    <row r="22" spans="1:6" ht="15.75" thickTop="1" x14ac:dyDescent="0.2">
      <c r="A22" s="280"/>
      <c r="B22" s="280"/>
      <c r="C22" s="280"/>
      <c r="D22" s="290"/>
      <c r="E22" s="280"/>
      <c r="F22" s="280"/>
    </row>
    <row r="23" spans="1:6" x14ac:dyDescent="0.2">
      <c r="A23" s="280" t="s">
        <v>630</v>
      </c>
      <c r="B23" s="280"/>
      <c r="C23" s="280"/>
      <c r="D23" s="294"/>
      <c r="E23" s="280"/>
      <c r="F23" s="284"/>
    </row>
    <row r="24" spans="1:6" x14ac:dyDescent="0.2">
      <c r="A24" s="280"/>
      <c r="B24" s="280"/>
      <c r="C24" s="280"/>
      <c r="D24" s="290"/>
      <c r="E24" s="280"/>
      <c r="F24" s="280"/>
    </row>
    <row r="25" spans="1:6" x14ac:dyDescent="0.2">
      <c r="A25" s="280" t="s">
        <v>631</v>
      </c>
      <c r="B25" s="280"/>
      <c r="C25" s="280"/>
      <c r="D25" s="291"/>
      <c r="E25" s="280"/>
      <c r="F25" s="284"/>
    </row>
    <row r="26" spans="1:6" x14ac:dyDescent="0.2">
      <c r="A26" s="280"/>
      <c r="B26" s="280"/>
      <c r="C26" s="280"/>
      <c r="D26" s="290"/>
      <c r="E26" s="280"/>
      <c r="F26" s="280"/>
    </row>
    <row r="27" spans="1:6" x14ac:dyDescent="0.2">
      <c r="A27" s="280" t="s">
        <v>632</v>
      </c>
      <c r="B27" s="280"/>
      <c r="C27" s="280"/>
      <c r="D27" s="295"/>
      <c r="E27" s="280"/>
      <c r="F27" s="296" t="s">
        <v>468</v>
      </c>
    </row>
    <row r="28" spans="1:6" x14ac:dyDescent="0.2">
      <c r="A28" s="280" t="s">
        <v>536</v>
      </c>
      <c r="B28" s="280"/>
      <c r="C28" s="280"/>
      <c r="D28" s="291"/>
      <c r="E28" s="280"/>
      <c r="F28" s="284"/>
    </row>
    <row r="29" spans="1:6" x14ac:dyDescent="0.2">
      <c r="A29" s="280"/>
      <c r="B29" s="280"/>
      <c r="C29" s="280"/>
      <c r="D29" s="297"/>
      <c r="E29" s="280"/>
    </row>
    <row r="30" spans="1:6" x14ac:dyDescent="0.2">
      <c r="A30" s="280" t="s">
        <v>746</v>
      </c>
      <c r="B30" s="280"/>
      <c r="C30" s="280"/>
      <c r="D30" s="291"/>
      <c r="E30" s="280"/>
      <c r="F30" s="284"/>
    </row>
    <row r="31" spans="1:6" x14ac:dyDescent="0.2">
      <c r="A31" s="280"/>
      <c r="B31" s="280"/>
      <c r="C31" s="280"/>
      <c r="D31" s="295"/>
      <c r="E31" s="280"/>
      <c r="F31" s="296"/>
    </row>
    <row r="32" spans="1:6" x14ac:dyDescent="0.2">
      <c r="A32" s="280" t="s">
        <v>747</v>
      </c>
      <c r="B32" s="280"/>
      <c r="C32" s="280"/>
      <c r="D32" s="291"/>
      <c r="E32" s="280"/>
      <c r="F32" s="284"/>
    </row>
    <row r="33" spans="1:6" x14ac:dyDescent="0.2">
      <c r="A33" s="280"/>
      <c r="B33" s="280"/>
      <c r="C33" s="280"/>
      <c r="D33" s="295"/>
      <c r="E33" s="280"/>
      <c r="F33" s="296"/>
    </row>
    <row r="34" spans="1:6" ht="15.75" thickBot="1" x14ac:dyDescent="0.25">
      <c r="A34" s="280" t="s">
        <v>748</v>
      </c>
      <c r="B34" s="280"/>
      <c r="C34" s="280"/>
      <c r="D34" s="298"/>
      <c r="E34" s="280"/>
      <c r="F34" s="293"/>
    </row>
    <row r="35" spans="1:6" ht="15.75" thickTop="1" x14ac:dyDescent="0.2">
      <c r="A35" s="280"/>
      <c r="B35" s="280"/>
      <c r="C35" s="280"/>
      <c r="D35" s="290"/>
      <c r="E35" s="280"/>
      <c r="F35" s="280"/>
    </row>
    <row r="36" spans="1:6" x14ac:dyDescent="0.2">
      <c r="A36" s="299" t="s">
        <v>537</v>
      </c>
      <c r="B36" s="280"/>
      <c r="C36" s="280"/>
      <c r="D36" s="288" t="s">
        <v>1025</v>
      </c>
      <c r="E36" s="288"/>
      <c r="F36" s="288" t="s">
        <v>1025</v>
      </c>
    </row>
    <row r="37" spans="1:6" x14ac:dyDescent="0.2">
      <c r="B37" s="288"/>
      <c r="C37" s="288"/>
      <c r="D37" s="300"/>
      <c r="E37" s="300"/>
      <c r="F37" s="300"/>
    </row>
    <row r="38" spans="1:6" x14ac:dyDescent="0.2">
      <c r="A38" s="301" t="s">
        <v>556</v>
      </c>
      <c r="B38" s="280"/>
      <c r="C38" s="280"/>
      <c r="D38" s="302"/>
      <c r="E38" s="303"/>
      <c r="F38" s="291"/>
    </row>
    <row r="40" spans="1:6" x14ac:dyDescent="0.2">
      <c r="A40" s="280" t="s">
        <v>538</v>
      </c>
      <c r="B40" s="301"/>
      <c r="C40" s="301"/>
      <c r="D40" s="304"/>
      <c r="E40" s="300"/>
      <c r="F40" s="304"/>
    </row>
    <row r="42" spans="1:6" x14ac:dyDescent="0.2">
      <c r="A42" s="280" t="s">
        <v>539</v>
      </c>
      <c r="B42" s="280"/>
      <c r="C42" s="280"/>
      <c r="D42" s="304">
        <f>D38+D40</f>
        <v>0</v>
      </c>
      <c r="E42" s="300"/>
      <c r="F42" s="304"/>
    </row>
    <row r="43" spans="1:6" x14ac:dyDescent="0.2">
      <c r="A43" s="280" t="s">
        <v>540</v>
      </c>
      <c r="D43" s="305"/>
      <c r="E43" s="306"/>
      <c r="F43" s="305"/>
    </row>
    <row r="44" spans="1:6" x14ac:dyDescent="0.2">
      <c r="A44" s="280" t="s">
        <v>541</v>
      </c>
      <c r="B44" s="280"/>
      <c r="C44" s="280"/>
      <c r="D44" s="306"/>
      <c r="E44" s="306"/>
      <c r="F44" s="306"/>
    </row>
    <row r="45" spans="1:6" x14ac:dyDescent="0.2">
      <c r="A45" s="280"/>
      <c r="B45" s="280"/>
      <c r="C45" s="280"/>
      <c r="D45" s="280" t="s">
        <v>468</v>
      </c>
      <c r="E45" s="280"/>
      <c r="F45" s="280"/>
    </row>
    <row r="46" spans="1:6" x14ac:dyDescent="0.2">
      <c r="A46" s="299" t="s">
        <v>542</v>
      </c>
      <c r="B46" s="280"/>
      <c r="C46" s="280"/>
      <c r="D46" s="280"/>
      <c r="E46" s="280"/>
      <c r="F46" s="280"/>
    </row>
    <row r="47" spans="1:6" x14ac:dyDescent="0.2">
      <c r="A47" s="280" t="s">
        <v>543</v>
      </c>
      <c r="B47" s="280"/>
      <c r="C47" s="280"/>
      <c r="D47" s="291">
        <f>'district disk'!D241*1000</f>
        <v>126.70899999999999</v>
      </c>
      <c r="E47" s="280"/>
      <c r="F47" s="284"/>
    </row>
    <row r="48" spans="1:6" x14ac:dyDescent="0.2">
      <c r="A48" s="280" t="s">
        <v>544</v>
      </c>
      <c r="B48" s="280"/>
      <c r="C48" s="280"/>
      <c r="D48" s="305">
        <f>'district disk'!D295</f>
        <v>2864022.3989469507</v>
      </c>
      <c r="E48" s="306"/>
      <c r="F48" s="305"/>
    </row>
    <row r="49" spans="1:176" x14ac:dyDescent="0.2">
      <c r="A49" s="280"/>
      <c r="B49" s="280"/>
      <c r="C49" s="280"/>
      <c r="D49" s="306"/>
      <c r="E49" s="306"/>
      <c r="F49" s="306"/>
    </row>
    <row r="50" spans="1:176" x14ac:dyDescent="0.2">
      <c r="A50" s="280"/>
      <c r="B50" s="280"/>
      <c r="C50" s="280"/>
      <c r="D50" s="280"/>
      <c r="E50" s="280"/>
      <c r="F50" s="280"/>
    </row>
    <row r="51" spans="1:176" x14ac:dyDescent="0.2">
      <c r="A51" s="280"/>
      <c r="B51" s="280"/>
      <c r="C51" s="280"/>
      <c r="D51" s="307"/>
      <c r="E51" s="280"/>
    </row>
    <row r="52" spans="1:176" x14ac:dyDescent="0.2">
      <c r="A52" s="308" t="s">
        <v>545</v>
      </c>
      <c r="B52" s="280"/>
      <c r="C52" s="280"/>
      <c r="D52" s="308" t="s">
        <v>546</v>
      </c>
      <c r="E52" s="280"/>
    </row>
    <row r="53" spans="1:176" ht="10.9" customHeight="1" x14ac:dyDescent="0.2">
      <c r="A53" s="280"/>
      <c r="B53" s="296"/>
      <c r="C53" s="280"/>
      <c r="D53" s="280"/>
      <c r="E53" s="280"/>
    </row>
    <row r="54" spans="1:176" ht="15.75" x14ac:dyDescent="0.25">
      <c r="A54" s="309" t="s">
        <v>1024</v>
      </c>
      <c r="B54" s="296"/>
      <c r="C54" s="283"/>
      <c r="D54" s="309"/>
      <c r="E54" s="280"/>
      <c r="F54" s="280"/>
    </row>
    <row r="55" spans="1:176" x14ac:dyDescent="0.2">
      <c r="B55" s="280"/>
      <c r="C55" s="283"/>
    </row>
    <row r="56" spans="1:176" ht="15.75" x14ac:dyDescent="0.25">
      <c r="B56" s="309"/>
      <c r="C56" s="309"/>
    </row>
    <row r="60" spans="1:176" x14ac:dyDescent="0.2">
      <c r="A60" s="310"/>
      <c r="D60" s="310"/>
      <c r="E60" s="310"/>
      <c r="F60" s="310"/>
    </row>
    <row r="61" spans="1:176" x14ac:dyDescent="0.2">
      <c r="A61" s="311"/>
      <c r="D61" s="311"/>
      <c r="E61" s="311"/>
      <c r="F61" s="311"/>
    </row>
    <row r="62" spans="1:176" x14ac:dyDescent="0.2">
      <c r="B62" s="310"/>
      <c r="C62" s="310"/>
      <c r="G62" s="310"/>
      <c r="H62" s="310"/>
      <c r="I62" s="310"/>
      <c r="J62" s="310"/>
      <c r="K62" s="310"/>
      <c r="L62" s="310"/>
      <c r="M62" s="310"/>
      <c r="N62" s="310"/>
      <c r="O62" s="310"/>
      <c r="P62" s="310"/>
      <c r="Q62" s="310"/>
      <c r="R62" s="310"/>
      <c r="S62" s="310"/>
      <c r="T62" s="310"/>
      <c r="U62" s="310"/>
      <c r="V62" s="310"/>
      <c r="W62" s="310"/>
      <c r="X62" s="310"/>
      <c r="Y62" s="310"/>
      <c r="Z62" s="310"/>
      <c r="AA62" s="310"/>
      <c r="AB62" s="310"/>
      <c r="AC62" s="310"/>
      <c r="AD62" s="310"/>
      <c r="AE62" s="310"/>
      <c r="AF62" s="310"/>
      <c r="AG62" s="310"/>
      <c r="AH62" s="310"/>
      <c r="AI62" s="310"/>
      <c r="AJ62" s="310"/>
      <c r="AK62" s="310"/>
      <c r="AL62" s="310"/>
      <c r="AM62" s="310"/>
      <c r="AN62" s="310"/>
      <c r="AO62" s="310"/>
      <c r="AP62" s="310"/>
      <c r="AQ62" s="310"/>
      <c r="AR62" s="310"/>
      <c r="AS62" s="310"/>
      <c r="AT62" s="310"/>
      <c r="AU62" s="310"/>
      <c r="AV62" s="310"/>
      <c r="AW62" s="310"/>
      <c r="AX62" s="310"/>
      <c r="AY62" s="310"/>
      <c r="AZ62" s="310"/>
      <c r="BA62" s="310"/>
      <c r="BB62" s="310"/>
      <c r="BC62" s="310"/>
      <c r="BD62" s="310"/>
      <c r="BE62" s="310"/>
      <c r="BF62" s="310"/>
      <c r="BG62" s="310"/>
      <c r="BH62" s="310"/>
      <c r="BI62" s="310"/>
      <c r="BJ62" s="310"/>
      <c r="BK62" s="310"/>
      <c r="BL62" s="310"/>
      <c r="BM62" s="310"/>
      <c r="BN62" s="310"/>
      <c r="BO62" s="310"/>
      <c r="BP62" s="310"/>
      <c r="BQ62" s="310"/>
      <c r="BR62" s="310"/>
      <c r="BS62" s="310"/>
      <c r="BT62" s="310"/>
      <c r="BU62" s="310"/>
      <c r="BV62" s="310"/>
      <c r="BW62" s="310"/>
      <c r="BX62" s="310"/>
      <c r="BY62" s="310"/>
      <c r="BZ62" s="310"/>
      <c r="CA62" s="310"/>
      <c r="CB62" s="310"/>
      <c r="CC62" s="310"/>
      <c r="CD62" s="310"/>
      <c r="CE62" s="310"/>
      <c r="CF62" s="310"/>
      <c r="CG62" s="310"/>
      <c r="CH62" s="310"/>
      <c r="CI62" s="310"/>
      <c r="CJ62" s="310"/>
      <c r="CK62" s="310"/>
      <c r="CL62" s="310"/>
      <c r="CM62" s="310"/>
      <c r="CN62" s="310"/>
      <c r="CO62" s="310"/>
      <c r="CP62" s="310"/>
      <c r="CQ62" s="310"/>
      <c r="CR62" s="310"/>
      <c r="CS62" s="310"/>
      <c r="CT62" s="310"/>
      <c r="CU62" s="310"/>
      <c r="CV62" s="310"/>
      <c r="CW62" s="310"/>
      <c r="CX62" s="310"/>
      <c r="CY62" s="310"/>
      <c r="CZ62" s="310"/>
      <c r="DA62" s="310"/>
      <c r="DB62" s="310"/>
      <c r="DC62" s="310"/>
      <c r="DD62" s="310"/>
      <c r="DE62" s="310"/>
      <c r="DF62" s="310"/>
      <c r="DG62" s="310"/>
      <c r="DH62" s="310"/>
      <c r="DI62" s="310"/>
      <c r="DJ62" s="310"/>
      <c r="DK62" s="310"/>
      <c r="DL62" s="310"/>
      <c r="DM62" s="310"/>
      <c r="DN62" s="310"/>
      <c r="DO62" s="310"/>
      <c r="DP62" s="310"/>
      <c r="DQ62" s="310"/>
      <c r="DR62" s="310"/>
      <c r="DS62" s="310"/>
      <c r="DT62" s="310"/>
      <c r="DU62" s="310"/>
      <c r="DV62" s="310"/>
      <c r="DW62" s="310"/>
      <c r="DX62" s="310"/>
      <c r="DY62" s="310"/>
      <c r="DZ62" s="310"/>
      <c r="EA62" s="310"/>
      <c r="EB62" s="310"/>
      <c r="EC62" s="310"/>
      <c r="ED62" s="310"/>
      <c r="EE62" s="310"/>
      <c r="EF62" s="310"/>
      <c r="EG62" s="310"/>
      <c r="EH62" s="310"/>
      <c r="EI62" s="310"/>
      <c r="EJ62" s="310"/>
      <c r="EK62" s="310"/>
      <c r="EL62" s="310"/>
      <c r="EM62" s="310"/>
      <c r="EN62" s="310"/>
      <c r="EO62" s="310"/>
      <c r="EP62" s="310"/>
      <c r="EQ62" s="310"/>
      <c r="ER62" s="310"/>
      <c r="ES62" s="310"/>
      <c r="ET62" s="310"/>
      <c r="EU62" s="310"/>
      <c r="EV62" s="310"/>
      <c r="EW62" s="310"/>
      <c r="EX62" s="310"/>
      <c r="EY62" s="310"/>
      <c r="EZ62" s="310"/>
      <c r="FA62" s="310"/>
      <c r="FB62" s="310"/>
      <c r="FC62" s="310"/>
      <c r="FD62" s="310"/>
      <c r="FE62" s="310"/>
      <c r="FF62" s="310"/>
      <c r="FG62" s="310"/>
      <c r="FH62" s="310"/>
      <c r="FI62" s="310"/>
      <c r="FJ62" s="310"/>
      <c r="FK62" s="310"/>
      <c r="FL62" s="310"/>
      <c r="FM62" s="310"/>
      <c r="FN62" s="310"/>
      <c r="FO62" s="310"/>
      <c r="FP62" s="310"/>
      <c r="FQ62" s="310"/>
      <c r="FR62" s="310"/>
      <c r="FS62" s="310"/>
      <c r="FT62" s="310"/>
    </row>
    <row r="63" spans="1:176" x14ac:dyDescent="0.2">
      <c r="B63" s="311"/>
      <c r="C63" s="311"/>
      <c r="G63" s="311"/>
      <c r="H63" s="311"/>
      <c r="I63" s="311"/>
      <c r="J63" s="311"/>
      <c r="K63" s="311"/>
      <c r="L63" s="311"/>
      <c r="M63" s="311"/>
      <c r="N63" s="311"/>
      <c r="O63" s="311"/>
      <c r="P63" s="311"/>
      <c r="Q63" s="311"/>
      <c r="R63" s="311"/>
      <c r="S63" s="311"/>
      <c r="T63" s="311"/>
      <c r="U63" s="311"/>
      <c r="V63" s="311"/>
      <c r="W63" s="311"/>
      <c r="X63" s="311"/>
      <c r="Y63" s="311"/>
      <c r="Z63" s="311"/>
      <c r="AA63" s="311"/>
      <c r="AB63" s="311"/>
      <c r="AC63" s="311"/>
      <c r="AD63" s="311"/>
      <c r="AE63" s="311"/>
      <c r="AF63" s="311"/>
      <c r="AG63" s="311"/>
      <c r="AH63" s="311"/>
      <c r="AI63" s="311"/>
      <c r="AJ63" s="311"/>
      <c r="AK63" s="311"/>
      <c r="AL63" s="311"/>
      <c r="AM63" s="311"/>
      <c r="AN63" s="311"/>
      <c r="AO63" s="311"/>
      <c r="AP63" s="311"/>
      <c r="AQ63" s="311"/>
      <c r="AR63" s="311"/>
      <c r="AS63" s="311"/>
      <c r="AT63" s="311"/>
      <c r="AU63" s="311"/>
      <c r="AV63" s="311"/>
      <c r="AW63" s="311"/>
      <c r="AX63" s="311"/>
      <c r="AY63" s="311"/>
      <c r="AZ63" s="311"/>
      <c r="BA63" s="311"/>
      <c r="BB63" s="311"/>
      <c r="BC63" s="311"/>
      <c r="BD63" s="311"/>
      <c r="BE63" s="311"/>
      <c r="BF63" s="311"/>
      <c r="BG63" s="311"/>
      <c r="BH63" s="311"/>
      <c r="BI63" s="311"/>
      <c r="BJ63" s="311"/>
      <c r="BK63" s="311"/>
      <c r="BL63" s="311"/>
      <c r="BM63" s="311"/>
      <c r="BN63" s="311"/>
      <c r="BO63" s="311"/>
      <c r="BP63" s="311"/>
      <c r="BQ63" s="311"/>
      <c r="BR63" s="311"/>
      <c r="BS63" s="311"/>
      <c r="BT63" s="311"/>
      <c r="BU63" s="311"/>
      <c r="BV63" s="311"/>
      <c r="BW63" s="311"/>
      <c r="BX63" s="311"/>
      <c r="BY63" s="311"/>
      <c r="BZ63" s="311"/>
      <c r="CA63" s="311"/>
      <c r="CB63" s="311"/>
      <c r="CC63" s="311"/>
      <c r="CD63" s="311"/>
      <c r="CE63" s="311"/>
      <c r="CF63" s="311"/>
      <c r="CG63" s="311"/>
      <c r="CH63" s="311"/>
      <c r="CI63" s="311"/>
      <c r="CJ63" s="311"/>
      <c r="CK63" s="311"/>
      <c r="CL63" s="311"/>
      <c r="CM63" s="311"/>
      <c r="CN63" s="311"/>
      <c r="CO63" s="311"/>
      <c r="CP63" s="311"/>
      <c r="CQ63" s="311"/>
      <c r="CR63" s="311"/>
      <c r="CS63" s="311"/>
      <c r="CT63" s="311"/>
      <c r="CU63" s="311"/>
      <c r="CV63" s="311"/>
      <c r="CW63" s="311"/>
      <c r="CX63" s="311"/>
      <c r="CY63" s="311"/>
      <c r="CZ63" s="311"/>
      <c r="DA63" s="311"/>
      <c r="DB63" s="311"/>
      <c r="DC63" s="311"/>
      <c r="DD63" s="311"/>
      <c r="DE63" s="311"/>
      <c r="DF63" s="311"/>
      <c r="DG63" s="311"/>
      <c r="DH63" s="311"/>
      <c r="DI63" s="311"/>
      <c r="DJ63" s="311"/>
      <c r="DK63" s="311"/>
      <c r="DL63" s="311"/>
      <c r="DM63" s="311"/>
      <c r="DN63" s="311"/>
      <c r="DO63" s="311"/>
      <c r="DP63" s="311"/>
      <c r="DQ63" s="311"/>
      <c r="DR63" s="311"/>
      <c r="DS63" s="311"/>
      <c r="DT63" s="311"/>
      <c r="DU63" s="311"/>
      <c r="DV63" s="311"/>
      <c r="DW63" s="311"/>
      <c r="DX63" s="311"/>
      <c r="DY63" s="311"/>
      <c r="DZ63" s="311"/>
      <c r="EA63" s="311"/>
      <c r="EB63" s="311"/>
      <c r="EC63" s="311"/>
      <c r="ED63" s="311"/>
      <c r="EE63" s="311"/>
      <c r="EF63" s="311"/>
      <c r="EG63" s="311"/>
      <c r="EH63" s="311"/>
      <c r="EI63" s="311"/>
      <c r="EJ63" s="311"/>
      <c r="EK63" s="311"/>
      <c r="EL63" s="311"/>
      <c r="EM63" s="311"/>
      <c r="EN63" s="311"/>
      <c r="EO63" s="311"/>
      <c r="EP63" s="311"/>
      <c r="EQ63" s="311"/>
      <c r="ER63" s="311"/>
      <c r="ES63" s="311"/>
      <c r="ET63" s="311"/>
      <c r="EU63" s="311"/>
      <c r="EV63" s="311"/>
      <c r="EW63" s="311"/>
      <c r="EX63" s="311"/>
      <c r="EY63" s="311"/>
      <c r="EZ63" s="311"/>
      <c r="FA63" s="311"/>
      <c r="FB63" s="311"/>
      <c r="FC63" s="311"/>
      <c r="FD63" s="311"/>
      <c r="FE63" s="311"/>
      <c r="FF63" s="311"/>
      <c r="FG63" s="311"/>
      <c r="FH63" s="311"/>
      <c r="FI63" s="311"/>
      <c r="FJ63" s="311"/>
      <c r="FK63" s="311"/>
      <c r="FL63" s="311"/>
      <c r="FM63" s="311"/>
      <c r="FN63" s="311"/>
      <c r="FO63" s="311"/>
      <c r="FP63" s="311"/>
      <c r="FQ63" s="311"/>
      <c r="FR63" s="311"/>
      <c r="FS63" s="311"/>
      <c r="FT63" s="311"/>
    </row>
    <row r="64" spans="1:176" x14ac:dyDescent="0.2">
      <c r="F64" s="312"/>
    </row>
  </sheetData>
  <pageMargins left="0.75" right="0.75" top="1" bottom="1" header="0.5" footer="0.5"/>
  <pageSetup scale="75" orientation="portrait" verticalDpi="300" r:id="rId1"/>
  <headerFooter alignWithMargins="0">
    <oddFooter>&amp;LCDE, Public School Finance Unit&amp;C&amp;R&amp;D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8</vt:i4>
      </vt:variant>
    </vt:vector>
  </HeadingPairs>
  <TitlesOfParts>
    <vt:vector size="13" baseType="lpstr">
      <vt:lpstr>Worksheet</vt:lpstr>
      <vt:lpstr>transpose</vt:lpstr>
      <vt:lpstr>summary</vt:lpstr>
      <vt:lpstr>district disk</vt:lpstr>
      <vt:lpstr>mill levy</vt:lpstr>
      <vt:lpstr>'mill levy'!MILL</vt:lpstr>
      <vt:lpstr>'district disk'!Print_Area</vt:lpstr>
      <vt:lpstr>'mill levy'!Print_Area</vt:lpstr>
      <vt:lpstr>summary!Print_Area</vt:lpstr>
      <vt:lpstr>transpose!Print_Area</vt:lpstr>
      <vt:lpstr>Worksheet!Print_Area</vt:lpstr>
      <vt:lpstr>'mill levy'!Print_Area_MI</vt:lpstr>
      <vt:lpstr>summary!Print_Titles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Tim Kahle</cp:lastModifiedBy>
  <cp:lastPrinted>2017-08-28T20:50:08Z</cp:lastPrinted>
  <dcterms:created xsi:type="dcterms:W3CDTF">2000-11-09T18:34:32Z</dcterms:created>
  <dcterms:modified xsi:type="dcterms:W3CDTF">2018-06-18T14:35:35Z</dcterms:modified>
</cp:coreProperties>
</file>