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hle_t\Downloads\"/>
    </mc:Choice>
  </mc:AlternateContent>
  <xr:revisionPtr revIDLastSave="0" documentId="13_ncr:1_{E880D159-D6AE-4B80-AD4F-1E01C7672A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nthly" sheetId="5" r:id="rId1"/>
    <sheet name="Entitlement to Date" sheetId="2" r:id="rId2"/>
    <sheet name="CSI Admin to Date" sheetId="4" r:id="rId3"/>
  </sheets>
  <externalReferences>
    <externalReference r:id="rId4"/>
    <externalReference r:id="rId5"/>
  </externalReferences>
  <definedNames>
    <definedName name="Inputs">[1]Inputs!$A$2:$I$181</definedName>
    <definedName name="Values">[2]Inputs!$A$2:$I$181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 l="1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2" i="4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2" i="2"/>
  <c r="O43" i="2"/>
  <c r="N43" i="2"/>
  <c r="M570" i="5"/>
  <c r="M569" i="5"/>
  <c r="M568" i="5"/>
  <c r="M567" i="5"/>
  <c r="M566" i="5"/>
  <c r="M565" i="5"/>
  <c r="M564" i="5"/>
  <c r="O564" i="5"/>
  <c r="M563" i="5"/>
  <c r="M562" i="5"/>
  <c r="M561" i="5"/>
  <c r="M560" i="5"/>
  <c r="O560" i="5"/>
  <c r="M559" i="5"/>
  <c r="M558" i="5"/>
  <c r="M557" i="5"/>
  <c r="M556" i="5"/>
  <c r="M555" i="5"/>
  <c r="M554" i="5"/>
  <c r="O554" i="5"/>
  <c r="M553" i="5"/>
  <c r="M552" i="5"/>
  <c r="O552" i="5"/>
  <c r="M551" i="5"/>
  <c r="M550" i="5"/>
  <c r="M549" i="5"/>
  <c r="M548" i="5"/>
  <c r="O548" i="5"/>
  <c r="M547" i="5"/>
  <c r="M546" i="5"/>
  <c r="O546" i="5"/>
  <c r="M545" i="5"/>
  <c r="M544" i="5"/>
  <c r="M543" i="5"/>
  <c r="M542" i="5"/>
  <c r="M541" i="5"/>
  <c r="M540" i="5"/>
  <c r="O540" i="5"/>
  <c r="M539" i="5"/>
  <c r="M538" i="5"/>
  <c r="M537" i="5"/>
  <c r="M536" i="5"/>
  <c r="M535" i="5"/>
  <c r="M534" i="5"/>
  <c r="M533" i="5"/>
  <c r="M532" i="5"/>
  <c r="M531" i="5"/>
  <c r="K570" i="5"/>
  <c r="K569" i="5"/>
  <c r="K568" i="5"/>
  <c r="K567" i="5"/>
  <c r="K566" i="5"/>
  <c r="O566" i="5"/>
  <c r="K565" i="5"/>
  <c r="K564" i="5"/>
  <c r="K563" i="5"/>
  <c r="K562" i="5"/>
  <c r="K561" i="5"/>
  <c r="K560" i="5"/>
  <c r="K559" i="5"/>
  <c r="K558" i="5"/>
  <c r="O558" i="5"/>
  <c r="K557" i="5"/>
  <c r="K556" i="5"/>
  <c r="K555" i="5"/>
  <c r="K554" i="5"/>
  <c r="K553" i="5"/>
  <c r="K552" i="5"/>
  <c r="K551" i="5"/>
  <c r="K550" i="5"/>
  <c r="O550" i="5"/>
  <c r="K549" i="5"/>
  <c r="K548" i="5"/>
  <c r="K547" i="5"/>
  <c r="K546" i="5"/>
  <c r="K545" i="5"/>
  <c r="K544" i="5"/>
  <c r="K543" i="5"/>
  <c r="K542" i="5"/>
  <c r="O542" i="5"/>
  <c r="K541" i="5"/>
  <c r="K540" i="5"/>
  <c r="K539" i="5"/>
  <c r="K538" i="5"/>
  <c r="K537" i="5"/>
  <c r="K536" i="5"/>
  <c r="K535" i="5"/>
  <c r="K534" i="5"/>
  <c r="O534" i="5"/>
  <c r="K533" i="5"/>
  <c r="K532" i="5"/>
  <c r="K531" i="5"/>
  <c r="N572" i="5"/>
  <c r="L572" i="5"/>
  <c r="H572" i="5"/>
  <c r="G572" i="5"/>
  <c r="H573" i="5"/>
  <c r="J570" i="5"/>
  <c r="J569" i="5"/>
  <c r="O568" i="5"/>
  <c r="J568" i="5"/>
  <c r="J567" i="5"/>
  <c r="J566" i="5"/>
  <c r="J565" i="5"/>
  <c r="J564" i="5"/>
  <c r="J563" i="5"/>
  <c r="O562" i="5"/>
  <c r="J562" i="5"/>
  <c r="J561" i="5"/>
  <c r="J560" i="5"/>
  <c r="J559" i="5"/>
  <c r="J558" i="5"/>
  <c r="J557" i="5"/>
  <c r="O556" i="5"/>
  <c r="J556" i="5"/>
  <c r="J555" i="5"/>
  <c r="J554" i="5"/>
  <c r="J553" i="5"/>
  <c r="J552" i="5"/>
  <c r="J551" i="5"/>
  <c r="J550" i="5"/>
  <c r="J549" i="5"/>
  <c r="J548" i="5"/>
  <c r="J547" i="5"/>
  <c r="J546" i="5"/>
  <c r="J545" i="5"/>
  <c r="O544" i="5"/>
  <c r="J544" i="5"/>
  <c r="J543" i="5"/>
  <c r="J542" i="5"/>
  <c r="J541" i="5"/>
  <c r="J540" i="5"/>
  <c r="J539" i="5"/>
  <c r="O538" i="5"/>
  <c r="J538" i="5"/>
  <c r="J537" i="5"/>
  <c r="O536" i="5"/>
  <c r="J536" i="5"/>
  <c r="J535" i="5"/>
  <c r="J534" i="5"/>
  <c r="J533" i="5"/>
  <c r="O532" i="5"/>
  <c r="J532" i="5"/>
  <c r="J531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N525" i="5"/>
  <c r="L525" i="5"/>
  <c r="H525" i="5"/>
  <c r="G525" i="5"/>
  <c r="H526" i="5"/>
  <c r="J523" i="5"/>
  <c r="J522" i="5"/>
  <c r="J521" i="5"/>
  <c r="J520" i="5"/>
  <c r="J519" i="5"/>
  <c r="J518" i="5"/>
  <c r="J517" i="5"/>
  <c r="J516" i="5"/>
  <c r="J515" i="5"/>
  <c r="J514" i="5"/>
  <c r="J513" i="5"/>
  <c r="J512" i="5"/>
  <c r="J511" i="5"/>
  <c r="J510" i="5"/>
  <c r="J509" i="5"/>
  <c r="J508" i="5"/>
  <c r="J507" i="5"/>
  <c r="J506" i="5"/>
  <c r="J505" i="5"/>
  <c r="J504" i="5"/>
  <c r="J503" i="5"/>
  <c r="J502" i="5"/>
  <c r="J501" i="5"/>
  <c r="J500" i="5"/>
  <c r="J499" i="5"/>
  <c r="J498" i="5"/>
  <c r="J497" i="5"/>
  <c r="J496" i="5"/>
  <c r="J495" i="5"/>
  <c r="J494" i="5"/>
  <c r="J493" i="5"/>
  <c r="J492" i="5"/>
  <c r="J491" i="5"/>
  <c r="J490" i="5"/>
  <c r="J489" i="5"/>
  <c r="J488" i="5"/>
  <c r="J487" i="5"/>
  <c r="J486" i="5"/>
  <c r="J485" i="5"/>
  <c r="J484" i="5"/>
  <c r="J525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" i="2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N478" i="5"/>
  <c r="L478" i="5"/>
  <c r="H478" i="5"/>
  <c r="G478" i="5"/>
  <c r="H479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4" i="5"/>
  <c r="J443" i="5"/>
  <c r="J442" i="5"/>
  <c r="J441" i="5"/>
  <c r="J440" i="5"/>
  <c r="J439" i="5"/>
  <c r="J438" i="5"/>
  <c r="J437" i="5"/>
  <c r="L43" i="2"/>
  <c r="O570" i="5"/>
  <c r="O557" i="5"/>
  <c r="O539" i="5"/>
  <c r="O551" i="5"/>
  <c r="O547" i="5"/>
  <c r="O555" i="5"/>
  <c r="K572" i="5"/>
  <c r="O565" i="5"/>
  <c r="M572" i="5"/>
  <c r="O535" i="5"/>
  <c r="O541" i="5"/>
  <c r="O559" i="5"/>
  <c r="O561" i="5"/>
  <c r="O563" i="5"/>
  <c r="O569" i="5"/>
  <c r="J572" i="5"/>
  <c r="O533" i="5"/>
  <c r="O537" i="5"/>
  <c r="O543" i="5"/>
  <c r="O545" i="5"/>
  <c r="O549" i="5"/>
  <c r="O553" i="5"/>
  <c r="O567" i="5"/>
  <c r="O491" i="5"/>
  <c r="O486" i="5"/>
  <c r="O488" i="5"/>
  <c r="O490" i="5"/>
  <c r="O492" i="5"/>
  <c r="O494" i="5"/>
  <c r="O496" i="5"/>
  <c r="O498" i="5"/>
  <c r="O500" i="5"/>
  <c r="O502" i="5"/>
  <c r="O504" i="5"/>
  <c r="O506" i="5"/>
  <c r="O508" i="5"/>
  <c r="O510" i="5"/>
  <c r="O512" i="5"/>
  <c r="O514" i="5"/>
  <c r="O516" i="5"/>
  <c r="O518" i="5"/>
  <c r="O520" i="5"/>
  <c r="O522" i="5"/>
  <c r="O485" i="5"/>
  <c r="O493" i="5"/>
  <c r="O509" i="5"/>
  <c r="O523" i="5"/>
  <c r="O487" i="5"/>
  <c r="O489" i="5"/>
  <c r="O495" i="5"/>
  <c r="O497" i="5"/>
  <c r="O499" i="5"/>
  <c r="O501" i="5"/>
  <c r="O503" i="5"/>
  <c r="O505" i="5"/>
  <c r="O507" i="5"/>
  <c r="O511" i="5"/>
  <c r="O513" i="5"/>
  <c r="O515" i="5"/>
  <c r="O517" i="5"/>
  <c r="O519" i="5"/>
  <c r="O521" i="5"/>
  <c r="J478" i="5"/>
  <c r="O437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N429" i="5"/>
  <c r="L429" i="5"/>
  <c r="H429" i="5"/>
  <c r="G429" i="5"/>
  <c r="H430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40" i="5"/>
  <c r="O531" i="5"/>
  <c r="O572" i="5"/>
  <c r="O573" i="5"/>
  <c r="M525" i="5"/>
  <c r="K525" i="5"/>
  <c r="O484" i="5"/>
  <c r="O525" i="5"/>
  <c r="K478" i="5"/>
  <c r="O388" i="5"/>
  <c r="O409" i="5"/>
  <c r="O400" i="5"/>
  <c r="O412" i="5"/>
  <c r="O403" i="5"/>
  <c r="O391" i="5"/>
  <c r="O406" i="5"/>
  <c r="O415" i="5"/>
  <c r="O418" i="5"/>
  <c r="O424" i="5"/>
  <c r="O427" i="5"/>
  <c r="O394" i="5"/>
  <c r="O397" i="5"/>
  <c r="O421" i="5"/>
  <c r="O389" i="5"/>
  <c r="O392" i="5"/>
  <c r="O395" i="5"/>
  <c r="O398" i="5"/>
  <c r="O401" i="5"/>
  <c r="O404" i="5"/>
  <c r="O407" i="5"/>
  <c r="O410" i="5"/>
  <c r="O413" i="5"/>
  <c r="O416" i="5"/>
  <c r="O419" i="5"/>
  <c r="O422" i="5"/>
  <c r="O425" i="5"/>
  <c r="J429" i="5"/>
  <c r="O390" i="5"/>
  <c r="O393" i="5"/>
  <c r="O396" i="5"/>
  <c r="O399" i="5"/>
  <c r="O402" i="5"/>
  <c r="O405" i="5"/>
  <c r="O408" i="5"/>
  <c r="O411" i="5"/>
  <c r="O414" i="5"/>
  <c r="O417" i="5"/>
  <c r="O420" i="5"/>
  <c r="O423" i="5"/>
  <c r="O426" i="5"/>
  <c r="H382" i="5"/>
  <c r="N381" i="5"/>
  <c r="L381" i="5"/>
  <c r="H381" i="5"/>
  <c r="G381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292" i="5"/>
  <c r="O526" i="5"/>
  <c r="M429" i="5"/>
  <c r="K429" i="5"/>
  <c r="O429" i="5"/>
  <c r="O378" i="5"/>
  <c r="J381" i="5"/>
  <c r="O372" i="5"/>
  <c r="O376" i="5"/>
  <c r="O354" i="5"/>
  <c r="O363" i="5"/>
  <c r="O343" i="5"/>
  <c r="O346" i="5"/>
  <c r="O349" i="5"/>
  <c r="O352" i="5"/>
  <c r="O355" i="5"/>
  <c r="O358" i="5"/>
  <c r="O361" i="5"/>
  <c r="O364" i="5"/>
  <c r="O367" i="5"/>
  <c r="O370" i="5"/>
  <c r="O373" i="5"/>
  <c r="O379" i="5"/>
  <c r="O360" i="5"/>
  <c r="O369" i="5"/>
  <c r="O348" i="5"/>
  <c r="O375" i="5"/>
  <c r="O341" i="5"/>
  <c r="O347" i="5"/>
  <c r="O356" i="5"/>
  <c r="O344" i="5"/>
  <c r="O350" i="5"/>
  <c r="O353" i="5"/>
  <c r="O359" i="5"/>
  <c r="O362" i="5"/>
  <c r="O365" i="5"/>
  <c r="O368" i="5"/>
  <c r="O371" i="5"/>
  <c r="O374" i="5"/>
  <c r="O377" i="5"/>
  <c r="O351" i="5"/>
  <c r="O342" i="5"/>
  <c r="O345" i="5"/>
  <c r="O357" i="5"/>
  <c r="O366" i="5"/>
  <c r="N333" i="5"/>
  <c r="L333" i="5"/>
  <c r="H333" i="5"/>
  <c r="G333" i="5"/>
  <c r="H334" i="5"/>
  <c r="J331" i="5"/>
  <c r="J330" i="5"/>
  <c r="J329" i="5"/>
  <c r="J328" i="5"/>
  <c r="J327" i="5"/>
  <c r="J326" i="5"/>
  <c r="J325" i="5"/>
  <c r="O324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O312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H286" i="5"/>
  <c r="J279" i="5"/>
  <c r="J246" i="5"/>
  <c r="K246" i="5"/>
  <c r="M245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1" i="5"/>
  <c r="M282" i="5"/>
  <c r="M283" i="5"/>
  <c r="M244" i="5"/>
  <c r="K245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1" i="5"/>
  <c r="K282" i="5"/>
  <c r="K283" i="5"/>
  <c r="K244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196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00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52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O430" i="5"/>
  <c r="M381" i="5"/>
  <c r="K381" i="5"/>
  <c r="O340" i="5"/>
  <c r="O381" i="5"/>
  <c r="O327" i="5"/>
  <c r="O318" i="5"/>
  <c r="O330" i="5"/>
  <c r="O321" i="5"/>
  <c r="O315" i="5"/>
  <c r="O309" i="5"/>
  <c r="O306" i="5"/>
  <c r="O300" i="5"/>
  <c r="O303" i="5"/>
  <c r="O297" i="5"/>
  <c r="O294" i="5"/>
  <c r="O307" i="5"/>
  <c r="O331" i="5"/>
  <c r="O322" i="5"/>
  <c r="O292" i="5"/>
  <c r="O295" i="5"/>
  <c r="O298" i="5"/>
  <c r="O301" i="5"/>
  <c r="O304" i="5"/>
  <c r="O310" i="5"/>
  <c r="O313" i="5"/>
  <c r="O316" i="5"/>
  <c r="O319" i="5"/>
  <c r="O325" i="5"/>
  <c r="O328" i="5"/>
  <c r="O293" i="5"/>
  <c r="O296" i="5"/>
  <c r="O302" i="5"/>
  <c r="O305" i="5"/>
  <c r="O308" i="5"/>
  <c r="O311" i="5"/>
  <c r="O314" i="5"/>
  <c r="O317" i="5"/>
  <c r="O320" i="5"/>
  <c r="O326" i="5"/>
  <c r="O329" i="5"/>
  <c r="O299" i="5"/>
  <c r="O323" i="5"/>
  <c r="J333" i="5"/>
  <c r="M246" i="5"/>
  <c r="N285" i="5"/>
  <c r="L285" i="5"/>
  <c r="H285" i="5"/>
  <c r="G285" i="5"/>
  <c r="J283" i="5"/>
  <c r="J282" i="5"/>
  <c r="J281" i="5"/>
  <c r="J280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5" i="5"/>
  <c r="J244" i="5"/>
  <c r="N237" i="5"/>
  <c r="L237" i="5"/>
  <c r="H237" i="5"/>
  <c r="G237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N189" i="5"/>
  <c r="H189" i="5"/>
  <c r="G189" i="5"/>
  <c r="J187" i="5"/>
  <c r="J186" i="5"/>
  <c r="M186" i="5"/>
  <c r="J185" i="5"/>
  <c r="M185" i="5"/>
  <c r="M184" i="5"/>
  <c r="J184" i="5"/>
  <c r="J183" i="5"/>
  <c r="M183" i="5"/>
  <c r="J182" i="5"/>
  <c r="M182" i="5"/>
  <c r="J181" i="5"/>
  <c r="M181" i="5"/>
  <c r="J180" i="5"/>
  <c r="M179" i="5"/>
  <c r="J179" i="5"/>
  <c r="J178" i="5"/>
  <c r="M178" i="5"/>
  <c r="J177" i="5"/>
  <c r="M177" i="5"/>
  <c r="J176" i="5"/>
  <c r="M176" i="5"/>
  <c r="J175" i="5"/>
  <c r="J174" i="5"/>
  <c r="M174" i="5"/>
  <c r="J173" i="5"/>
  <c r="M173" i="5"/>
  <c r="J172" i="5"/>
  <c r="M172" i="5"/>
  <c r="J171" i="5"/>
  <c r="M171" i="5"/>
  <c r="J170" i="5"/>
  <c r="M170" i="5"/>
  <c r="J169" i="5"/>
  <c r="M169" i="5"/>
  <c r="J168" i="5"/>
  <c r="J167" i="5"/>
  <c r="M167" i="5"/>
  <c r="J166" i="5"/>
  <c r="M166" i="5"/>
  <c r="J165" i="5"/>
  <c r="M165" i="5"/>
  <c r="J164" i="5"/>
  <c r="J163" i="5"/>
  <c r="J162" i="5"/>
  <c r="M162" i="5"/>
  <c r="J161" i="5"/>
  <c r="M161" i="5"/>
  <c r="J160" i="5"/>
  <c r="M160" i="5"/>
  <c r="J159" i="5"/>
  <c r="M159" i="5"/>
  <c r="J158" i="5"/>
  <c r="M158" i="5"/>
  <c r="J157" i="5"/>
  <c r="M157" i="5"/>
  <c r="J156" i="5"/>
  <c r="J155" i="5"/>
  <c r="M155" i="5"/>
  <c r="J154" i="5"/>
  <c r="M154" i="5"/>
  <c r="J153" i="5"/>
  <c r="M153" i="5"/>
  <c r="J152" i="5"/>
  <c r="J151" i="5"/>
  <c r="J150" i="5"/>
  <c r="M150" i="5"/>
  <c r="J149" i="5"/>
  <c r="M149" i="5"/>
  <c r="J148" i="5"/>
  <c r="M148" i="5"/>
  <c r="J101" i="5"/>
  <c r="M101" i="5"/>
  <c r="J102" i="5"/>
  <c r="J103" i="5"/>
  <c r="J104" i="5"/>
  <c r="M104" i="5"/>
  <c r="J105" i="5"/>
  <c r="L105" i="5"/>
  <c r="J106" i="5"/>
  <c r="J107" i="5"/>
  <c r="J108" i="5"/>
  <c r="J109" i="5"/>
  <c r="J110" i="5"/>
  <c r="J111" i="5"/>
  <c r="M111" i="5"/>
  <c r="J112" i="5"/>
  <c r="L112" i="5"/>
  <c r="J113" i="5"/>
  <c r="M113" i="5"/>
  <c r="J114" i="5"/>
  <c r="M114" i="5"/>
  <c r="J115" i="5"/>
  <c r="L115" i="5"/>
  <c r="J116" i="5"/>
  <c r="M116" i="5"/>
  <c r="J117" i="5"/>
  <c r="M117" i="5"/>
  <c r="J118" i="5"/>
  <c r="J119" i="5"/>
  <c r="M119" i="5"/>
  <c r="J120" i="5"/>
  <c r="M120" i="5"/>
  <c r="J121" i="5"/>
  <c r="J122" i="5"/>
  <c r="L122" i="5"/>
  <c r="J123" i="5"/>
  <c r="M123" i="5"/>
  <c r="J124" i="5"/>
  <c r="L124" i="5"/>
  <c r="J125" i="5"/>
  <c r="M125" i="5"/>
  <c r="J126" i="5"/>
  <c r="L126" i="5"/>
  <c r="J127" i="5"/>
  <c r="J128" i="5"/>
  <c r="M128" i="5"/>
  <c r="J129" i="5"/>
  <c r="J130" i="5"/>
  <c r="J131" i="5"/>
  <c r="M131" i="5"/>
  <c r="J132" i="5"/>
  <c r="J133" i="5"/>
  <c r="J134" i="5"/>
  <c r="L134" i="5"/>
  <c r="J135" i="5"/>
  <c r="M135" i="5"/>
  <c r="J136" i="5"/>
  <c r="L136" i="5"/>
  <c r="J137" i="5"/>
  <c r="M137" i="5"/>
  <c r="J138" i="5"/>
  <c r="M138" i="5"/>
  <c r="J139" i="5"/>
  <c r="L139" i="5"/>
  <c r="J100" i="5"/>
  <c r="M100" i="5"/>
  <c r="M106" i="5"/>
  <c r="M109" i="5"/>
  <c r="L110" i="5"/>
  <c r="M118" i="5"/>
  <c r="L121" i="5"/>
  <c r="L127" i="5"/>
  <c r="M130" i="5"/>
  <c r="M133" i="5"/>
  <c r="M134" i="5"/>
  <c r="M121" i="5"/>
  <c r="N141" i="5"/>
  <c r="H141" i="5"/>
  <c r="G141" i="5"/>
  <c r="L120" i="5"/>
  <c r="L118" i="5"/>
  <c r="M110" i="5"/>
  <c r="M108" i="5"/>
  <c r="M107" i="5"/>
  <c r="L102" i="5"/>
  <c r="M102" i="5"/>
  <c r="N93" i="5"/>
  <c r="H93" i="5"/>
  <c r="G93" i="5"/>
  <c r="J91" i="5"/>
  <c r="L91" i="5"/>
  <c r="L90" i="5"/>
  <c r="J90" i="5"/>
  <c r="J89" i="5"/>
  <c r="M89" i="5"/>
  <c r="J88" i="5"/>
  <c r="L88" i="5"/>
  <c r="J87" i="5"/>
  <c r="L87" i="5"/>
  <c r="J86" i="5"/>
  <c r="J85" i="5"/>
  <c r="J84" i="5"/>
  <c r="J83" i="5"/>
  <c r="J82" i="5"/>
  <c r="M82" i="5"/>
  <c r="J81" i="5"/>
  <c r="M81" i="5"/>
  <c r="J80" i="5"/>
  <c r="J79" i="5"/>
  <c r="L79" i="5"/>
  <c r="J78" i="5"/>
  <c r="J77" i="5"/>
  <c r="M77" i="5"/>
  <c r="J76" i="5"/>
  <c r="L76" i="5"/>
  <c r="J75" i="5"/>
  <c r="L75" i="5"/>
  <c r="J74" i="5"/>
  <c r="M74" i="5"/>
  <c r="J73" i="5"/>
  <c r="L73" i="5"/>
  <c r="J72" i="5"/>
  <c r="J71" i="5"/>
  <c r="J70" i="5"/>
  <c r="M70" i="5"/>
  <c r="J69" i="5"/>
  <c r="M68" i="5"/>
  <c r="J68" i="5"/>
  <c r="J67" i="5"/>
  <c r="L67" i="5"/>
  <c r="M66" i="5"/>
  <c r="J66" i="5"/>
  <c r="J65" i="5"/>
  <c r="L65" i="5"/>
  <c r="J64" i="5"/>
  <c r="L64" i="5"/>
  <c r="M63" i="5"/>
  <c r="J63" i="5"/>
  <c r="L63" i="5"/>
  <c r="J62" i="5"/>
  <c r="M62" i="5"/>
  <c r="J61" i="5"/>
  <c r="M61" i="5"/>
  <c r="J60" i="5"/>
  <c r="J59" i="5"/>
  <c r="M59" i="5"/>
  <c r="J58" i="5"/>
  <c r="M58" i="5"/>
  <c r="J57" i="5"/>
  <c r="M57" i="5"/>
  <c r="J56" i="5"/>
  <c r="M56" i="5"/>
  <c r="J55" i="5"/>
  <c r="L55" i="5"/>
  <c r="J54" i="5"/>
  <c r="J53" i="5"/>
  <c r="L53" i="5"/>
  <c r="J52" i="5"/>
  <c r="J39" i="5"/>
  <c r="N45" i="5"/>
  <c r="H45" i="5"/>
  <c r="G45" i="5"/>
  <c r="J43" i="5"/>
  <c r="J42" i="5"/>
  <c r="M42" i="5"/>
  <c r="J41" i="5"/>
  <c r="M41" i="5"/>
  <c r="J40" i="5"/>
  <c r="J38" i="5"/>
  <c r="J37" i="5"/>
  <c r="M37" i="5"/>
  <c r="J36" i="5"/>
  <c r="J35" i="5"/>
  <c r="M35" i="5"/>
  <c r="J34" i="5"/>
  <c r="M34" i="5"/>
  <c r="J33" i="5"/>
  <c r="M33" i="5"/>
  <c r="J32" i="5"/>
  <c r="M32" i="5"/>
  <c r="J31" i="5"/>
  <c r="J30" i="5"/>
  <c r="M30" i="5"/>
  <c r="J29" i="5"/>
  <c r="M29" i="5"/>
  <c r="J28" i="5"/>
  <c r="J27" i="5"/>
  <c r="J26" i="5"/>
  <c r="J25" i="5"/>
  <c r="J24" i="5"/>
  <c r="J23" i="5"/>
  <c r="M23" i="5"/>
  <c r="J22" i="5"/>
  <c r="M22" i="5"/>
  <c r="J21" i="5"/>
  <c r="M21" i="5"/>
  <c r="M20" i="5"/>
  <c r="J20" i="5"/>
  <c r="J19" i="5"/>
  <c r="J18" i="5"/>
  <c r="M18" i="5"/>
  <c r="J17" i="5"/>
  <c r="M17" i="5"/>
  <c r="J16" i="5"/>
  <c r="J15" i="5"/>
  <c r="J14" i="5"/>
  <c r="J13" i="5"/>
  <c r="M13" i="5"/>
  <c r="J12" i="5"/>
  <c r="M12" i="5"/>
  <c r="J11" i="5"/>
  <c r="M11" i="5"/>
  <c r="M10" i="5"/>
  <c r="J10" i="5"/>
  <c r="J9" i="5"/>
  <c r="M9" i="5"/>
  <c r="J8" i="5"/>
  <c r="M8" i="5"/>
  <c r="J7" i="5"/>
  <c r="J6" i="5"/>
  <c r="M6" i="5"/>
  <c r="J5" i="5"/>
  <c r="M5" i="5"/>
  <c r="J4" i="5"/>
  <c r="O382" i="5"/>
  <c r="O333" i="5"/>
  <c r="K333" i="5"/>
  <c r="M333" i="5"/>
  <c r="K280" i="5"/>
  <c r="M280" i="5"/>
  <c r="M164" i="5"/>
  <c r="M226" i="5"/>
  <c r="L85" i="5"/>
  <c r="O8" i="5"/>
  <c r="M25" i="5"/>
  <c r="O25" i="5"/>
  <c r="L68" i="5"/>
  <c r="O68" i="5"/>
  <c r="M85" i="5"/>
  <c r="O53" i="5"/>
  <c r="O165" i="5"/>
  <c r="M217" i="5"/>
  <c r="L129" i="5"/>
  <c r="M36" i="5"/>
  <c r="L78" i="5"/>
  <c r="M129" i="5"/>
  <c r="M208" i="5"/>
  <c r="O208" i="5"/>
  <c r="M53" i="5"/>
  <c r="L70" i="5"/>
  <c r="M199" i="5"/>
  <c r="M65" i="5"/>
  <c r="L71" i="5"/>
  <c r="M168" i="5"/>
  <c r="O168" i="5"/>
  <c r="O178" i="5"/>
  <c r="O164" i="5"/>
  <c r="M202" i="5"/>
  <c r="L66" i="5"/>
  <c r="L83" i="5"/>
  <c r="O65" i="5"/>
  <c r="M235" i="5"/>
  <c r="M132" i="5"/>
  <c r="L56" i="5"/>
  <c r="M75" i="5"/>
  <c r="L82" i="5"/>
  <c r="L119" i="5"/>
  <c r="O153" i="5"/>
  <c r="M200" i="5"/>
  <c r="M209" i="5"/>
  <c r="O209" i="5"/>
  <c r="M218" i="5"/>
  <c r="M227" i="5"/>
  <c r="O227" i="5"/>
  <c r="M201" i="5"/>
  <c r="M210" i="5"/>
  <c r="M219" i="5"/>
  <c r="M228" i="5"/>
  <c r="O228" i="5"/>
  <c r="O211" i="5"/>
  <c r="O229" i="5"/>
  <c r="L58" i="5"/>
  <c r="M83" i="5"/>
  <c r="O83" i="5"/>
  <c r="M90" i="5"/>
  <c r="O73" i="5"/>
  <c r="O61" i="5"/>
  <c r="O154" i="5"/>
  <c r="M211" i="5"/>
  <c r="M220" i="5"/>
  <c r="O220" i="5"/>
  <c r="M229" i="5"/>
  <c r="O202" i="5"/>
  <c r="J93" i="5"/>
  <c r="M203" i="5"/>
  <c r="M221" i="5"/>
  <c r="O221" i="5"/>
  <c r="L59" i="5"/>
  <c r="M71" i="5"/>
  <c r="M78" i="5"/>
  <c r="L108" i="5"/>
  <c r="M124" i="5"/>
  <c r="O167" i="5"/>
  <c r="O176" i="5"/>
  <c r="M180" i="5"/>
  <c r="O180" i="5"/>
  <c r="M204" i="5"/>
  <c r="O204" i="5"/>
  <c r="M213" i="5"/>
  <c r="O213" i="5"/>
  <c r="M222" i="5"/>
  <c r="O222" i="5"/>
  <c r="M231" i="5"/>
  <c r="M212" i="5"/>
  <c r="M230" i="5"/>
  <c r="M15" i="5"/>
  <c r="O82" i="5"/>
  <c r="O70" i="5"/>
  <c r="O58" i="5"/>
  <c r="O205" i="5"/>
  <c r="O223" i="5"/>
  <c r="O232" i="5"/>
  <c r="M196" i="5"/>
  <c r="O196" i="5"/>
  <c r="M205" i="5"/>
  <c r="M214" i="5"/>
  <c r="O214" i="5"/>
  <c r="M223" i="5"/>
  <c r="M232" i="5"/>
  <c r="M197" i="5"/>
  <c r="O197" i="5"/>
  <c r="M206" i="5"/>
  <c r="M215" i="5"/>
  <c r="M224" i="5"/>
  <c r="M233" i="5"/>
  <c r="O233" i="5"/>
  <c r="O24" i="5"/>
  <c r="L80" i="5"/>
  <c r="O177" i="5"/>
  <c r="M24" i="5"/>
  <c r="M54" i="5"/>
  <c r="L61" i="5"/>
  <c r="M73" i="5"/>
  <c r="M80" i="5"/>
  <c r="O55" i="5"/>
  <c r="M152" i="5"/>
  <c r="O152" i="5"/>
  <c r="M156" i="5"/>
  <c r="M198" i="5"/>
  <c r="M207" i="5"/>
  <c r="M216" i="5"/>
  <c r="O216" i="5"/>
  <c r="M225" i="5"/>
  <c r="O225" i="5"/>
  <c r="M234" i="5"/>
  <c r="O234" i="5"/>
  <c r="L54" i="5"/>
  <c r="O80" i="5"/>
  <c r="M87" i="5"/>
  <c r="O199" i="5"/>
  <c r="O217" i="5"/>
  <c r="O226" i="5"/>
  <c r="O235" i="5"/>
  <c r="O85" i="5"/>
  <c r="J285" i="5"/>
  <c r="O247" i="5"/>
  <c r="O250" i="5"/>
  <c r="O253" i="5"/>
  <c r="O256" i="5"/>
  <c r="O259" i="5"/>
  <c r="O262" i="5"/>
  <c r="O265" i="5"/>
  <c r="O268" i="5"/>
  <c r="O271" i="5"/>
  <c r="O274" i="5"/>
  <c r="O277" i="5"/>
  <c r="O283" i="5"/>
  <c r="O255" i="5"/>
  <c r="O267" i="5"/>
  <c r="O273" i="5"/>
  <c r="O246" i="5"/>
  <c r="O258" i="5"/>
  <c r="O270" i="5"/>
  <c r="O245" i="5"/>
  <c r="O248" i="5"/>
  <c r="O251" i="5"/>
  <c r="O254" i="5"/>
  <c r="O257" i="5"/>
  <c r="O260" i="5"/>
  <c r="O263" i="5"/>
  <c r="O266" i="5"/>
  <c r="O269" i="5"/>
  <c r="O272" i="5"/>
  <c r="O275" i="5"/>
  <c r="O278" i="5"/>
  <c r="O281" i="5"/>
  <c r="O249" i="5"/>
  <c r="O276" i="5"/>
  <c r="O261" i="5"/>
  <c r="O252" i="5"/>
  <c r="O264" i="5"/>
  <c r="O279" i="5"/>
  <c r="O282" i="5"/>
  <c r="O200" i="5"/>
  <c r="O203" i="5"/>
  <c r="O206" i="5"/>
  <c r="O212" i="5"/>
  <c r="O215" i="5"/>
  <c r="O218" i="5"/>
  <c r="O224" i="5"/>
  <c r="O230" i="5"/>
  <c r="J237" i="5"/>
  <c r="O198" i="5"/>
  <c r="O201" i="5"/>
  <c r="O207" i="5"/>
  <c r="O210" i="5"/>
  <c r="O219" i="5"/>
  <c r="O231" i="5"/>
  <c r="O155" i="5"/>
  <c r="O166" i="5"/>
  <c r="O179" i="5"/>
  <c r="O156" i="5"/>
  <c r="O149" i="5"/>
  <c r="M151" i="5"/>
  <c r="O161" i="5"/>
  <c r="M163" i="5"/>
  <c r="O173" i="5"/>
  <c r="M175" i="5"/>
  <c r="O185" i="5"/>
  <c r="M187" i="5"/>
  <c r="O159" i="5"/>
  <c r="O171" i="5"/>
  <c r="O157" i="5"/>
  <c r="O181" i="5"/>
  <c r="J189" i="5"/>
  <c r="O150" i="5"/>
  <c r="O162" i="5"/>
  <c r="O174" i="5"/>
  <c r="O172" i="5"/>
  <c r="O184" i="5"/>
  <c r="O170" i="5"/>
  <c r="O182" i="5"/>
  <c r="M112" i="5"/>
  <c r="M136" i="5"/>
  <c r="O124" i="5"/>
  <c r="L100" i="5"/>
  <c r="M105" i="5"/>
  <c r="O129" i="5"/>
  <c r="L103" i="5"/>
  <c r="L109" i="5"/>
  <c r="O109" i="5"/>
  <c r="L128" i="5"/>
  <c r="L104" i="5"/>
  <c r="M122" i="5"/>
  <c r="L106" i="5"/>
  <c r="O106" i="5"/>
  <c r="L130" i="5"/>
  <c r="O130" i="5"/>
  <c r="L116" i="5"/>
  <c r="L114" i="5"/>
  <c r="M126" i="5"/>
  <c r="O121" i="5"/>
  <c r="L117" i="5"/>
  <c r="L132" i="5"/>
  <c r="O132" i="5"/>
  <c r="O118" i="5"/>
  <c r="L133" i="5"/>
  <c r="O108" i="5"/>
  <c r="O102" i="5"/>
  <c r="O120" i="5"/>
  <c r="M103" i="5"/>
  <c r="M115" i="5"/>
  <c r="M127" i="5"/>
  <c r="O127" i="5"/>
  <c r="M139" i="5"/>
  <c r="L137" i="5"/>
  <c r="L113" i="5"/>
  <c r="L101" i="5"/>
  <c r="L125" i="5"/>
  <c r="L111" i="5"/>
  <c r="L123" i="5"/>
  <c r="L135" i="5"/>
  <c r="J141" i="5"/>
  <c r="O119" i="5"/>
  <c r="L138" i="5"/>
  <c r="L107" i="5"/>
  <c r="L131" i="5"/>
  <c r="O110" i="5"/>
  <c r="O134" i="5"/>
  <c r="O20" i="5"/>
  <c r="O90" i="5"/>
  <c r="O66" i="5"/>
  <c r="O87" i="5"/>
  <c r="O63" i="5"/>
  <c r="M52" i="5"/>
  <c r="L69" i="5"/>
  <c r="M69" i="5"/>
  <c r="L74" i="5"/>
  <c r="L86" i="5"/>
  <c r="M86" i="5"/>
  <c r="M55" i="5"/>
  <c r="L60" i="5"/>
  <c r="M67" i="5"/>
  <c r="L72" i="5"/>
  <c r="M79" i="5"/>
  <c r="L84" i="5"/>
  <c r="M91" i="5"/>
  <c r="M60" i="5"/>
  <c r="M72" i="5"/>
  <c r="L77" i="5"/>
  <c r="M84" i="5"/>
  <c r="L89" i="5"/>
  <c r="O89" i="5"/>
  <c r="L52" i="5"/>
  <c r="M76" i="5"/>
  <c r="M88" i="5"/>
  <c r="M64" i="5"/>
  <c r="L81" i="5"/>
  <c r="L57" i="5"/>
  <c r="L62" i="5"/>
  <c r="M4" i="5"/>
  <c r="M14" i="5"/>
  <c r="M40" i="5"/>
  <c r="O30" i="5"/>
  <c r="O36" i="5"/>
  <c r="O26" i="5"/>
  <c r="M16" i="5"/>
  <c r="M26" i="5"/>
  <c r="O32" i="5"/>
  <c r="O27" i="5"/>
  <c r="O18" i="5"/>
  <c r="M27" i="5"/>
  <c r="O38" i="5"/>
  <c r="M28" i="5"/>
  <c r="M38" i="5"/>
  <c r="M39" i="5"/>
  <c r="O5" i="5"/>
  <c r="M7" i="5"/>
  <c r="M43" i="5"/>
  <c r="M19" i="5"/>
  <c r="M31" i="5"/>
  <c r="O10" i="5"/>
  <c r="J45" i="5"/>
  <c r="O40" i="5"/>
  <c r="O334" i="5"/>
  <c r="O280" i="5"/>
  <c r="O57" i="5"/>
  <c r="O56" i="5"/>
  <c r="O79" i="5"/>
  <c r="O69" i="5"/>
  <c r="O72" i="5"/>
  <c r="O86" i="5"/>
  <c r="O37" i="5"/>
  <c r="O15" i="5"/>
  <c r="O35" i="5"/>
  <c r="O60" i="5"/>
  <c r="O43" i="5"/>
  <c r="O54" i="5"/>
  <c r="O78" i="5"/>
  <c r="O7" i="5"/>
  <c r="O14" i="5"/>
  <c r="O84" i="5"/>
  <c r="O71" i="5"/>
  <c r="O75" i="5"/>
  <c r="O42" i="5"/>
  <c r="O125" i="5"/>
  <c r="O112" i="5"/>
  <c r="O13" i="5"/>
  <c r="O23" i="5"/>
  <c r="O163" i="5"/>
  <c r="O19" i="5"/>
  <c r="M189" i="5"/>
  <c r="M237" i="5"/>
  <c r="O33" i="5"/>
  <c r="O59" i="5"/>
  <c r="M285" i="5"/>
  <c r="K285" i="5"/>
  <c r="O244" i="5"/>
  <c r="O285" i="5"/>
  <c r="K237" i="5"/>
  <c r="O237" i="5"/>
  <c r="O151" i="5"/>
  <c r="L189" i="5"/>
  <c r="O158" i="5"/>
  <c r="O169" i="5"/>
  <c r="O187" i="5"/>
  <c r="O148" i="5"/>
  <c r="K189" i="5"/>
  <c r="O160" i="5"/>
  <c r="O186" i="5"/>
  <c r="O175" i="5"/>
  <c r="O183" i="5"/>
  <c r="O126" i="5"/>
  <c r="O122" i="5"/>
  <c r="O136" i="5"/>
  <c r="O116" i="5"/>
  <c r="O100" i="5"/>
  <c r="O105" i="5"/>
  <c r="O104" i="5"/>
  <c r="O115" i="5"/>
  <c r="O128" i="5"/>
  <c r="O135" i="5"/>
  <c r="M141" i="5"/>
  <c r="L141" i="5"/>
  <c r="O117" i="5"/>
  <c r="O138" i="5"/>
  <c r="O123" i="5"/>
  <c r="O139" i="5"/>
  <c r="O114" i="5"/>
  <c r="O133" i="5"/>
  <c r="O107" i="5"/>
  <c r="O101" i="5"/>
  <c r="O103" i="5"/>
  <c r="O111" i="5"/>
  <c r="K141" i="5"/>
  <c r="O137" i="5"/>
  <c r="O131" i="5"/>
  <c r="O113" i="5"/>
  <c r="M93" i="5"/>
  <c r="O88" i="5"/>
  <c r="O64" i="5"/>
  <c r="O81" i="5"/>
  <c r="K93" i="5"/>
  <c r="O52" i="5"/>
  <c r="O74" i="5"/>
  <c r="O91" i="5"/>
  <c r="O76" i="5"/>
  <c r="O62" i="5"/>
  <c r="L93" i="5"/>
  <c r="O77" i="5"/>
  <c r="O67" i="5"/>
  <c r="O28" i="5"/>
  <c r="O16" i="5"/>
  <c r="O34" i="5"/>
  <c r="O31" i="5"/>
  <c r="O12" i="5"/>
  <c r="O21" i="5"/>
  <c r="O6" i="5"/>
  <c r="O22" i="5"/>
  <c r="O9" i="5"/>
  <c r="O39" i="5"/>
  <c r="L45" i="5"/>
  <c r="M45" i="5"/>
  <c r="O4" i="5"/>
  <c r="K45" i="5"/>
  <c r="O17" i="5"/>
  <c r="O11" i="5"/>
  <c r="O29" i="5"/>
  <c r="O41" i="5"/>
  <c r="M190" i="5"/>
  <c r="O238" i="5"/>
  <c r="O286" i="5"/>
  <c r="O189" i="5"/>
  <c r="O190" i="5"/>
  <c r="O141" i="5"/>
  <c r="O142" i="5"/>
  <c r="M142" i="5"/>
  <c r="O93" i="5"/>
  <c r="O94" i="5"/>
  <c r="M94" i="5"/>
  <c r="M46" i="5"/>
  <c r="O45" i="5"/>
  <c r="O46" i="5"/>
  <c r="S3" i="4"/>
  <c r="T3" i="4"/>
  <c r="S4" i="4"/>
  <c r="T4" i="4"/>
  <c r="S5" i="4"/>
  <c r="T5" i="4"/>
  <c r="S6" i="4"/>
  <c r="T6" i="4"/>
  <c r="S7" i="4"/>
  <c r="T7" i="4"/>
  <c r="S8" i="4"/>
  <c r="T8" i="4"/>
  <c r="S9" i="4"/>
  <c r="S10" i="4"/>
  <c r="T10" i="4"/>
  <c r="S11" i="4"/>
  <c r="T11" i="4"/>
  <c r="S12" i="4"/>
  <c r="T12" i="4"/>
  <c r="S13" i="4"/>
  <c r="S14" i="4"/>
  <c r="S15" i="4"/>
  <c r="T15" i="4"/>
  <c r="S16" i="4"/>
  <c r="T16" i="4"/>
  <c r="S17" i="4"/>
  <c r="T17" i="4"/>
  <c r="S18" i="4"/>
  <c r="T18" i="4"/>
  <c r="S19" i="4"/>
  <c r="T19" i="4"/>
  <c r="S20" i="4"/>
  <c r="T20" i="4"/>
  <c r="S21" i="4"/>
  <c r="S22" i="4"/>
  <c r="T22" i="4"/>
  <c r="S23" i="4"/>
  <c r="T23" i="4"/>
  <c r="S24" i="4"/>
  <c r="T24" i="4"/>
  <c r="S25" i="4"/>
  <c r="S26" i="4"/>
  <c r="S27" i="4"/>
  <c r="T27" i="4"/>
  <c r="S28" i="4"/>
  <c r="T28" i="4"/>
  <c r="S29" i="4"/>
  <c r="T29" i="4"/>
  <c r="S30" i="4"/>
  <c r="T30" i="4"/>
  <c r="S31" i="4"/>
  <c r="T31" i="4"/>
  <c r="S32" i="4"/>
  <c r="T32" i="4"/>
  <c r="S33" i="4"/>
  <c r="S34" i="4"/>
  <c r="T34" i="4"/>
  <c r="S35" i="4"/>
  <c r="T35" i="4"/>
  <c r="S36" i="4"/>
  <c r="T36" i="4"/>
  <c r="S37" i="4"/>
  <c r="S38" i="4"/>
  <c r="S39" i="4"/>
  <c r="T39" i="4"/>
  <c r="S40" i="4"/>
  <c r="T40" i="4"/>
  <c r="S41" i="4"/>
  <c r="T41" i="4"/>
  <c r="S2" i="4"/>
  <c r="T2" i="4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2" i="2"/>
  <c r="S42" i="2"/>
  <c r="S42" i="4"/>
  <c r="T38" i="4"/>
  <c r="T26" i="4"/>
  <c r="T14" i="4"/>
  <c r="T37" i="4"/>
  <c r="T25" i="4"/>
  <c r="T13" i="4"/>
  <c r="T33" i="4"/>
  <c r="T21" i="4"/>
  <c r="T9" i="4"/>
  <c r="P42" i="2"/>
  <c r="O42" i="2"/>
  <c r="N42" i="2"/>
  <c r="M42" i="2"/>
  <c r="L42" i="2"/>
  <c r="K42" i="2"/>
  <c r="J42" i="2"/>
  <c r="I42" i="2"/>
  <c r="H42" i="2"/>
  <c r="G42" i="2"/>
  <c r="F42" i="2"/>
  <c r="E42" i="2"/>
  <c r="P42" i="4"/>
  <c r="O42" i="4"/>
  <c r="N42" i="4"/>
  <c r="M42" i="4"/>
  <c r="L42" i="4"/>
  <c r="K42" i="4"/>
  <c r="J42" i="4"/>
  <c r="I42" i="4"/>
  <c r="H42" i="4"/>
  <c r="G42" i="4"/>
  <c r="F42" i="4"/>
  <c r="E42" i="4"/>
  <c r="O469" i="5"/>
  <c r="O461" i="5"/>
  <c r="O453" i="5"/>
  <c r="O445" i="5"/>
  <c r="O476" i="5"/>
  <c r="O468" i="5"/>
  <c r="O460" i="5"/>
  <c r="O452" i="5"/>
  <c r="O444" i="5"/>
  <c r="O449" i="5"/>
  <c r="O462" i="5"/>
  <c r="O475" i="5"/>
  <c r="O467" i="5"/>
  <c r="O459" i="5"/>
  <c r="O451" i="5"/>
  <c r="O443" i="5"/>
  <c r="O465" i="5"/>
  <c r="O441" i="5"/>
  <c r="O439" i="5"/>
  <c r="O474" i="5"/>
  <c r="O466" i="5"/>
  <c r="O458" i="5"/>
  <c r="O450" i="5"/>
  <c r="O442" i="5"/>
  <c r="O457" i="5"/>
  <c r="O447" i="5"/>
  <c r="O470" i="5"/>
  <c r="O473" i="5"/>
  <c r="O454" i="5"/>
  <c r="O472" i="5"/>
  <c r="O464" i="5"/>
  <c r="O456" i="5"/>
  <c r="O448" i="5"/>
  <c r="O440" i="5"/>
  <c r="O471" i="5"/>
  <c r="O463" i="5"/>
  <c r="O455" i="5"/>
  <c r="O446" i="5"/>
  <c r="Q42" i="4"/>
  <c r="T42" i="4"/>
  <c r="K43" i="2"/>
  <c r="J43" i="2"/>
  <c r="I43" i="2"/>
  <c r="Q42" i="2"/>
  <c r="T42" i="2"/>
  <c r="M478" i="5"/>
  <c r="O438" i="5"/>
  <c r="O478" i="5"/>
  <c r="O479" i="5"/>
</calcChain>
</file>

<file path=xl/sharedStrings.xml><?xml version="1.0" encoding="utf-8"?>
<sst xmlns="http://schemas.openxmlformats.org/spreadsheetml/2006/main" count="2928" uniqueCount="168">
  <si>
    <t>Projected Funded Pupil Count</t>
  </si>
  <si>
    <t>Projected Per Pupil Revenue</t>
  </si>
  <si>
    <t>TOTAL FUNDING FROM PUBLIC SCHOOL FINANCE ACT</t>
  </si>
  <si>
    <t>Monthly Entitlement</t>
  </si>
  <si>
    <t>Withholding for CDE Administrative Overhead @ 1%</t>
  </si>
  <si>
    <t>Withholding for Institute Administrative Overhead @ 3%</t>
  </si>
  <si>
    <t>Amount to be Distributed to Institute Charter Schools</t>
  </si>
  <si>
    <t>Commerce City</t>
  </si>
  <si>
    <t>Eagle</t>
  </si>
  <si>
    <t>Colo Springs</t>
  </si>
  <si>
    <t>Colorado Springs Charter Academy</t>
  </si>
  <si>
    <t>Roaring Fork</t>
  </si>
  <si>
    <t>Durango</t>
  </si>
  <si>
    <t>Mountain Middle School</t>
  </si>
  <si>
    <t>Poudre</t>
  </si>
  <si>
    <t>Mesa 51</t>
  </si>
  <si>
    <t>Caprock Academy</t>
  </si>
  <si>
    <t>Treasurer's Intercept Program</t>
  </si>
  <si>
    <t>Aurora</t>
  </si>
  <si>
    <t>Mountain Song Community School</t>
  </si>
  <si>
    <t>School Code</t>
  </si>
  <si>
    <t>School Name</t>
  </si>
  <si>
    <t>Salida</t>
  </si>
  <si>
    <t>0015</t>
  </si>
  <si>
    <t>1882;9037;9040</t>
  </si>
  <si>
    <t>0655</t>
  </si>
  <si>
    <t>2837</t>
  </si>
  <si>
    <t>7278</t>
  </si>
  <si>
    <t>5957</t>
  </si>
  <si>
    <t>6219</t>
  </si>
  <si>
    <t>2196</t>
  </si>
  <si>
    <t>0653</t>
  </si>
  <si>
    <t>8825</t>
  </si>
  <si>
    <t>1791</t>
  </si>
  <si>
    <t>1795</t>
  </si>
  <si>
    <t>3326</t>
  </si>
  <si>
    <t>5851</t>
  </si>
  <si>
    <t>4403</t>
  </si>
  <si>
    <t>7512</t>
  </si>
  <si>
    <t>0075</t>
  </si>
  <si>
    <t>5453</t>
  </si>
  <si>
    <t>0657</t>
  </si>
  <si>
    <t>2067</t>
  </si>
  <si>
    <t>1279</t>
  </si>
  <si>
    <t>2035</t>
  </si>
  <si>
    <t>3439</t>
  </si>
  <si>
    <t>5423</t>
  </si>
  <si>
    <t>Colorado Military Academy</t>
  </si>
  <si>
    <t>1505</t>
  </si>
  <si>
    <t>1633</t>
  </si>
  <si>
    <t>5845</t>
  </si>
  <si>
    <t>8061</t>
  </si>
  <si>
    <t>Golden View Charter Academy</t>
  </si>
  <si>
    <t>Jefferson</t>
  </si>
  <si>
    <t>District 27J</t>
  </si>
  <si>
    <t>Adams</t>
  </si>
  <si>
    <t>Douglas</t>
  </si>
  <si>
    <t>Mesa</t>
  </si>
  <si>
    <t>Arapahoe</t>
  </si>
  <si>
    <t>El Paso</t>
  </si>
  <si>
    <t>La Plata</t>
  </si>
  <si>
    <t>Larimer</t>
  </si>
  <si>
    <t>Garfield</t>
  </si>
  <si>
    <t>Chaffee</t>
  </si>
  <si>
    <t>Routt</t>
  </si>
  <si>
    <t>3393</t>
  </si>
  <si>
    <t>6266;3513</t>
  </si>
  <si>
    <t>July</t>
  </si>
  <si>
    <t>County</t>
  </si>
  <si>
    <t>District</t>
  </si>
  <si>
    <t>School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</si>
  <si>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</si>
  <si>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</si>
  <si>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</si>
  <si>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</si>
  <si>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</si>
  <si>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</si>
  <si>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</si>
  <si>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</si>
  <si>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</si>
  <si>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</si>
  <si>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</si>
  <si>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to Date</t>
  </si>
  <si>
    <t>5431</t>
  </si>
  <si>
    <t>0493</t>
  </si>
  <si>
    <t>1387</t>
  </si>
  <si>
    <t>1371</t>
  </si>
  <si>
    <t>Coperni 3</t>
  </si>
  <si>
    <t>Axis International Academy</t>
  </si>
  <si>
    <t>Coperni 2</t>
  </si>
  <si>
    <t>Totals</t>
  </si>
  <si>
    <t>0020</t>
  </si>
  <si>
    <t>6914</t>
  </si>
  <si>
    <t>0030</t>
  </si>
  <si>
    <t>0040</t>
  </si>
  <si>
    <t>0070</t>
  </si>
  <si>
    <t>0180</t>
  </si>
  <si>
    <t>0500</t>
  </si>
  <si>
    <t>0900</t>
  </si>
  <si>
    <t>0910</t>
  </si>
  <si>
    <t>1010</t>
  </si>
  <si>
    <t>1180</t>
  </si>
  <si>
    <t>1420</t>
  </si>
  <si>
    <t>1520</t>
  </si>
  <si>
    <t>1550</t>
  </si>
  <si>
    <t>2000</t>
  </si>
  <si>
    <t>2770</t>
  </si>
  <si>
    <t>Adams 12</t>
  </si>
  <si>
    <t>0079</t>
  </si>
  <si>
    <t>1005</t>
  </si>
  <si>
    <t>Steamboat</t>
  </si>
  <si>
    <t>Wesminster 50</t>
  </si>
  <si>
    <t>Academy Of Charter Schools</t>
  </si>
  <si>
    <t>Global Village Academy - Northglenn</t>
  </si>
  <si>
    <t>The Pinnacle Charter School</t>
  </si>
  <si>
    <t>Colorado Early Colleges - Aurora</t>
  </si>
  <si>
    <t>Montessori Del Mundo Charter School</t>
  </si>
  <si>
    <t>New America School - Lowry</t>
  </si>
  <si>
    <t>New Legacy Charter School</t>
  </si>
  <si>
    <t>High Point Academy</t>
  </si>
  <si>
    <t>Community Leadership Academy/Victory Prep</t>
  </si>
  <si>
    <t xml:space="preserve">Colorado Early Colleges - Colorado Springs </t>
  </si>
  <si>
    <t>Colorado International Language Academy</t>
  </si>
  <si>
    <t>James Irwin Charter Academy</t>
  </si>
  <si>
    <t>Thomas Maclaren State Charter School</t>
  </si>
  <si>
    <t>Ascent Classical Academies Dougco</t>
  </si>
  <si>
    <t>Colorado Early Colleges - Douglas County</t>
  </si>
  <si>
    <t>Animas High School</t>
  </si>
  <si>
    <t>Stone Creek School</t>
  </si>
  <si>
    <t>Monument View Montessori Charter School</t>
  </si>
  <si>
    <t>Academy Of Arts &amp; Knowledge</t>
  </si>
  <si>
    <t>Ascent Classical Academies Noco</t>
  </si>
  <si>
    <t>Colorado Early College - Windsor</t>
  </si>
  <si>
    <t>Colorado Early College - Fort Collins</t>
  </si>
  <si>
    <t>Ross Montessori School</t>
  </si>
  <si>
    <t>Salida Montessori Charter School</t>
  </si>
  <si>
    <t>Mountain Village Montessori Charter School</t>
  </si>
  <si>
    <t>Crown Pointe Charter Academy</t>
  </si>
  <si>
    <t>Early College Of Arvada</t>
  </si>
  <si>
    <t>Ricardo Flores Magon Academy</t>
  </si>
  <si>
    <t>Montezuma-Cortez</t>
  </si>
  <si>
    <t>5313</t>
  </si>
  <si>
    <t>Kwiyagat Community Academy</t>
  </si>
  <si>
    <t>Montezuma</t>
  </si>
  <si>
    <t>ASCENT PPR =</t>
  </si>
  <si>
    <t>Annual Entitlement</t>
  </si>
  <si>
    <t>Difference</t>
  </si>
  <si>
    <t>Annual Admin</t>
  </si>
  <si>
    <t>JULY 2022 PAYMENT</t>
  </si>
  <si>
    <t>FY 2022-23 Charter School Institute Funding by School</t>
  </si>
  <si>
    <t>5499</t>
  </si>
  <si>
    <t>Prospect Academy</t>
  </si>
  <si>
    <t>9679</t>
  </si>
  <si>
    <t xml:space="preserve">Colorado Early Colleges Online Campus </t>
  </si>
  <si>
    <t>ASCENT and MDOL
Pupil
Count</t>
  </si>
  <si>
    <t>AUGUST 2022 PAYMENT</t>
  </si>
  <si>
    <t>SEPTEMBER 2022 PAYMENT</t>
  </si>
  <si>
    <t>OCTOBER 2022 PAYMENT</t>
  </si>
  <si>
    <t>NOVEMBER 2022 PAYMENT</t>
  </si>
  <si>
    <t>Extended HS and MDOL
Pupil
Count</t>
  </si>
  <si>
    <t>DECEMBER 2022 PAYMENT</t>
  </si>
  <si>
    <t>Online &amp; Extended HS PPR =</t>
  </si>
  <si>
    <t>JANUARY 2023 PAYMENT</t>
  </si>
  <si>
    <t>FEBRUARY 2023 PAYMENT</t>
  </si>
  <si>
    <t>MARCH 2023 PAYMENT</t>
  </si>
  <si>
    <t>APRIL 2023 PAYMENT</t>
  </si>
  <si>
    <t>MAY 2023 PAYMENT</t>
  </si>
  <si>
    <t>JUNE 2023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</si>
</sst>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0" fontId="1" fillId="0" borderId="0"/>
    <xf numFmtId="4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0" fontId="1" fillId="0" borderId="0"/>
    <xf numFmtId="40" fontId="1" fillId="0" borderId="0"/>
    <xf numFmtId="40" fontId="1" fillId="0" borderId="0"/>
    <xf numFmtId="4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40" fontId="1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40" fontId="2" fillId="0" borderId="0" xfId="5" applyFont="1"/>
    <xf numFmtId="0" fontId="2" fillId="0" borderId="0" xfId="5" applyNumberFormat="1" applyFont="1"/>
    <xf numFmtId="40" fontId="7" fillId="0" borderId="0" xfId="5" applyFont="1"/>
    <xf numFmtId="0" fontId="7" fillId="0" borderId="0" xfId="0" applyFont="1"/>
    <xf numFmtId="0" fontId="7" fillId="2" borderId="0" xfId="0" applyFont="1" applyFill="1"/>
    <xf numFmtId="49" fontId="7" fillId="0" borderId="0" xfId="0" quotePrefix="1" applyNumberFormat="1" applyFont="1"/>
    <xf numFmtId="4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43" fontId="5" fillId="0" borderId="0" xfId="1" applyFont="1"/>
    <xf numFmtId="40" fontId="9" fillId="0" borderId="0" xfId="5" applyFont="1" applyAlignment="1">
      <alignment wrapText="1"/>
    </xf>
    <xf numFmtId="0" fontId="7" fillId="0" borderId="0" xfId="0" quotePrefix="1" applyFont="1"/>
    <xf numFmtId="164" fontId="7" fillId="0" borderId="0" xfId="0" applyNumberFormat="1" applyFont="1"/>
    <xf numFmtId="40" fontId="8" fillId="2" borderId="0" xfId="0" applyNumberFormat="1" applyFont="1" applyFill="1"/>
    <xf numFmtId="40" fontId="3" fillId="2" borderId="0" xfId="0" applyNumberFormat="1" applyFont="1" applyFill="1" applyAlignment="1">
      <alignment wrapText="1"/>
    </xf>
    <xf numFmtId="40" fontId="3" fillId="2" borderId="0" xfId="0" applyNumberFormat="1" applyFont="1" applyFill="1"/>
    <xf numFmtId="40" fontId="7" fillId="2" borderId="0" xfId="0" applyNumberFormat="1" applyFont="1" applyFill="1"/>
    <xf numFmtId="40" fontId="3" fillId="2" borderId="0" xfId="5" applyFont="1" applyFill="1" applyAlignment="1">
      <alignment horizontal="center" wrapText="1"/>
    </xf>
    <xf numFmtId="40" fontId="2" fillId="0" borderId="0" xfId="5" applyFont="1" applyAlignment="1">
      <alignment horizontal="center" wrapText="1"/>
    </xf>
    <xf numFmtId="40" fontId="2" fillId="0" borderId="0" xfId="5" applyFont="1" applyAlignment="1">
      <alignment wrapText="1"/>
    </xf>
    <xf numFmtId="40" fontId="7" fillId="0" borderId="0" xfId="0" applyNumberFormat="1" applyFont="1"/>
    <xf numFmtId="0" fontId="10" fillId="0" borderId="0" xfId="0" applyFont="1"/>
    <xf numFmtId="40" fontId="10" fillId="0" borderId="0" xfId="0" applyNumberFormat="1" applyFont="1"/>
    <xf numFmtId="44" fontId="0" fillId="0" borderId="0" xfId="26" applyFont="1"/>
    <xf numFmtId="44" fontId="0" fillId="0" borderId="0" xfId="0" applyNumberFormat="1"/>
    <xf numFmtId="43" fontId="0" fillId="0" borderId="0" xfId="1" applyFont="1"/>
  </cellXfs>
  <cellStyles count="27">
    <cellStyle name="Comma" xfId="1" builtinId="3"/>
    <cellStyle name="Comma 2" xfId="2" xr:uid="{00000000-0005-0000-0000-000001000000}"/>
    <cellStyle name="Comma0" xfId="3" xr:uid="{00000000-0005-0000-0000-000002000000}"/>
    <cellStyle name="Currency" xfId="26" builtinId="4"/>
    <cellStyle name="Currency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23" xr:uid="{00000000-0005-0000-0000-000007000000}"/>
    <cellStyle name="Normal 3" xfId="7" xr:uid="{00000000-0005-0000-0000-000008000000}"/>
    <cellStyle name="Normal 3 2" xfId="8" xr:uid="{00000000-0005-0000-0000-000009000000}"/>
    <cellStyle name="Normal 3 3" xfId="9" xr:uid="{00000000-0005-0000-0000-00000A000000}"/>
    <cellStyle name="Normal 3 4" xfId="24" xr:uid="{00000000-0005-0000-0000-00000B000000}"/>
    <cellStyle name="Normal 4" xfId="10" xr:uid="{00000000-0005-0000-0000-00000C000000}"/>
    <cellStyle name="Normal 5" xfId="11" xr:uid="{00000000-0005-0000-0000-00000D000000}"/>
    <cellStyle name="Normal 5 2" xfId="12" xr:uid="{00000000-0005-0000-0000-00000E000000}"/>
    <cellStyle name="Normal 5 3" xfId="13" xr:uid="{00000000-0005-0000-0000-00000F000000}"/>
    <cellStyle name="Normal 6" xfId="14" xr:uid="{00000000-0005-0000-0000-000010000000}"/>
    <cellStyle name="Normal 6 2" xfId="25" xr:uid="{009B35CB-39E9-460D-AD0F-64A970435E1F}"/>
    <cellStyle name="Percent 2" xfId="15" xr:uid="{00000000-0005-0000-0000-000011000000}"/>
    <cellStyle name="Percent 2 2" xfId="16" xr:uid="{00000000-0005-0000-0000-000012000000}"/>
    <cellStyle name="Percent 2 3" xfId="17" xr:uid="{00000000-0005-0000-0000-000013000000}"/>
    <cellStyle name="Percent 3" xfId="18" xr:uid="{00000000-0005-0000-0000-000014000000}"/>
    <cellStyle name="Percent 3 2" xfId="19" xr:uid="{00000000-0005-0000-0000-000015000000}"/>
    <cellStyle name="Percent 3 3" xfId="20" xr:uid="{00000000-0005-0000-0000-000016000000}"/>
    <cellStyle name="Percent 4" xfId="21" xr:uid="{00000000-0005-0000-0000-000017000000}"/>
    <cellStyle name="Percent 5" xfId="22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hle_t/Desktop/COPIED/PSFA21/CSI/AdjustedAt-riskFundingConcentrationFY20JanAdam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SFU\Institute%20Charter\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 Form"/>
      <sheetName val="Inputs"/>
      <sheetName val="CSI Counts"/>
    </sheetNames>
    <sheetDataSet>
      <sheetData sheetId="0"/>
      <sheetData sheetId="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8867.5</v>
          </cell>
          <cell r="E4">
            <v>4279.8999999999996</v>
          </cell>
          <cell r="F4">
            <v>8584.9358354100004</v>
          </cell>
          <cell r="G4">
            <v>4914609.1100000003</v>
          </cell>
          <cell r="H4">
            <v>8613</v>
          </cell>
          <cell r="I4">
            <v>80579442.730000004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42597.9</v>
          </cell>
          <cell r="E5">
            <v>13543.4</v>
          </cell>
          <cell r="F5">
            <v>8609.0582632000005</v>
          </cell>
          <cell r="G5">
            <v>13991510.359999999</v>
          </cell>
          <cell r="H5">
            <v>42250</v>
          </cell>
          <cell r="I5">
            <v>380717610.41000003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7645.4</v>
          </cell>
          <cell r="E6">
            <v>4727.2</v>
          </cell>
          <cell r="F6">
            <v>8513.4890696300008</v>
          </cell>
          <cell r="G6">
            <v>6851783.3700000001</v>
          </cell>
          <cell r="H6">
            <v>6905</v>
          </cell>
          <cell r="I6">
            <v>71940812.700000003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19533.099999999999</v>
          </cell>
          <cell r="E7">
            <v>5872.4</v>
          </cell>
          <cell r="F7">
            <v>8529.8794361399996</v>
          </cell>
          <cell r="G7">
            <v>6010903.6799999997</v>
          </cell>
          <cell r="H7">
            <v>19221</v>
          </cell>
          <cell r="I7">
            <v>172625669.87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1082</v>
          </cell>
          <cell r="E8">
            <v>301.7</v>
          </cell>
          <cell r="F8">
            <v>9193.4238842800005</v>
          </cell>
          <cell r="G8">
            <v>332838.71999999997</v>
          </cell>
          <cell r="H8">
            <v>1080</v>
          </cell>
          <cell r="I8">
            <v>10279311.939999999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1031</v>
          </cell>
          <cell r="E9">
            <v>209.2</v>
          </cell>
          <cell r="F9">
            <v>9154.7810101899995</v>
          </cell>
          <cell r="G9">
            <v>229821.62</v>
          </cell>
          <cell r="H9">
            <v>1013</v>
          </cell>
          <cell r="I9">
            <v>9666855.2799999993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10262.799999999999</v>
          </cell>
          <cell r="E10">
            <v>6208.8</v>
          </cell>
          <cell r="F10">
            <v>8523.3628016399998</v>
          </cell>
          <cell r="G10">
            <v>8642352.0999999996</v>
          </cell>
          <cell r="H10">
            <v>9506</v>
          </cell>
          <cell r="I10">
            <v>96115001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2431.3000000000002</v>
          </cell>
          <cell r="E11">
            <v>1521.1</v>
          </cell>
          <cell r="F11">
            <v>8135.7949975000001</v>
          </cell>
          <cell r="G11">
            <v>2044987.39</v>
          </cell>
          <cell r="H11">
            <v>2298</v>
          </cell>
          <cell r="I11">
            <v>21825791.969999999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290.89999999999998</v>
          </cell>
          <cell r="E12">
            <v>131.19999999999999</v>
          </cell>
          <cell r="F12">
            <v>11527.045164609999</v>
          </cell>
          <cell r="G12">
            <v>181481.8</v>
          </cell>
          <cell r="H12">
            <v>270</v>
          </cell>
          <cell r="I12">
            <v>3534699.24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2622.8</v>
          </cell>
          <cell r="E13">
            <v>1366.2</v>
          </cell>
          <cell r="F13">
            <v>8822.7154458099994</v>
          </cell>
          <cell r="G13">
            <v>1760912.36</v>
          </cell>
          <cell r="H13">
            <v>2404</v>
          </cell>
          <cell r="I13">
            <v>24900689.719999999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1354.5</v>
          </cell>
          <cell r="E14">
            <v>1000.4</v>
          </cell>
          <cell r="F14">
            <v>9264.2238334899994</v>
          </cell>
          <cell r="G14">
            <v>1909919.61</v>
          </cell>
          <cell r="H14">
            <v>1197</v>
          </cell>
          <cell r="I14">
            <v>14458310.789999999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54539.6</v>
          </cell>
          <cell r="E15">
            <v>12397.1</v>
          </cell>
          <cell r="F15">
            <v>8861.6995358099994</v>
          </cell>
          <cell r="G15">
            <v>13183125.039999999</v>
          </cell>
          <cell r="H15">
            <v>54467</v>
          </cell>
          <cell r="I15">
            <v>496488038.44999999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14792.1</v>
          </cell>
          <cell r="E16">
            <v>2129.1</v>
          </cell>
          <cell r="F16">
            <v>8650.89099093</v>
          </cell>
          <cell r="G16">
            <v>2210233.44</v>
          </cell>
          <cell r="H16">
            <v>14390</v>
          </cell>
          <cell r="I16">
            <v>130175078.06999999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223.5</v>
          </cell>
          <cell r="E17">
            <v>84.1</v>
          </cell>
          <cell r="F17">
            <v>14219.20308166</v>
          </cell>
          <cell r="G17">
            <v>143500.20000000001</v>
          </cell>
          <cell r="H17">
            <v>216</v>
          </cell>
          <cell r="I17">
            <v>3321492.09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40607.699999999997</v>
          </cell>
          <cell r="E18">
            <v>26590</v>
          </cell>
          <cell r="F18">
            <v>8732.1399088300004</v>
          </cell>
          <cell r="G18">
            <v>39253413.890000001</v>
          </cell>
          <cell r="H18">
            <v>39148</v>
          </cell>
          <cell r="I18">
            <v>393797562.5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2144.1</v>
          </cell>
          <cell r="E19">
            <v>685.5</v>
          </cell>
          <cell r="F19">
            <v>8745.4361513599997</v>
          </cell>
          <cell r="G19">
            <v>719399.58</v>
          </cell>
          <cell r="H19">
            <v>2291</v>
          </cell>
          <cell r="I19">
            <v>18879905.489999998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1716.3</v>
          </cell>
          <cell r="E20">
            <v>800.6</v>
          </cell>
          <cell r="F20">
            <v>8731.3674994499997</v>
          </cell>
          <cell r="G20">
            <v>897762.61</v>
          </cell>
          <cell r="H20">
            <v>1742</v>
          </cell>
          <cell r="I20">
            <v>15882360.550000001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148</v>
          </cell>
          <cell r="E21">
            <v>55.1</v>
          </cell>
          <cell r="F21">
            <v>15034.292881949999</v>
          </cell>
          <cell r="G21">
            <v>99406.74</v>
          </cell>
          <cell r="H21">
            <v>137</v>
          </cell>
          <cell r="I21">
            <v>2324482.09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54.5</v>
          </cell>
          <cell r="E22">
            <v>31.2</v>
          </cell>
          <cell r="F22">
            <v>17502.151608169999</v>
          </cell>
          <cell r="G22">
            <v>65528.06</v>
          </cell>
          <cell r="H22">
            <v>52</v>
          </cell>
          <cell r="I22">
            <v>1019395.32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293</v>
          </cell>
          <cell r="E23">
            <v>121.8</v>
          </cell>
          <cell r="F23">
            <v>11242.856077050001</v>
          </cell>
          <cell r="G23">
            <v>164325.57999999999</v>
          </cell>
          <cell r="H23">
            <v>273</v>
          </cell>
          <cell r="I23">
            <v>3458482.41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81.7</v>
          </cell>
          <cell r="E24">
            <v>38</v>
          </cell>
          <cell r="F24">
            <v>16751.469369499999</v>
          </cell>
          <cell r="G24">
            <v>76386.7</v>
          </cell>
          <cell r="H24">
            <v>96</v>
          </cell>
          <cell r="I24">
            <v>1444981.75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19</v>
          </cell>
          <cell r="F25">
            <v>17626.124326149999</v>
          </cell>
          <cell r="G25">
            <v>40187.56</v>
          </cell>
          <cell r="H25">
            <v>39</v>
          </cell>
          <cell r="I25">
            <v>921493.78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2355.8000000000002</v>
          </cell>
          <cell r="E26">
            <v>1572</v>
          </cell>
          <cell r="F26">
            <v>7770.5748048799996</v>
          </cell>
          <cell r="G26">
            <v>2017672.72</v>
          </cell>
          <cell r="H26">
            <v>2376</v>
          </cell>
          <cell r="I26">
            <v>21456563.73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243.2</v>
          </cell>
          <cell r="E27">
            <v>80.400000000000006</v>
          </cell>
          <cell r="F27">
            <v>12101.89078951</v>
          </cell>
          <cell r="G27">
            <v>116759.03999999999</v>
          </cell>
          <cell r="H27">
            <v>213</v>
          </cell>
          <cell r="I27">
            <v>3056218.99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31300.799999999999</v>
          </cell>
          <cell r="E28">
            <v>7169.5</v>
          </cell>
          <cell r="F28">
            <v>8680.3160580399999</v>
          </cell>
          <cell r="G28">
            <v>7468023.1200000001</v>
          </cell>
          <cell r="H28">
            <v>31295</v>
          </cell>
          <cell r="I28">
            <v>279168859.99000001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30302.400000000001</v>
          </cell>
          <cell r="E29">
            <v>5331.5</v>
          </cell>
          <cell r="F29">
            <v>8874.6554985099992</v>
          </cell>
          <cell r="G29">
            <v>5677827.0899999999</v>
          </cell>
          <cell r="H29">
            <v>30112</v>
          </cell>
          <cell r="I29">
            <v>274566209.32999998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1035.5</v>
          </cell>
          <cell r="E30">
            <v>218.9</v>
          </cell>
          <cell r="F30">
            <v>8948.8472700099992</v>
          </cell>
          <cell r="G30">
            <v>235068.32</v>
          </cell>
          <cell r="H30">
            <v>978</v>
          </cell>
          <cell r="I30">
            <v>9501599.6699999999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1379</v>
          </cell>
          <cell r="E31">
            <v>412.1</v>
          </cell>
          <cell r="F31">
            <v>8684.7401194800004</v>
          </cell>
          <cell r="G31">
            <v>429477.77</v>
          </cell>
          <cell r="H31">
            <v>1331</v>
          </cell>
          <cell r="I31">
            <v>12405734.390000001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108.7</v>
          </cell>
          <cell r="E32">
            <v>35.1</v>
          </cell>
          <cell r="F32">
            <v>15920.885131589999</v>
          </cell>
          <cell r="G32">
            <v>67058.77</v>
          </cell>
          <cell r="H32">
            <v>102</v>
          </cell>
          <cell r="I32">
            <v>1790120.1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185.5</v>
          </cell>
          <cell r="E33">
            <v>39</v>
          </cell>
          <cell r="F33">
            <v>14382.3931775</v>
          </cell>
          <cell r="G33">
            <v>67309.600000000006</v>
          </cell>
          <cell r="H33">
            <v>181</v>
          </cell>
          <cell r="I33">
            <v>2735243.53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752.5</v>
          </cell>
          <cell r="E34">
            <v>103.5</v>
          </cell>
          <cell r="F34">
            <v>9650.7753590499997</v>
          </cell>
          <cell r="G34">
            <v>119862.63</v>
          </cell>
          <cell r="H34">
            <v>658</v>
          </cell>
          <cell r="I34">
            <v>7382071.0899999999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1105.5</v>
          </cell>
          <cell r="E35">
            <v>522.70000000000005</v>
          </cell>
          <cell r="F35">
            <v>8489.0528301699997</v>
          </cell>
          <cell r="G35">
            <v>588759.96</v>
          </cell>
          <cell r="H35">
            <v>1067</v>
          </cell>
          <cell r="I35">
            <v>9973407.8599999994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361.1</v>
          </cell>
          <cell r="E36">
            <v>131.80000000000001</v>
          </cell>
          <cell r="F36">
            <v>10558.347895430001</v>
          </cell>
          <cell r="G36">
            <v>166990.82999999999</v>
          </cell>
          <cell r="H36">
            <v>322</v>
          </cell>
          <cell r="I36">
            <v>3979610.26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182.6</v>
          </cell>
          <cell r="E37">
            <v>98.5</v>
          </cell>
          <cell r="F37">
            <v>14401.2871844</v>
          </cell>
          <cell r="G37">
            <v>170223.21</v>
          </cell>
          <cell r="H37">
            <v>147</v>
          </cell>
          <cell r="I37">
            <v>2799898.25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225.1</v>
          </cell>
          <cell r="E38">
            <v>142.1</v>
          </cell>
          <cell r="F38">
            <v>12956.9874872</v>
          </cell>
          <cell r="G38">
            <v>220942.55</v>
          </cell>
          <cell r="H38">
            <v>191</v>
          </cell>
          <cell r="I38">
            <v>3137560.43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278.89999999999998</v>
          </cell>
          <cell r="E39">
            <v>190</v>
          </cell>
          <cell r="F39">
            <v>11600.004973159999</v>
          </cell>
          <cell r="G39">
            <v>264480.11</v>
          </cell>
          <cell r="H39">
            <v>244</v>
          </cell>
          <cell r="I39">
            <v>3499721.5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458.7</v>
          </cell>
          <cell r="E40">
            <v>298.60000000000002</v>
          </cell>
          <cell r="F40">
            <v>9401.7717734300004</v>
          </cell>
          <cell r="G40">
            <v>336884.29</v>
          </cell>
          <cell r="H40">
            <v>425</v>
          </cell>
          <cell r="I40">
            <v>4649477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373.5</v>
          </cell>
          <cell r="E41">
            <v>173.1</v>
          </cell>
          <cell r="F41">
            <v>10749.14917758</v>
          </cell>
          <cell r="G41">
            <v>223281.33</v>
          </cell>
          <cell r="H41">
            <v>374</v>
          </cell>
          <cell r="I41">
            <v>4238088.55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4808.8</v>
          </cell>
          <cell r="E42">
            <v>2246.4</v>
          </cell>
          <cell r="F42">
            <v>8374.9386191699996</v>
          </cell>
          <cell r="G42">
            <v>2457933.1</v>
          </cell>
          <cell r="H42">
            <v>4720</v>
          </cell>
          <cell r="I42">
            <v>42731344.990000002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91185.2</v>
          </cell>
          <cell r="E43">
            <v>47070.3</v>
          </cell>
          <cell r="F43">
            <v>8745.0958715300003</v>
          </cell>
          <cell r="G43">
            <v>59838710.020000003</v>
          </cell>
          <cell r="H43">
            <v>86949</v>
          </cell>
          <cell r="I43">
            <v>857142930.63999999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239.3</v>
          </cell>
          <cell r="E44">
            <v>82</v>
          </cell>
          <cell r="F44">
            <v>13290.860851670001</v>
          </cell>
          <cell r="G44">
            <v>130782.07</v>
          </cell>
          <cell r="H44">
            <v>217</v>
          </cell>
          <cell r="I44">
            <v>3311285.07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66036.2</v>
          </cell>
          <cell r="E45">
            <v>6299</v>
          </cell>
          <cell r="F45">
            <v>8738.6178901799994</v>
          </cell>
          <cell r="G45">
            <v>6605346.4900000002</v>
          </cell>
          <cell r="H45">
            <v>66179</v>
          </cell>
          <cell r="I45">
            <v>582983619.14999998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7052</v>
          </cell>
          <cell r="E46">
            <v>1639.9</v>
          </cell>
          <cell r="F46">
            <v>9177.2001330900002</v>
          </cell>
          <cell r="G46">
            <v>1805962.86</v>
          </cell>
          <cell r="H46">
            <v>6844</v>
          </cell>
          <cell r="I46">
            <v>66522783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2310.1</v>
          </cell>
          <cell r="E47">
            <v>342</v>
          </cell>
          <cell r="F47">
            <v>8874.9970102200004</v>
          </cell>
          <cell r="G47">
            <v>364229.88</v>
          </cell>
          <cell r="H47">
            <v>2226</v>
          </cell>
          <cell r="I47">
            <v>20865374.48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254.3</v>
          </cell>
          <cell r="E48">
            <v>60</v>
          </cell>
          <cell r="F48">
            <v>13278.653687489999</v>
          </cell>
          <cell r="G48">
            <v>95606.31</v>
          </cell>
          <cell r="H48">
            <v>217</v>
          </cell>
          <cell r="I48">
            <v>3472367.94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320</v>
          </cell>
          <cell r="E49">
            <v>118.6</v>
          </cell>
          <cell r="F49">
            <v>11902.026914759999</v>
          </cell>
          <cell r="G49">
            <v>169389.65</v>
          </cell>
          <cell r="H49">
            <v>307</v>
          </cell>
          <cell r="I49">
            <v>3978038.26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232.5</v>
          </cell>
          <cell r="E50">
            <v>63.5</v>
          </cell>
          <cell r="F50">
            <v>13838.219521270001</v>
          </cell>
          <cell r="G50">
            <v>105447.23</v>
          </cell>
          <cell r="H50">
            <v>228</v>
          </cell>
          <cell r="I50">
            <v>3322833.27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20</v>
          </cell>
          <cell r="F51">
            <v>18930.52950026</v>
          </cell>
          <cell r="G51">
            <v>45433.27</v>
          </cell>
          <cell r="H51">
            <v>37</v>
          </cell>
          <cell r="I51">
            <v>991959.75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455.5</v>
          </cell>
          <cell r="E52">
            <v>159</v>
          </cell>
          <cell r="F52">
            <v>10092.087079270001</v>
          </cell>
          <cell r="G52">
            <v>192557.02</v>
          </cell>
          <cell r="H52">
            <v>446</v>
          </cell>
          <cell r="I52">
            <v>4789502.68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11801.5</v>
          </cell>
          <cell r="E53">
            <v>7811.1</v>
          </cell>
          <cell r="F53">
            <v>8474.6326343199999</v>
          </cell>
          <cell r="G53">
            <v>11152601.630000001</v>
          </cell>
          <cell r="H53">
            <v>11543</v>
          </cell>
          <cell r="I53">
            <v>111165886.03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9388.7000000000007</v>
          </cell>
          <cell r="E54">
            <v>3331.6</v>
          </cell>
          <cell r="F54">
            <v>8281.0276036600008</v>
          </cell>
          <cell r="G54">
            <v>3315406.7</v>
          </cell>
          <cell r="H54">
            <v>9246</v>
          </cell>
          <cell r="I54">
            <v>81433277.849999994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8313</v>
          </cell>
          <cell r="E55">
            <v>2589.3000000000002</v>
          </cell>
          <cell r="F55">
            <v>8343.27134114</v>
          </cell>
          <cell r="G55">
            <v>2592387.9</v>
          </cell>
          <cell r="H55">
            <v>8016</v>
          </cell>
          <cell r="I55">
            <v>72104778.590000004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30567.4</v>
          </cell>
          <cell r="E56">
            <v>14022</v>
          </cell>
          <cell r="F56">
            <v>8492.4545989199996</v>
          </cell>
          <cell r="G56">
            <v>15677142.439999999</v>
          </cell>
          <cell r="H56">
            <v>29038</v>
          </cell>
          <cell r="I56">
            <v>275239521.18000001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5175.3</v>
          </cell>
          <cell r="E57">
            <v>604.1</v>
          </cell>
          <cell r="F57">
            <v>8470.7479929000001</v>
          </cell>
          <cell r="G57">
            <v>614061.46</v>
          </cell>
          <cell r="H57">
            <v>5170</v>
          </cell>
          <cell r="I57">
            <v>44889465.390000001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1432.5</v>
          </cell>
          <cell r="E58">
            <v>384.3</v>
          </cell>
          <cell r="F58">
            <v>8998.0513663000002</v>
          </cell>
          <cell r="G58">
            <v>414954.14</v>
          </cell>
          <cell r="H58">
            <v>1393</v>
          </cell>
          <cell r="I58">
            <v>13304662.720000001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25613.4</v>
          </cell>
          <cell r="E59">
            <v>2640.2</v>
          </cell>
          <cell r="F59">
            <v>8551.2045212600005</v>
          </cell>
          <cell r="G59">
            <v>2709226.82</v>
          </cell>
          <cell r="H59">
            <v>26241</v>
          </cell>
          <cell r="I59">
            <v>221922483.50999999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1087.5</v>
          </cell>
          <cell r="E60">
            <v>505.3</v>
          </cell>
          <cell r="F60">
            <v>9040.2932148599994</v>
          </cell>
          <cell r="G60">
            <v>604569.59999999998</v>
          </cell>
          <cell r="H60">
            <v>1036</v>
          </cell>
          <cell r="I60">
            <v>10435888.470000001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626.9</v>
          </cell>
          <cell r="E61">
            <v>132.19999999999999</v>
          </cell>
          <cell r="F61">
            <v>9786.4892470100003</v>
          </cell>
          <cell r="G61">
            <v>155252.87</v>
          </cell>
          <cell r="H61">
            <v>609</v>
          </cell>
          <cell r="I61">
            <v>6247566.0599999996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252.7</v>
          </cell>
          <cell r="E62">
            <v>96.6</v>
          </cell>
          <cell r="F62">
            <v>12986.16868115</v>
          </cell>
          <cell r="G62">
            <v>150535.67000000001</v>
          </cell>
          <cell r="H62">
            <v>233</v>
          </cell>
          <cell r="I62">
            <v>3404515.48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6517.2</v>
          </cell>
          <cell r="E63">
            <v>557.9</v>
          </cell>
          <cell r="F63">
            <v>8601.0241347299998</v>
          </cell>
          <cell r="G63">
            <v>575821.36</v>
          </cell>
          <cell r="H63">
            <v>6511</v>
          </cell>
          <cell r="I63">
            <v>56629758.780000001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25811.4</v>
          </cell>
          <cell r="E64">
            <v>6856</v>
          </cell>
          <cell r="F64">
            <v>8493.3021049800009</v>
          </cell>
          <cell r="G64">
            <v>6987609.5099999998</v>
          </cell>
          <cell r="H64">
            <v>23497</v>
          </cell>
          <cell r="I64">
            <v>225295611.13999999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207</v>
          </cell>
          <cell r="E65">
            <v>105.6</v>
          </cell>
          <cell r="F65">
            <v>14193.942532970001</v>
          </cell>
          <cell r="G65">
            <v>179865.64</v>
          </cell>
          <cell r="H65">
            <v>239</v>
          </cell>
          <cell r="I65">
            <v>3071516.2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284.8</v>
          </cell>
          <cell r="E66">
            <v>99</v>
          </cell>
          <cell r="F66">
            <v>12071.78855148</v>
          </cell>
          <cell r="G66">
            <v>143412.85</v>
          </cell>
          <cell r="H66">
            <v>262</v>
          </cell>
          <cell r="I66">
            <v>3581458.23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3726.2</v>
          </cell>
          <cell r="E67">
            <v>1766.3</v>
          </cell>
          <cell r="F67">
            <v>8164.5371269699999</v>
          </cell>
          <cell r="G67">
            <v>1952406.99</v>
          </cell>
          <cell r="H67">
            <v>3482</v>
          </cell>
          <cell r="I67">
            <v>32375105.23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1374.3</v>
          </cell>
          <cell r="E68">
            <v>596.29999999999995</v>
          </cell>
          <cell r="F68">
            <v>8556.0029961399996</v>
          </cell>
          <cell r="G68">
            <v>652806.77</v>
          </cell>
          <cell r="H68">
            <v>1308</v>
          </cell>
          <cell r="I68">
            <v>12411147.68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218</v>
          </cell>
          <cell r="E69">
            <v>90</v>
          </cell>
          <cell r="F69">
            <v>13503.31139841</v>
          </cell>
          <cell r="G69">
            <v>145835.76</v>
          </cell>
          <cell r="H69">
            <v>210</v>
          </cell>
          <cell r="I69">
            <v>3089557.64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6284.6</v>
          </cell>
          <cell r="E70">
            <v>1833</v>
          </cell>
          <cell r="F70">
            <v>9111.0266588600007</v>
          </cell>
          <cell r="G70">
            <v>2004061.42</v>
          </cell>
          <cell r="H70">
            <v>6081</v>
          </cell>
          <cell r="I70">
            <v>59263219.560000002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4837.2</v>
          </cell>
          <cell r="E71">
            <v>1690.7</v>
          </cell>
          <cell r="F71">
            <v>8455.9624059300004</v>
          </cell>
          <cell r="G71">
            <v>1722995.69</v>
          </cell>
          <cell r="H71">
            <v>4553</v>
          </cell>
          <cell r="I71">
            <v>42626177.039999999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1282</v>
          </cell>
          <cell r="E72">
            <v>593.4</v>
          </cell>
          <cell r="F72">
            <v>9096.1379479499992</v>
          </cell>
          <cell r="G72">
            <v>713587.66</v>
          </cell>
          <cell r="H72">
            <v>1219</v>
          </cell>
          <cell r="I72">
            <v>12374836.51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461</v>
          </cell>
          <cell r="E73">
            <v>118.1</v>
          </cell>
          <cell r="F73">
            <v>10275.71569408</v>
          </cell>
          <cell r="G73">
            <v>145627.44</v>
          </cell>
          <cell r="H73">
            <v>453</v>
          </cell>
          <cell r="I73">
            <v>4882732.37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445.5</v>
          </cell>
          <cell r="E74">
            <v>107.3</v>
          </cell>
          <cell r="F74">
            <v>10480.45111013</v>
          </cell>
          <cell r="G74">
            <v>134946.29</v>
          </cell>
          <cell r="H74">
            <v>434</v>
          </cell>
          <cell r="I74">
            <v>4803987.26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1330.5</v>
          </cell>
          <cell r="E75">
            <v>313.7</v>
          </cell>
          <cell r="F75">
            <v>8919.4651518200008</v>
          </cell>
          <cell r="G75">
            <v>335764.35</v>
          </cell>
          <cell r="H75">
            <v>1302</v>
          </cell>
          <cell r="I75">
            <v>12203112.73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2062.5</v>
          </cell>
          <cell r="E76">
            <v>392.4</v>
          </cell>
          <cell r="F76">
            <v>8800.2118865699995</v>
          </cell>
          <cell r="G76">
            <v>414384.38</v>
          </cell>
          <cell r="H76">
            <v>2025</v>
          </cell>
          <cell r="I76">
            <v>18564403.18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88.6</v>
          </cell>
          <cell r="E77">
            <v>16.3</v>
          </cell>
          <cell r="F77">
            <v>18366.876589700001</v>
          </cell>
          <cell r="G77">
            <v>35925.61</v>
          </cell>
          <cell r="H77">
            <v>80</v>
          </cell>
          <cell r="I77">
            <v>1663230.88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529.1</v>
          </cell>
          <cell r="E78">
            <v>383.5</v>
          </cell>
          <cell r="F78">
            <v>9100.7110764699992</v>
          </cell>
          <cell r="G78">
            <v>664611.74</v>
          </cell>
          <cell r="H78">
            <v>497</v>
          </cell>
          <cell r="I78">
            <v>5360287.62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213.4</v>
          </cell>
          <cell r="E79">
            <v>100.5</v>
          </cell>
          <cell r="F79">
            <v>13043.76527862</v>
          </cell>
          <cell r="G79">
            <v>157307.81</v>
          </cell>
          <cell r="H79">
            <v>201</v>
          </cell>
          <cell r="I79">
            <v>2940847.32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172.2</v>
          </cell>
          <cell r="E80">
            <v>59.8</v>
          </cell>
          <cell r="F80">
            <v>15240.897225180001</v>
          </cell>
          <cell r="G80">
            <v>109368.68</v>
          </cell>
          <cell r="H80">
            <v>162</v>
          </cell>
          <cell r="I80">
            <v>2733851.18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82858.7</v>
          </cell>
          <cell r="E81">
            <v>21185.5</v>
          </cell>
          <cell r="F81">
            <v>8667.36009534</v>
          </cell>
          <cell r="G81">
            <v>22034682.879999999</v>
          </cell>
          <cell r="H81">
            <v>81960</v>
          </cell>
          <cell r="I81">
            <v>740111555.10000002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178.5</v>
          </cell>
          <cell r="E82">
            <v>71</v>
          </cell>
          <cell r="F82">
            <v>13981.791360409999</v>
          </cell>
          <cell r="G82">
            <v>119124.86</v>
          </cell>
          <cell r="H82">
            <v>170</v>
          </cell>
          <cell r="I82">
            <v>2614874.62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55.3</v>
          </cell>
          <cell r="E83">
            <v>32.299999999999997</v>
          </cell>
          <cell r="F83">
            <v>17097.217575400002</v>
          </cell>
          <cell r="G83">
            <v>66268.820000000007</v>
          </cell>
          <cell r="H83">
            <v>50</v>
          </cell>
          <cell r="I83">
            <v>1011744.95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</v>
          </cell>
          <cell r="E84">
            <v>52</v>
          </cell>
          <cell r="F84">
            <v>14583.842427019999</v>
          </cell>
          <cell r="G84">
            <v>91003.18</v>
          </cell>
          <cell r="H84">
            <v>140</v>
          </cell>
          <cell r="I84">
            <v>2439001.81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119.5</v>
          </cell>
          <cell r="E85">
            <v>46.7</v>
          </cell>
          <cell r="F85">
            <v>15266.637520640001</v>
          </cell>
          <cell r="G85">
            <v>85554.240000000005</v>
          </cell>
          <cell r="H85">
            <v>108</v>
          </cell>
          <cell r="I85">
            <v>1909917.42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220</v>
          </cell>
          <cell r="E86">
            <v>70.2</v>
          </cell>
          <cell r="F86">
            <v>12950.758763739999</v>
          </cell>
          <cell r="G86">
            <v>109097.19</v>
          </cell>
          <cell r="H86">
            <v>205</v>
          </cell>
          <cell r="I86">
            <v>2958264.12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116.5</v>
          </cell>
          <cell r="E87">
            <v>57.9</v>
          </cell>
          <cell r="F87">
            <v>15814.76721946</v>
          </cell>
          <cell r="G87">
            <v>109881</v>
          </cell>
          <cell r="H87">
            <v>112</v>
          </cell>
          <cell r="I87">
            <v>1952301.38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737.9</v>
          </cell>
          <cell r="E88">
            <v>369.7</v>
          </cell>
          <cell r="F88">
            <v>8737.5844539000009</v>
          </cell>
          <cell r="G88">
            <v>451535.38</v>
          </cell>
          <cell r="H88">
            <v>693</v>
          </cell>
          <cell r="I88">
            <v>6898998.9500000002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1045</v>
          </cell>
          <cell r="E89">
            <v>376.4</v>
          </cell>
          <cell r="F89">
            <v>9010.9533158199993</v>
          </cell>
          <cell r="G89">
            <v>408803.8</v>
          </cell>
          <cell r="H89">
            <v>1013</v>
          </cell>
          <cell r="I89">
            <v>9825250.0199999996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5866.7</v>
          </cell>
          <cell r="E90">
            <v>1612.1</v>
          </cell>
          <cell r="F90">
            <v>8772.1917285500003</v>
          </cell>
          <cell r="G90">
            <v>1696998.03</v>
          </cell>
          <cell r="H90">
            <v>5796</v>
          </cell>
          <cell r="I90">
            <v>52846320.710000001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1404.5</v>
          </cell>
          <cell r="E91">
            <v>340.3</v>
          </cell>
          <cell r="F91">
            <v>9198.5717958900004</v>
          </cell>
          <cell r="G91">
            <v>375632.88</v>
          </cell>
          <cell r="H91">
            <v>1363</v>
          </cell>
          <cell r="I91">
            <v>13286044.68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874.5</v>
          </cell>
          <cell r="E92">
            <v>363.4</v>
          </cell>
          <cell r="F92">
            <v>9525.53762757</v>
          </cell>
          <cell r="G92">
            <v>465327.28</v>
          </cell>
          <cell r="H92">
            <v>725</v>
          </cell>
          <cell r="I92">
            <v>8749096.6600000001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31745.8</v>
          </cell>
          <cell r="E93">
            <v>7716.1</v>
          </cell>
          <cell r="F93">
            <v>8356.4169905800009</v>
          </cell>
          <cell r="G93">
            <v>7737473.9000000004</v>
          </cell>
          <cell r="H93">
            <v>31866</v>
          </cell>
          <cell r="I93">
            <v>275263759.25999999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15544.4</v>
          </cell>
          <cell r="E94">
            <v>4717.7</v>
          </cell>
          <cell r="F94">
            <v>8345.5869510499997</v>
          </cell>
          <cell r="G94">
            <v>4724637.07</v>
          </cell>
          <cell r="H94">
            <v>15600</v>
          </cell>
          <cell r="I94">
            <v>134822296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1094.0999999999999</v>
          </cell>
          <cell r="E95">
            <v>334.1</v>
          </cell>
          <cell r="F95">
            <v>9241.6839614799992</v>
          </cell>
          <cell r="G95">
            <v>370517.59</v>
          </cell>
          <cell r="H95">
            <v>1111</v>
          </cell>
          <cell r="I95">
            <v>10481844.01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1023.3</v>
          </cell>
          <cell r="E96">
            <v>529.9</v>
          </cell>
          <cell r="F96">
            <v>8866.6438202900008</v>
          </cell>
          <cell r="G96">
            <v>716896.26</v>
          </cell>
          <cell r="H96">
            <v>881</v>
          </cell>
          <cell r="I96">
            <v>9790132.8800000008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190.5</v>
          </cell>
          <cell r="E97">
            <v>93.9</v>
          </cell>
          <cell r="F97">
            <v>14166.06529952</v>
          </cell>
          <cell r="G97">
            <v>159623.22</v>
          </cell>
          <cell r="H97">
            <v>185</v>
          </cell>
          <cell r="I97">
            <v>2858258.66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374</v>
          </cell>
          <cell r="E98">
            <v>98.2</v>
          </cell>
          <cell r="F98">
            <v>10561.86548</v>
          </cell>
          <cell r="G98">
            <v>124461.02</v>
          </cell>
          <cell r="H98">
            <v>365</v>
          </cell>
          <cell r="I98">
            <v>4074598.71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117.4</v>
          </cell>
          <cell r="E99">
            <v>70</v>
          </cell>
          <cell r="F99">
            <v>15765.77583491</v>
          </cell>
          <cell r="G99">
            <v>132432.51999999999</v>
          </cell>
          <cell r="H99">
            <v>108</v>
          </cell>
          <cell r="I99">
            <v>1983334.6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442.2</v>
          </cell>
          <cell r="E100">
            <v>119.7</v>
          </cell>
          <cell r="F100">
            <v>8907.1203173100002</v>
          </cell>
          <cell r="G100">
            <v>127941.88</v>
          </cell>
          <cell r="H100">
            <v>431</v>
          </cell>
          <cell r="I100">
            <v>3874476.45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18.3</v>
          </cell>
          <cell r="F101">
            <v>16827.508913419999</v>
          </cell>
          <cell r="G101">
            <v>36953.21</v>
          </cell>
          <cell r="H101">
            <v>42</v>
          </cell>
          <cell r="I101">
            <v>878328.66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200.5</v>
          </cell>
          <cell r="E102">
            <v>65</v>
          </cell>
          <cell r="F102">
            <v>13881.679413309999</v>
          </cell>
          <cell r="G102">
            <v>108277.1</v>
          </cell>
          <cell r="H102">
            <v>192</v>
          </cell>
          <cell r="I102">
            <v>2891553.82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501.2</v>
          </cell>
          <cell r="E103">
            <v>188.4</v>
          </cell>
          <cell r="F103">
            <v>9559.2703854200008</v>
          </cell>
          <cell r="G103">
            <v>222930.41</v>
          </cell>
          <cell r="H103">
            <v>450</v>
          </cell>
          <cell r="I103">
            <v>5012859.46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17759.226894939999</v>
          </cell>
          <cell r="G104">
            <v>40491.040000000001</v>
          </cell>
          <cell r="H104">
            <v>45</v>
          </cell>
          <cell r="I104">
            <v>928452.38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2188.5</v>
          </cell>
          <cell r="E105">
            <v>876.6</v>
          </cell>
          <cell r="F105">
            <v>8376.7896831500002</v>
          </cell>
          <cell r="G105">
            <v>912265.91</v>
          </cell>
          <cell r="H105">
            <v>2071</v>
          </cell>
          <cell r="I105">
            <v>19244870.129999999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197.5</v>
          </cell>
          <cell r="E106">
            <v>53.8</v>
          </cell>
          <cell r="F106">
            <v>14049.90790552</v>
          </cell>
          <cell r="G106">
            <v>90706.21</v>
          </cell>
          <cell r="H106">
            <v>190</v>
          </cell>
          <cell r="I106">
            <v>2865563.02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308.89999999999998</v>
          </cell>
          <cell r="E107">
            <v>63.9</v>
          </cell>
          <cell r="F107">
            <v>11637.615008459999</v>
          </cell>
          <cell r="G107">
            <v>89237.23</v>
          </cell>
          <cell r="H107">
            <v>302</v>
          </cell>
          <cell r="I107">
            <v>3684096.51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158</v>
          </cell>
          <cell r="E108">
            <v>25.9</v>
          </cell>
          <cell r="F108">
            <v>15302.429306939999</v>
          </cell>
          <cell r="G108">
            <v>47559.95</v>
          </cell>
          <cell r="H108">
            <v>148</v>
          </cell>
          <cell r="I108">
            <v>2465343.7799999998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164.3</v>
          </cell>
          <cell r="E109">
            <v>52</v>
          </cell>
          <cell r="F109">
            <v>15054.73938447</v>
          </cell>
          <cell r="G109">
            <v>93941.57</v>
          </cell>
          <cell r="H109">
            <v>148</v>
          </cell>
          <cell r="I109">
            <v>2567435.25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430.5</v>
          </cell>
          <cell r="E110">
            <v>111.1</v>
          </cell>
          <cell r="F110">
            <v>10009.465415000001</v>
          </cell>
          <cell r="G110">
            <v>133446.19</v>
          </cell>
          <cell r="H110">
            <v>382</v>
          </cell>
          <cell r="I110">
            <v>4442521.05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22338.6</v>
          </cell>
          <cell r="E111">
            <v>8108.5</v>
          </cell>
          <cell r="F111">
            <v>8090.1361671799996</v>
          </cell>
          <cell r="G111">
            <v>7899123.2000000002</v>
          </cell>
          <cell r="H111">
            <v>22003</v>
          </cell>
          <cell r="I111">
            <v>193753176.44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92.3</v>
          </cell>
          <cell r="E112">
            <v>26</v>
          </cell>
          <cell r="F112">
            <v>17456.141923499999</v>
          </cell>
          <cell r="G112">
            <v>54463.16</v>
          </cell>
          <cell r="H112">
            <v>81</v>
          </cell>
          <cell r="I112">
            <v>1665665.06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2141.4</v>
          </cell>
          <cell r="E113">
            <v>727.9</v>
          </cell>
          <cell r="F113">
            <v>8238.0478896700006</v>
          </cell>
          <cell r="G113">
            <v>720463.42</v>
          </cell>
          <cell r="H113">
            <v>2026</v>
          </cell>
          <cell r="I113">
            <v>18574053.91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2767</v>
          </cell>
          <cell r="E114">
            <v>1494.5</v>
          </cell>
          <cell r="F114">
            <v>8208.8762167500008</v>
          </cell>
          <cell r="G114">
            <v>1776091.01</v>
          </cell>
          <cell r="H114">
            <v>2663</v>
          </cell>
          <cell r="I114">
            <v>24490570.870000001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690.1</v>
          </cell>
          <cell r="E115">
            <v>240.5</v>
          </cell>
          <cell r="F115">
            <v>9367.2381097899997</v>
          </cell>
          <cell r="G115">
            <v>272314.96999999997</v>
          </cell>
          <cell r="H115">
            <v>634</v>
          </cell>
          <cell r="I115">
            <v>6735660.75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481.5</v>
          </cell>
          <cell r="E116">
            <v>217.8</v>
          </cell>
          <cell r="F116">
            <v>9618.7370276099991</v>
          </cell>
          <cell r="G116">
            <v>271788</v>
          </cell>
          <cell r="H116">
            <v>464</v>
          </cell>
          <cell r="I116">
            <v>4903209.88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5998.9</v>
          </cell>
          <cell r="E117">
            <v>2430.4</v>
          </cell>
          <cell r="F117">
            <v>8584.1599092500001</v>
          </cell>
          <cell r="G117">
            <v>2569048.58</v>
          </cell>
          <cell r="H117">
            <v>5905</v>
          </cell>
          <cell r="I117">
            <v>54064565.460000001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267.2</v>
          </cell>
          <cell r="E118">
            <v>98.3</v>
          </cell>
          <cell r="F118">
            <v>13371.737681279999</v>
          </cell>
          <cell r="G118">
            <v>157733.01999999999</v>
          </cell>
          <cell r="H118">
            <v>235</v>
          </cell>
          <cell r="I118">
            <v>3730661.33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1488.2</v>
          </cell>
          <cell r="E119">
            <v>628.79999999999995</v>
          </cell>
          <cell r="F119">
            <v>8845.5163725799994</v>
          </cell>
          <cell r="G119">
            <v>719545.07</v>
          </cell>
          <cell r="H119">
            <v>1347</v>
          </cell>
          <cell r="I119">
            <v>13883442.539999999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3326.5</v>
          </cell>
          <cell r="E120">
            <v>1963.1</v>
          </cell>
          <cell r="F120">
            <v>8440.7791240799997</v>
          </cell>
          <cell r="G120">
            <v>2530471.2200000002</v>
          </cell>
          <cell r="H120">
            <v>3260</v>
          </cell>
          <cell r="I120">
            <v>30608722.98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205.4</v>
          </cell>
          <cell r="E121">
            <v>37.4</v>
          </cell>
          <cell r="F121">
            <v>14363.953198810001</v>
          </cell>
          <cell r="G121">
            <v>64465.42</v>
          </cell>
          <cell r="H121">
            <v>195</v>
          </cell>
          <cell r="I121">
            <v>3014821.41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688</v>
          </cell>
          <cell r="E122">
            <v>181</v>
          </cell>
          <cell r="F122">
            <v>9459.8462325599994</v>
          </cell>
          <cell r="G122">
            <v>205467.86</v>
          </cell>
          <cell r="H122">
            <v>649</v>
          </cell>
          <cell r="I122">
            <v>6713842.0700000003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1475</v>
          </cell>
          <cell r="E123">
            <v>1046.9000000000001</v>
          </cell>
          <cell r="F123">
            <v>8563.0663298199997</v>
          </cell>
          <cell r="G123">
            <v>1632178.59</v>
          </cell>
          <cell r="H123">
            <v>1422</v>
          </cell>
          <cell r="I123">
            <v>14262701.43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813.9</v>
          </cell>
          <cell r="E124">
            <v>501.7</v>
          </cell>
          <cell r="F124">
            <v>8995.4160983500005</v>
          </cell>
          <cell r="G124">
            <v>758947.58</v>
          </cell>
          <cell r="H124">
            <v>743</v>
          </cell>
          <cell r="I124">
            <v>8080316.7400000002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167</v>
          </cell>
          <cell r="E125">
            <v>103</v>
          </cell>
          <cell r="F125">
            <v>15031.80688337</v>
          </cell>
          <cell r="G125">
            <v>185793.13</v>
          </cell>
          <cell r="H125">
            <v>167</v>
          </cell>
          <cell r="I125">
            <v>2696104.88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391.5</v>
          </cell>
          <cell r="E126">
            <v>152.4</v>
          </cell>
          <cell r="F126">
            <v>10346.023407320001</v>
          </cell>
          <cell r="G126">
            <v>189208.08</v>
          </cell>
          <cell r="H126">
            <v>359</v>
          </cell>
          <cell r="I126">
            <v>4239676.24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222.5</v>
          </cell>
          <cell r="E127">
            <v>59.5</v>
          </cell>
          <cell r="F127">
            <v>13334.118589260001</v>
          </cell>
          <cell r="G127">
            <v>95205.61</v>
          </cell>
          <cell r="H127">
            <v>209</v>
          </cell>
          <cell r="I127">
            <v>3062047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356.5</v>
          </cell>
          <cell r="E128">
            <v>113</v>
          </cell>
          <cell r="F128">
            <v>10865.65782113</v>
          </cell>
          <cell r="G128">
            <v>147338.32</v>
          </cell>
          <cell r="H128">
            <v>321</v>
          </cell>
          <cell r="I128">
            <v>4020945.33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168.3</v>
          </cell>
          <cell r="E129">
            <v>44.8</v>
          </cell>
          <cell r="F129">
            <v>16930.88839606</v>
          </cell>
          <cell r="G129">
            <v>91020.46</v>
          </cell>
          <cell r="H129">
            <v>155</v>
          </cell>
          <cell r="I129">
            <v>2940488.98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336.3</v>
          </cell>
          <cell r="E130">
            <v>48.9</v>
          </cell>
          <cell r="F130">
            <v>12381.025591240001</v>
          </cell>
          <cell r="G130">
            <v>72651.86</v>
          </cell>
          <cell r="H130">
            <v>330</v>
          </cell>
          <cell r="I130">
            <v>4236390.7699999996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896.8</v>
          </cell>
          <cell r="E131">
            <v>142.1</v>
          </cell>
          <cell r="F131">
            <v>9569.1270418999993</v>
          </cell>
          <cell r="G131">
            <v>163172.75</v>
          </cell>
          <cell r="H131">
            <v>799</v>
          </cell>
          <cell r="I131">
            <v>8743578.75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650.29999999999995</v>
          </cell>
          <cell r="E132">
            <v>211</v>
          </cell>
          <cell r="F132">
            <v>9811.1797708600006</v>
          </cell>
          <cell r="G132">
            <v>248419.07</v>
          </cell>
          <cell r="H132">
            <v>623</v>
          </cell>
          <cell r="I132">
            <v>6628629.2699999996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608.5</v>
          </cell>
          <cell r="E133">
            <v>293.7</v>
          </cell>
          <cell r="F133">
            <v>9210.4400091700008</v>
          </cell>
          <cell r="G133">
            <v>363248.51</v>
          </cell>
          <cell r="H133">
            <v>587</v>
          </cell>
          <cell r="I133">
            <v>5967801.2599999998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324.5</v>
          </cell>
          <cell r="E134">
            <v>77.099999999999994</v>
          </cell>
          <cell r="F134">
            <v>10794.38429011</v>
          </cell>
          <cell r="G134">
            <v>99869.64</v>
          </cell>
          <cell r="H134">
            <v>304</v>
          </cell>
          <cell r="I134">
            <v>3602647.34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1683</v>
          </cell>
          <cell r="E135">
            <v>46</v>
          </cell>
          <cell r="F135">
            <v>11771.62219027</v>
          </cell>
          <cell r="G135">
            <v>64979.35</v>
          </cell>
          <cell r="H135">
            <v>1629</v>
          </cell>
          <cell r="I135">
            <v>19876619.5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196.9</v>
          </cell>
          <cell r="E136">
            <v>105.9</v>
          </cell>
          <cell r="F136">
            <v>13569.386844729999</v>
          </cell>
          <cell r="G136">
            <v>172439.77</v>
          </cell>
          <cell r="H136">
            <v>180</v>
          </cell>
          <cell r="I136">
            <v>2828689.88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1536.5</v>
          </cell>
          <cell r="E137">
            <v>911.4</v>
          </cell>
          <cell r="F137">
            <v>8467.5585923599992</v>
          </cell>
          <cell r="G137">
            <v>1209680.5</v>
          </cell>
          <cell r="H137">
            <v>1465</v>
          </cell>
          <cell r="I137">
            <v>14219998.720000001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293.3</v>
          </cell>
          <cell r="E138">
            <v>125</v>
          </cell>
          <cell r="F138">
            <v>10904.197073969999</v>
          </cell>
          <cell r="G138">
            <v>163562.96</v>
          </cell>
          <cell r="H138">
            <v>279</v>
          </cell>
          <cell r="I138">
            <v>3361763.96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239.3</v>
          </cell>
          <cell r="E139">
            <v>61.5</v>
          </cell>
          <cell r="F139">
            <v>12388.716596710001</v>
          </cell>
          <cell r="G139">
            <v>91428.73</v>
          </cell>
          <cell r="H139">
            <v>217</v>
          </cell>
          <cell r="I139">
            <v>3052041.89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16631.3</v>
          </cell>
          <cell r="E140">
            <v>10945.3</v>
          </cell>
          <cell r="F140">
            <v>8276.6053971700003</v>
          </cell>
          <cell r="G140">
            <v>16081769.390000001</v>
          </cell>
          <cell r="H140">
            <v>15270</v>
          </cell>
          <cell r="I140">
            <v>153732898.31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10278.6</v>
          </cell>
          <cell r="E141">
            <v>3927.2</v>
          </cell>
          <cell r="F141">
            <v>8199.6011675999998</v>
          </cell>
          <cell r="G141">
            <v>3899839.95</v>
          </cell>
          <cell r="H141">
            <v>10238</v>
          </cell>
          <cell r="I141">
            <v>89088035.670000002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721.8</v>
          </cell>
          <cell r="E142">
            <v>206.8</v>
          </cell>
          <cell r="F142">
            <v>9097.8637256099992</v>
          </cell>
          <cell r="G142">
            <v>225772.59</v>
          </cell>
          <cell r="H142">
            <v>704</v>
          </cell>
          <cell r="I142">
            <v>6792610.6299999999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490.8</v>
          </cell>
          <cell r="E143">
            <v>133.6</v>
          </cell>
          <cell r="F143">
            <v>9307.1553195699998</v>
          </cell>
          <cell r="G143">
            <v>149212.31</v>
          </cell>
          <cell r="H143">
            <v>473</v>
          </cell>
          <cell r="I143">
            <v>4717164.1399999997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446.6</v>
          </cell>
          <cell r="E144">
            <v>249</v>
          </cell>
          <cell r="F144">
            <v>9634.7308438100008</v>
          </cell>
          <cell r="G144">
            <v>287885.76</v>
          </cell>
          <cell r="H144">
            <v>421</v>
          </cell>
          <cell r="I144">
            <v>4590756.55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1130.0999999999999</v>
          </cell>
          <cell r="E145">
            <v>681.8</v>
          </cell>
          <cell r="F145">
            <v>8557.7550876999994</v>
          </cell>
          <cell r="G145">
            <v>905777.28</v>
          </cell>
          <cell r="H145">
            <v>1109</v>
          </cell>
          <cell r="I145">
            <v>10557035.98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385.2</v>
          </cell>
          <cell r="E146">
            <v>122.7</v>
          </cell>
          <cell r="F146">
            <v>10348.967625810001</v>
          </cell>
          <cell r="G146">
            <v>152378.20000000001</v>
          </cell>
          <cell r="H146">
            <v>354</v>
          </cell>
          <cell r="I146">
            <v>4138800.53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404.9</v>
          </cell>
          <cell r="E147">
            <v>77.599999999999994</v>
          </cell>
          <cell r="F147">
            <v>11124.205445219999</v>
          </cell>
          <cell r="G147">
            <v>103588.6</v>
          </cell>
          <cell r="H147">
            <v>388</v>
          </cell>
          <cell r="I147">
            <v>4607779.38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2793.8</v>
          </cell>
          <cell r="E148">
            <v>334.2</v>
          </cell>
          <cell r="F148">
            <v>8974.9786273999998</v>
          </cell>
          <cell r="G148">
            <v>359932.54</v>
          </cell>
          <cell r="H148">
            <v>2733</v>
          </cell>
          <cell r="I148">
            <v>25434227.829999998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324.89999999999998</v>
          </cell>
          <cell r="E149">
            <v>90</v>
          </cell>
          <cell r="F149">
            <v>12226.912053690001</v>
          </cell>
          <cell r="G149">
            <v>132050.65</v>
          </cell>
          <cell r="H149">
            <v>292</v>
          </cell>
          <cell r="I149">
            <v>4100729.46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156.19999999999999</v>
          </cell>
          <cell r="E150">
            <v>84</v>
          </cell>
          <cell r="F150">
            <v>14783.33531509</v>
          </cell>
          <cell r="G150">
            <v>149016.01999999999</v>
          </cell>
          <cell r="H150">
            <v>155</v>
          </cell>
          <cell r="I150">
            <v>2458173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226.5</v>
          </cell>
          <cell r="E151">
            <v>164.3</v>
          </cell>
          <cell r="F151">
            <v>14687.21397907</v>
          </cell>
          <cell r="G151">
            <v>289573.11</v>
          </cell>
          <cell r="H151">
            <v>215</v>
          </cell>
          <cell r="I151">
            <v>3616227.08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643.29999999999995</v>
          </cell>
          <cell r="E152">
            <v>471.2</v>
          </cell>
          <cell r="F152">
            <v>8976.2407013100001</v>
          </cell>
          <cell r="G152">
            <v>874398.86</v>
          </cell>
          <cell r="H152">
            <v>562</v>
          </cell>
          <cell r="I152">
            <v>6648814.5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81</v>
          </cell>
          <cell r="E153">
            <v>37.799999999999997</v>
          </cell>
          <cell r="F153">
            <v>18116.180823160001</v>
          </cell>
          <cell r="G153">
            <v>82175</v>
          </cell>
          <cell r="H153">
            <v>72</v>
          </cell>
          <cell r="I153">
            <v>1549585.65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919.3</v>
          </cell>
          <cell r="E154">
            <v>158.1</v>
          </cell>
          <cell r="F154">
            <v>11914.59526237</v>
          </cell>
          <cell r="G154">
            <v>226043.7</v>
          </cell>
          <cell r="H154">
            <v>885</v>
          </cell>
          <cell r="I154">
            <v>11179131.119999999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219.2</v>
          </cell>
          <cell r="E155">
            <v>43.6</v>
          </cell>
          <cell r="F155">
            <v>14518.97483134</v>
          </cell>
          <cell r="G155">
            <v>75963.28</v>
          </cell>
          <cell r="H155">
            <v>171</v>
          </cell>
          <cell r="I155">
            <v>3258522.56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813.5</v>
          </cell>
          <cell r="E156">
            <v>371.1</v>
          </cell>
          <cell r="F156">
            <v>8881.0284578800001</v>
          </cell>
          <cell r="G156">
            <v>424325.23</v>
          </cell>
          <cell r="H156">
            <v>803</v>
          </cell>
          <cell r="I156">
            <v>7347939.5899999999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148.5</v>
          </cell>
          <cell r="E157">
            <v>56.2</v>
          </cell>
          <cell r="F157">
            <v>15247.01356257</v>
          </cell>
          <cell r="G157">
            <v>102825.86</v>
          </cell>
          <cell r="H157">
            <v>139</v>
          </cell>
          <cell r="I157">
            <v>2367007.37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3511</v>
          </cell>
          <cell r="E158">
            <v>857</v>
          </cell>
          <cell r="F158">
            <v>9204.6440153900003</v>
          </cell>
          <cell r="G158">
            <v>946605.59</v>
          </cell>
          <cell r="H158">
            <v>3445</v>
          </cell>
          <cell r="I158">
            <v>33263288.079999998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357.3</v>
          </cell>
          <cell r="E159">
            <v>208.2</v>
          </cell>
          <cell r="F159">
            <v>10943.245375959999</v>
          </cell>
          <cell r="G159">
            <v>273406.03999999998</v>
          </cell>
          <cell r="H159">
            <v>338</v>
          </cell>
          <cell r="I159">
            <v>4183427.61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2316</v>
          </cell>
          <cell r="E160">
            <v>571.4</v>
          </cell>
          <cell r="F160">
            <v>8539.4490396900001</v>
          </cell>
          <cell r="G160">
            <v>585532.93999999994</v>
          </cell>
          <cell r="H160">
            <v>2166</v>
          </cell>
          <cell r="I160">
            <v>20362896.920000002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384.8</v>
          </cell>
          <cell r="E161">
            <v>152.6</v>
          </cell>
          <cell r="F161">
            <v>10595.331692</v>
          </cell>
          <cell r="G161">
            <v>194021.71</v>
          </cell>
          <cell r="H161">
            <v>357</v>
          </cell>
          <cell r="I161">
            <v>4271105.3499999996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107</v>
          </cell>
          <cell r="E162">
            <v>50.5</v>
          </cell>
          <cell r="F162">
            <v>16564.218972390001</v>
          </cell>
          <cell r="G162">
            <v>100379.17</v>
          </cell>
          <cell r="H162">
            <v>94</v>
          </cell>
          <cell r="I162">
            <v>1872750.6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225.6</v>
          </cell>
          <cell r="E163">
            <v>92</v>
          </cell>
          <cell r="F163">
            <v>13363.17767374</v>
          </cell>
          <cell r="G163">
            <v>147529.48000000001</v>
          </cell>
          <cell r="H163">
            <v>202</v>
          </cell>
          <cell r="I163">
            <v>3162262.36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128</v>
          </cell>
          <cell r="E164">
            <v>50.6</v>
          </cell>
          <cell r="F164">
            <v>16295.61855822</v>
          </cell>
          <cell r="G164">
            <v>98947</v>
          </cell>
          <cell r="H164">
            <v>130</v>
          </cell>
          <cell r="I164">
            <v>2184786.1800000002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95.7</v>
          </cell>
          <cell r="E165">
            <v>47</v>
          </cell>
          <cell r="F165">
            <v>16773.915095069999</v>
          </cell>
          <cell r="G165">
            <v>94604.88</v>
          </cell>
          <cell r="H165">
            <v>80</v>
          </cell>
          <cell r="I165">
            <v>1699868.55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1905.2</v>
          </cell>
          <cell r="E166">
            <v>867.9</v>
          </cell>
          <cell r="F166">
            <v>8592.6046833700002</v>
          </cell>
          <cell r="G166">
            <v>971480.4</v>
          </cell>
          <cell r="H166">
            <v>1834</v>
          </cell>
          <cell r="I166">
            <v>17341900.239999998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2033</v>
          </cell>
          <cell r="E167">
            <v>430.6</v>
          </cell>
          <cell r="F167">
            <v>8480.7738473999998</v>
          </cell>
          <cell r="G167">
            <v>438218.55</v>
          </cell>
          <cell r="H167">
            <v>1968</v>
          </cell>
          <cell r="I167">
            <v>17679631.780000001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2563</v>
          </cell>
          <cell r="E168">
            <v>829.9</v>
          </cell>
          <cell r="F168">
            <v>8463.1105460500003</v>
          </cell>
          <cell r="G168">
            <v>842824.25</v>
          </cell>
          <cell r="H168">
            <v>2511</v>
          </cell>
          <cell r="I168">
            <v>22533776.579999998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7127</v>
          </cell>
          <cell r="E169">
            <v>774.2</v>
          </cell>
          <cell r="F169">
            <v>8259.5020948099991</v>
          </cell>
          <cell r="G169">
            <v>767340.78</v>
          </cell>
          <cell r="H169">
            <v>7113</v>
          </cell>
          <cell r="I169">
            <v>61818101.329999998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3894.5</v>
          </cell>
          <cell r="E170">
            <v>820.6</v>
          </cell>
          <cell r="F170">
            <v>8297.0976535400005</v>
          </cell>
          <cell r="G170">
            <v>817031.8</v>
          </cell>
          <cell r="H170">
            <v>3822</v>
          </cell>
          <cell r="I170">
            <v>33780075.159999996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22420.3</v>
          </cell>
          <cell r="E171">
            <v>11538.2</v>
          </cell>
          <cell r="F171">
            <v>8340.9829315999996</v>
          </cell>
          <cell r="G171">
            <v>13175115.029999999</v>
          </cell>
          <cell r="H171">
            <v>22341</v>
          </cell>
          <cell r="I171">
            <v>200182680.25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1152.0999999999999</v>
          </cell>
          <cell r="E172">
            <v>413.7</v>
          </cell>
          <cell r="F172">
            <v>8897.7025419900001</v>
          </cell>
          <cell r="G172">
            <v>444813.05</v>
          </cell>
          <cell r="H172">
            <v>1093</v>
          </cell>
          <cell r="I172">
            <v>10695856.15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2337.3000000000002</v>
          </cell>
          <cell r="E173">
            <v>1155.7</v>
          </cell>
          <cell r="F173">
            <v>8612.9676476099994</v>
          </cell>
          <cell r="G173">
            <v>1360570.51</v>
          </cell>
          <cell r="H173">
            <v>2243</v>
          </cell>
          <cell r="I173">
            <v>21491659.789999999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962.5</v>
          </cell>
          <cell r="E174">
            <v>354.2</v>
          </cell>
          <cell r="F174">
            <v>8989.4987591499994</v>
          </cell>
          <cell r="G174">
            <v>384321.83</v>
          </cell>
          <cell r="H174">
            <v>943</v>
          </cell>
          <cell r="I174">
            <v>9036714.3900000006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179</v>
          </cell>
          <cell r="E175">
            <v>39</v>
          </cell>
          <cell r="F175">
            <v>14858.15153696</v>
          </cell>
          <cell r="G175">
            <v>69536.149999999994</v>
          </cell>
          <cell r="H175">
            <v>170</v>
          </cell>
          <cell r="I175">
            <v>2729145.28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216</v>
          </cell>
          <cell r="E176">
            <v>36</v>
          </cell>
          <cell r="F176">
            <v>13749.88359035</v>
          </cell>
          <cell r="G176">
            <v>59399.5</v>
          </cell>
          <cell r="H176">
            <v>210</v>
          </cell>
          <cell r="I176">
            <v>3029374.36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25</v>
          </cell>
          <cell r="F177">
            <v>17752.83925859</v>
          </cell>
          <cell r="G177">
            <v>53258.52</v>
          </cell>
          <cell r="H177">
            <v>73</v>
          </cell>
          <cell r="I177">
            <v>1441530.55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453.5</v>
          </cell>
          <cell r="F178">
            <v>9334.6513622700004</v>
          </cell>
          <cell r="G178">
            <v>596959.16</v>
          </cell>
          <cell r="H178">
            <v>839</v>
          </cell>
          <cell r="I178">
            <v>8662097.9399999995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733.5</v>
          </cell>
          <cell r="E179">
            <v>280.60000000000002</v>
          </cell>
          <cell r="F179">
            <v>9209.8784449800005</v>
          </cell>
          <cell r="G179">
            <v>315187.83</v>
          </cell>
          <cell r="H179">
            <v>707</v>
          </cell>
          <cell r="I179">
            <v>7070633.6699999999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200.9</v>
          </cell>
          <cell r="E180">
            <v>62.6</v>
          </cell>
          <cell r="F180">
            <v>14199.407144749999</v>
          </cell>
          <cell r="G180">
            <v>106665.95</v>
          </cell>
          <cell r="H180">
            <v>182</v>
          </cell>
          <cell r="I180">
            <v>2959326.85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62.1</v>
          </cell>
          <cell r="E181">
            <v>19.7</v>
          </cell>
          <cell r="F181">
            <v>18873.86664384</v>
          </cell>
          <cell r="G181">
            <v>44617.82</v>
          </cell>
          <cell r="H181">
            <v>59</v>
          </cell>
          <cell r="I181">
            <v>1216684.94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C2E7-A299-4409-8CA6-C027198F08CE}">
  <sheetPr>
    <pageSetUpPr fitToPage="1"/>
  </sheetPr>
  <dimension ref="A1:O573"/>
  <sheetViews>
    <sheetView tabSelected="1" topLeftCell="A527" zoomScaleNormal="100" workbookViewId="0">
      <selection activeCell="A530" sqref="A530"/>
    </sheetView>
  </sheetViews>
  <sheetFormatPr defaultColWidth="9.140625" defaultRowHeight="15" x14ac:dyDescent="0.25"/>
  <cols>
    <col min="1" max="1" width="5.140625" style="4" customWidth="1"/>
    <col min="2" max="2" width="10.7109375" style="4" customWidth="1"/>
    <col min="3" max="3" width="17.5703125" style="4" bestFit="1" customWidth="1"/>
    <col min="4" max="4" width="13.7109375" customWidth="1"/>
    <col min="5" max="5" width="33.28515625" style="4" customWidth="1"/>
    <col min="6" max="6" width="3" style="4" customWidth="1"/>
    <col min="7" max="7" width="11.28515625" style="4" customWidth="1"/>
    <col min="8" max="8" width="9.7109375" style="4" bestFit="1" customWidth="1"/>
    <col min="9" max="10" width="16.140625" style="4" bestFit="1" customWidth="1"/>
    <col min="11" max="11" width="16" style="4" bestFit="1" customWidth="1"/>
    <col min="12" max="12" width="16.85546875" style="4" customWidth="1"/>
    <col min="13" max="13" width="15.42578125" style="4" bestFit="1" customWidth="1"/>
    <col min="14" max="14" width="18.28515625" style="4" customWidth="1"/>
    <col min="15" max="15" width="15.42578125" style="4" bestFit="1" customWidth="1"/>
    <col min="16" max="16" width="13.28515625" style="4" bestFit="1" customWidth="1"/>
    <col min="17" max="17" width="14.140625" style="4" customWidth="1"/>
    <col min="18" max="18" width="13.42578125" style="4" customWidth="1"/>
    <col min="19" max="19" width="10.28515625" style="4" bestFit="1" customWidth="1"/>
    <col min="20" max="16384" width="9.140625" style="4"/>
  </cols>
  <sheetData>
    <row r="1" spans="1:15" ht="12.75" x14ac:dyDescent="0.2">
      <c r="A1" s="14" t="s">
        <v>149</v>
      </c>
      <c r="B1" s="14"/>
      <c r="C1" s="15"/>
      <c r="D1" s="15"/>
      <c r="E1" s="1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63.75" x14ac:dyDescent="0.2">
      <c r="A2" s="16" t="s">
        <v>148</v>
      </c>
      <c r="B2" s="16"/>
      <c r="C2" s="15"/>
      <c r="D2" s="15" t="s">
        <v>20</v>
      </c>
      <c r="E2" s="14" t="s">
        <v>21</v>
      </c>
      <c r="F2" s="17"/>
      <c r="G2" s="18" t="s">
        <v>0</v>
      </c>
      <c r="H2" s="18" t="s">
        <v>154</v>
      </c>
      <c r="I2" s="18" t="s">
        <v>1</v>
      </c>
      <c r="J2" s="18" t="s">
        <v>2</v>
      </c>
      <c r="K2" s="18" t="s">
        <v>3</v>
      </c>
      <c r="L2" s="18" t="s">
        <v>4</v>
      </c>
      <c r="M2" s="18" t="s">
        <v>5</v>
      </c>
      <c r="N2" s="18" t="s">
        <v>17</v>
      </c>
      <c r="O2" s="18" t="s">
        <v>6</v>
      </c>
    </row>
    <row r="3" spans="1:15" x14ac:dyDescent="0.25">
      <c r="C3" s="21"/>
      <c r="E3" s="21"/>
      <c r="F3" s="21"/>
      <c r="G3" s="19"/>
      <c r="H3" s="19"/>
      <c r="I3" s="20"/>
      <c r="J3" s="20"/>
      <c r="K3" s="20"/>
      <c r="L3" s="20"/>
      <c r="M3" s="20"/>
      <c r="N3" s="20"/>
      <c r="O3" s="1"/>
    </row>
    <row r="4" spans="1:15" ht="12.75" x14ac:dyDescent="0.2">
      <c r="A4" s="12" t="s">
        <v>91</v>
      </c>
      <c r="B4" s="4" t="s">
        <v>55</v>
      </c>
      <c r="C4" s="1" t="s">
        <v>107</v>
      </c>
      <c r="D4" s="6" t="s">
        <v>23</v>
      </c>
      <c r="E4" s="1" t="s">
        <v>112</v>
      </c>
      <c r="G4" s="13">
        <v>1870</v>
      </c>
      <c r="H4" s="13"/>
      <c r="I4" s="20">
        <v>9412.6299999999992</v>
      </c>
      <c r="J4" s="20">
        <f>ROUND(G4*I4,2)</f>
        <v>17601618.100000001</v>
      </c>
      <c r="K4" s="20">
        <f>ROUND(J4/12,2)</f>
        <v>1466801.51</v>
      </c>
      <c r="L4" s="20">
        <f t="shared" ref="L4:L43" si="0">ROUND((J4*-0.01)/12,2)</f>
        <v>-14668.02</v>
      </c>
      <c r="M4" s="20">
        <f t="shared" ref="M4:M43" si="1">ROUND((J4*-0.03)/12,2)</f>
        <v>-44004.05</v>
      </c>
      <c r="N4" s="20">
        <v>-184766.75</v>
      </c>
      <c r="O4" s="1">
        <f t="shared" ref="O4:O43" si="2">K4+L4+M4+N4</f>
        <v>1223362.69</v>
      </c>
    </row>
    <row r="5" spans="1:15" ht="12.75" x14ac:dyDescent="0.2">
      <c r="A5" s="12" t="s">
        <v>91</v>
      </c>
      <c r="B5" s="4" t="s">
        <v>55</v>
      </c>
      <c r="C5" s="1" t="s">
        <v>107</v>
      </c>
      <c r="D5" s="6" t="s">
        <v>45</v>
      </c>
      <c r="E5" s="1" t="s">
        <v>113</v>
      </c>
      <c r="G5" s="13">
        <v>850</v>
      </c>
      <c r="H5" s="13"/>
      <c r="I5" s="20">
        <v>9412.6299999999992</v>
      </c>
      <c r="J5" s="20">
        <f>ROUND(G5*I5,2)</f>
        <v>8000735.5</v>
      </c>
      <c r="K5" s="20">
        <f t="shared" ref="K5:K43" si="3">ROUND(J5/12,2)</f>
        <v>666727.96</v>
      </c>
      <c r="L5" s="20">
        <f t="shared" si="0"/>
        <v>-6667.28</v>
      </c>
      <c r="M5" s="20">
        <f t="shared" si="1"/>
        <v>-20001.84</v>
      </c>
      <c r="N5" s="20">
        <v>-78145.84</v>
      </c>
      <c r="O5" s="1">
        <f t="shared" si="2"/>
        <v>561913</v>
      </c>
    </row>
    <row r="6" spans="1:15" ht="12.75" x14ac:dyDescent="0.2">
      <c r="A6" s="12" t="s">
        <v>91</v>
      </c>
      <c r="B6" s="4" t="s">
        <v>55</v>
      </c>
      <c r="C6" s="1" t="s">
        <v>107</v>
      </c>
      <c r="D6" s="6" t="s">
        <v>92</v>
      </c>
      <c r="E6" s="1" t="s">
        <v>114</v>
      </c>
      <c r="G6" s="13">
        <v>2025</v>
      </c>
      <c r="H6" s="13">
        <v>6</v>
      </c>
      <c r="I6" s="20">
        <v>9412.6299999999992</v>
      </c>
      <c r="J6" s="20">
        <f>ROUND((G6*I6)+(H6*C45),2)</f>
        <v>19112689.710000001</v>
      </c>
      <c r="K6" s="20">
        <f t="shared" si="3"/>
        <v>1592724.14</v>
      </c>
      <c r="L6" s="20">
        <f t="shared" si="0"/>
        <v>-15927.24</v>
      </c>
      <c r="M6" s="20">
        <f t="shared" si="1"/>
        <v>-47781.72</v>
      </c>
      <c r="N6" s="20">
        <v>-177657.3</v>
      </c>
      <c r="O6" s="1">
        <f t="shared" si="2"/>
        <v>1351357.88</v>
      </c>
    </row>
    <row r="7" spans="1:15" ht="12.75" x14ac:dyDescent="0.2">
      <c r="A7" s="12" t="s">
        <v>93</v>
      </c>
      <c r="B7" s="4" t="s">
        <v>55</v>
      </c>
      <c r="C7" s="1" t="s">
        <v>7</v>
      </c>
      <c r="D7" s="6" t="s">
        <v>24</v>
      </c>
      <c r="E7" s="3" t="s">
        <v>120</v>
      </c>
      <c r="G7" s="13">
        <v>683</v>
      </c>
      <c r="H7" s="13"/>
      <c r="I7" s="20">
        <v>10025</v>
      </c>
      <c r="J7" s="20">
        <f t="shared" ref="J7:J38" si="4">ROUND(G7*I7,2)</f>
        <v>6847075</v>
      </c>
      <c r="K7" s="20">
        <f t="shared" si="3"/>
        <v>570589.57999999996</v>
      </c>
      <c r="L7" s="20">
        <f t="shared" si="0"/>
        <v>-5705.9</v>
      </c>
      <c r="M7" s="20">
        <f t="shared" si="1"/>
        <v>-17117.689999999999</v>
      </c>
      <c r="N7" s="20">
        <v>-159561.87</v>
      </c>
      <c r="O7" s="1">
        <f t="shared" si="2"/>
        <v>388204.12</v>
      </c>
    </row>
    <row r="8" spans="1:15" ht="12.75" x14ac:dyDescent="0.2">
      <c r="A8" s="12" t="s">
        <v>94</v>
      </c>
      <c r="B8" s="4" t="s">
        <v>55</v>
      </c>
      <c r="C8" s="1" t="s">
        <v>54</v>
      </c>
      <c r="D8" s="6" t="s">
        <v>25</v>
      </c>
      <c r="E8" s="2" t="s">
        <v>119</v>
      </c>
      <c r="G8" s="13">
        <v>669</v>
      </c>
      <c r="H8" s="13"/>
      <c r="I8" s="20">
        <v>9241.6200000000008</v>
      </c>
      <c r="J8" s="20">
        <f t="shared" si="4"/>
        <v>6182643.7800000003</v>
      </c>
      <c r="K8" s="20">
        <f t="shared" si="3"/>
        <v>515220.32</v>
      </c>
      <c r="L8" s="20">
        <f t="shared" si="0"/>
        <v>-5152.2</v>
      </c>
      <c r="M8" s="20">
        <f t="shared" si="1"/>
        <v>-15456.61</v>
      </c>
      <c r="N8" s="20">
        <v>-53672.92</v>
      </c>
      <c r="O8" s="1">
        <f t="shared" si="2"/>
        <v>440938.59</v>
      </c>
    </row>
    <row r="9" spans="1:15" ht="12.75" x14ac:dyDescent="0.2">
      <c r="A9" s="12" t="s">
        <v>95</v>
      </c>
      <c r="B9" s="4" t="s">
        <v>55</v>
      </c>
      <c r="C9" s="1" t="s">
        <v>111</v>
      </c>
      <c r="D9" s="6" t="s">
        <v>44</v>
      </c>
      <c r="E9" s="1" t="s">
        <v>137</v>
      </c>
      <c r="G9" s="13">
        <v>463</v>
      </c>
      <c r="H9" s="13"/>
      <c r="I9" s="20">
        <v>9997.99</v>
      </c>
      <c r="J9" s="20">
        <f t="shared" si="4"/>
        <v>4629069.37</v>
      </c>
      <c r="K9" s="20">
        <f t="shared" si="3"/>
        <v>385755.78</v>
      </c>
      <c r="L9" s="20">
        <f t="shared" si="0"/>
        <v>-3857.56</v>
      </c>
      <c r="M9" s="20">
        <f t="shared" si="1"/>
        <v>-11572.67</v>
      </c>
      <c r="N9" s="20">
        <v>-31007.94</v>
      </c>
      <c r="O9" s="1">
        <f t="shared" si="2"/>
        <v>339317.61000000004</v>
      </c>
    </row>
    <row r="10" spans="1:15" x14ac:dyDescent="0.25">
      <c r="A10" s="12" t="s">
        <v>95</v>
      </c>
      <c r="B10" s="4" t="s">
        <v>55</v>
      </c>
      <c r="C10" s="21" t="s">
        <v>111</v>
      </c>
      <c r="D10" t="s">
        <v>26</v>
      </c>
      <c r="E10" s="21" t="s">
        <v>138</v>
      </c>
      <c r="G10" s="13">
        <v>232</v>
      </c>
      <c r="H10" s="13"/>
      <c r="I10" s="20">
        <v>9997.99</v>
      </c>
      <c r="J10" s="20">
        <f t="shared" si="4"/>
        <v>2319533.6800000002</v>
      </c>
      <c r="K10" s="20">
        <f t="shared" si="3"/>
        <v>193294.47</v>
      </c>
      <c r="L10" s="20">
        <f t="shared" si="0"/>
        <v>-1932.94</v>
      </c>
      <c r="M10" s="20">
        <f t="shared" si="1"/>
        <v>-5798.83</v>
      </c>
      <c r="N10" s="20">
        <v>-42482.28</v>
      </c>
      <c r="O10" s="1">
        <f t="shared" si="2"/>
        <v>143080.42000000001</v>
      </c>
    </row>
    <row r="11" spans="1:15" x14ac:dyDescent="0.25">
      <c r="A11" s="12" t="s">
        <v>95</v>
      </c>
      <c r="B11" s="4" t="s">
        <v>55</v>
      </c>
      <c r="C11" s="21" t="s">
        <v>111</v>
      </c>
      <c r="D11" t="s">
        <v>27</v>
      </c>
      <c r="E11" s="21" t="s">
        <v>139</v>
      </c>
      <c r="G11" s="13">
        <v>245</v>
      </c>
      <c r="H11" s="13"/>
      <c r="I11" s="20">
        <v>9997.99</v>
      </c>
      <c r="J11" s="20">
        <f t="shared" si="4"/>
        <v>2449507.5499999998</v>
      </c>
      <c r="K11" s="20">
        <f t="shared" si="3"/>
        <v>204125.63</v>
      </c>
      <c r="L11" s="20">
        <f t="shared" si="0"/>
        <v>-2041.26</v>
      </c>
      <c r="M11" s="20">
        <f t="shared" si="1"/>
        <v>-6123.77</v>
      </c>
      <c r="N11" s="20"/>
      <c r="O11" s="1">
        <f t="shared" si="2"/>
        <v>195960.6</v>
      </c>
    </row>
    <row r="12" spans="1:15" ht="12.75" x14ac:dyDescent="0.2">
      <c r="A12" s="12" t="s">
        <v>96</v>
      </c>
      <c r="B12" s="4" t="s">
        <v>58</v>
      </c>
      <c r="C12" s="1" t="s">
        <v>18</v>
      </c>
      <c r="D12" s="6" t="s">
        <v>49</v>
      </c>
      <c r="E12" s="1" t="s">
        <v>115</v>
      </c>
      <c r="G12" s="13">
        <v>460</v>
      </c>
      <c r="H12" s="13"/>
      <c r="I12" s="20">
        <v>10298.290000000001</v>
      </c>
      <c r="J12" s="20">
        <f t="shared" si="4"/>
        <v>4737213.4000000004</v>
      </c>
      <c r="K12" s="20">
        <f t="shared" si="3"/>
        <v>394767.78</v>
      </c>
      <c r="L12" s="20">
        <f t="shared" si="0"/>
        <v>-3947.68</v>
      </c>
      <c r="M12" s="20">
        <f t="shared" si="1"/>
        <v>-11843.03</v>
      </c>
      <c r="N12" s="20">
        <v>-180423.25</v>
      </c>
      <c r="O12" s="1">
        <f t="shared" si="2"/>
        <v>198553.82</v>
      </c>
    </row>
    <row r="13" spans="1:15" ht="12.75" x14ac:dyDescent="0.2">
      <c r="A13" s="12" t="s">
        <v>96</v>
      </c>
      <c r="B13" s="4" t="s">
        <v>58</v>
      </c>
      <c r="C13" s="1" t="s">
        <v>18</v>
      </c>
      <c r="D13" s="6" t="s">
        <v>28</v>
      </c>
      <c r="E13" s="1" t="s">
        <v>116</v>
      </c>
      <c r="G13" s="13">
        <v>245</v>
      </c>
      <c r="H13" s="13"/>
      <c r="I13" s="20">
        <v>10298.290000000001</v>
      </c>
      <c r="J13" s="20">
        <f t="shared" si="4"/>
        <v>2523081.0499999998</v>
      </c>
      <c r="K13" s="20">
        <f t="shared" si="3"/>
        <v>210256.75</v>
      </c>
      <c r="L13" s="20">
        <f t="shared" si="0"/>
        <v>-2102.5700000000002</v>
      </c>
      <c r="M13" s="20">
        <f t="shared" si="1"/>
        <v>-6307.7</v>
      </c>
      <c r="N13" s="20"/>
      <c r="O13" s="1">
        <f t="shared" si="2"/>
        <v>201846.47999999998</v>
      </c>
    </row>
    <row r="14" spans="1:15" ht="12.75" x14ac:dyDescent="0.2">
      <c r="A14" s="12" t="s">
        <v>96</v>
      </c>
      <c r="B14" s="4" t="s">
        <v>58</v>
      </c>
      <c r="C14" s="1" t="s">
        <v>18</v>
      </c>
      <c r="D14" s="6" t="s">
        <v>29</v>
      </c>
      <c r="E14" s="1" t="s">
        <v>117</v>
      </c>
      <c r="G14" s="13">
        <v>142</v>
      </c>
      <c r="H14" s="13"/>
      <c r="I14" s="20">
        <v>10298.290000000001</v>
      </c>
      <c r="J14" s="20">
        <f t="shared" si="4"/>
        <v>1462357.18</v>
      </c>
      <c r="K14" s="20">
        <f t="shared" si="3"/>
        <v>121863.1</v>
      </c>
      <c r="L14" s="20">
        <f t="shared" si="0"/>
        <v>-1218.6300000000001</v>
      </c>
      <c r="M14" s="20">
        <f t="shared" si="1"/>
        <v>-3655.89</v>
      </c>
      <c r="N14" s="20"/>
      <c r="O14" s="1">
        <f t="shared" si="2"/>
        <v>116988.58</v>
      </c>
    </row>
    <row r="15" spans="1:15" ht="12.75" x14ac:dyDescent="0.2">
      <c r="A15" s="12" t="s">
        <v>96</v>
      </c>
      <c r="B15" s="4" t="s">
        <v>58</v>
      </c>
      <c r="C15" s="1" t="s">
        <v>18</v>
      </c>
      <c r="D15" s="6" t="s">
        <v>66</v>
      </c>
      <c r="E15" s="1" t="s">
        <v>118</v>
      </c>
      <c r="G15" s="13">
        <v>88</v>
      </c>
      <c r="H15" s="13"/>
      <c r="I15" s="20">
        <v>10298.290000000001</v>
      </c>
      <c r="J15" s="20">
        <f t="shared" si="4"/>
        <v>906249.52</v>
      </c>
      <c r="K15" s="20">
        <f t="shared" si="3"/>
        <v>75520.789999999994</v>
      </c>
      <c r="L15" s="20">
        <f t="shared" si="0"/>
        <v>-755.21</v>
      </c>
      <c r="M15" s="20">
        <f t="shared" si="1"/>
        <v>-2265.62</v>
      </c>
      <c r="N15" s="20"/>
      <c r="O15" s="1">
        <f t="shared" si="2"/>
        <v>72499.959999999992</v>
      </c>
    </row>
    <row r="16" spans="1:15" ht="12.75" x14ac:dyDescent="0.2">
      <c r="A16" s="12" t="s">
        <v>97</v>
      </c>
      <c r="B16" s="4" t="s">
        <v>63</v>
      </c>
      <c r="C16" s="1" t="s">
        <v>22</v>
      </c>
      <c r="D16" s="6" t="s">
        <v>51</v>
      </c>
      <c r="E16" s="1" t="s">
        <v>135</v>
      </c>
      <c r="G16" s="13">
        <v>133</v>
      </c>
      <c r="H16" s="13"/>
      <c r="I16" s="20">
        <v>9336.98</v>
      </c>
      <c r="J16" s="20">
        <f t="shared" si="4"/>
        <v>1241818.3400000001</v>
      </c>
      <c r="K16" s="20">
        <f t="shared" si="3"/>
        <v>103484.86</v>
      </c>
      <c r="L16" s="20">
        <f t="shared" si="0"/>
        <v>-1034.8499999999999</v>
      </c>
      <c r="M16" s="20">
        <f t="shared" si="1"/>
        <v>-3104.55</v>
      </c>
      <c r="N16" s="20"/>
      <c r="O16" s="1">
        <f t="shared" si="2"/>
        <v>99345.459999999992</v>
      </c>
    </row>
    <row r="17" spans="1:15" ht="12.75" x14ac:dyDescent="0.2">
      <c r="A17" s="12" t="s">
        <v>98</v>
      </c>
      <c r="B17" s="4" t="s">
        <v>56</v>
      </c>
      <c r="C17" s="1" t="s">
        <v>56</v>
      </c>
      <c r="D17" s="6" t="s">
        <v>108</v>
      </c>
      <c r="E17" s="1" t="s">
        <v>125</v>
      </c>
      <c r="G17" s="13">
        <v>878</v>
      </c>
      <c r="H17" s="13"/>
      <c r="I17" s="20">
        <v>9208.51</v>
      </c>
      <c r="J17" s="20">
        <f t="shared" si="4"/>
        <v>8085071.7800000003</v>
      </c>
      <c r="K17" s="20">
        <f t="shared" si="3"/>
        <v>673755.98</v>
      </c>
      <c r="L17" s="20">
        <f t="shared" si="0"/>
        <v>-6737.56</v>
      </c>
      <c r="M17" s="20">
        <f t="shared" si="1"/>
        <v>-20212.68</v>
      </c>
      <c r="N17" s="20"/>
      <c r="O17" s="1">
        <f t="shared" si="2"/>
        <v>646805.73999999987</v>
      </c>
    </row>
    <row r="18" spans="1:15" ht="12.75" x14ac:dyDescent="0.2">
      <c r="A18" s="12" t="s">
        <v>98</v>
      </c>
      <c r="B18" s="4" t="s">
        <v>56</v>
      </c>
      <c r="C18" s="1" t="s">
        <v>56</v>
      </c>
      <c r="D18" s="6" t="s">
        <v>30</v>
      </c>
      <c r="E18" s="1" t="s">
        <v>126</v>
      </c>
      <c r="G18" s="13">
        <v>1195</v>
      </c>
      <c r="H18" s="13"/>
      <c r="I18" s="20">
        <v>9208.51</v>
      </c>
      <c r="J18" s="20">
        <f t="shared" si="4"/>
        <v>11004169.449999999</v>
      </c>
      <c r="K18" s="20">
        <f t="shared" si="3"/>
        <v>917014.12</v>
      </c>
      <c r="L18" s="20">
        <f t="shared" si="0"/>
        <v>-9170.14</v>
      </c>
      <c r="M18" s="20">
        <f t="shared" si="1"/>
        <v>-27510.42</v>
      </c>
      <c r="N18" s="20">
        <v>-249155.91</v>
      </c>
      <c r="O18" s="1">
        <f t="shared" si="2"/>
        <v>631177.64999999991</v>
      </c>
    </row>
    <row r="19" spans="1:15" ht="12.75" x14ac:dyDescent="0.2">
      <c r="A19" s="12" t="s">
        <v>99</v>
      </c>
      <c r="B19" s="4" t="s">
        <v>8</v>
      </c>
      <c r="C19" s="1" t="s">
        <v>8</v>
      </c>
      <c r="D19" s="6" t="s">
        <v>31</v>
      </c>
      <c r="E19" s="1" t="s">
        <v>128</v>
      </c>
      <c r="G19" s="13">
        <v>316</v>
      </c>
      <c r="H19" s="13"/>
      <c r="I19" s="20">
        <v>9945.2800000000007</v>
      </c>
      <c r="J19" s="20">
        <f t="shared" si="4"/>
        <v>3142708.48</v>
      </c>
      <c r="K19" s="20">
        <f t="shared" si="3"/>
        <v>261892.37</v>
      </c>
      <c r="L19" s="20">
        <f t="shared" si="0"/>
        <v>-2618.92</v>
      </c>
      <c r="M19" s="20">
        <f t="shared" si="1"/>
        <v>-7856.77</v>
      </c>
      <c r="N19" s="20"/>
      <c r="O19" s="1">
        <f t="shared" si="2"/>
        <v>251416.68</v>
      </c>
    </row>
    <row r="20" spans="1:15" ht="12.75" x14ac:dyDescent="0.2">
      <c r="A20" s="12" t="s">
        <v>100</v>
      </c>
      <c r="B20" s="4" t="s">
        <v>59</v>
      </c>
      <c r="C20" s="1" t="s">
        <v>9</v>
      </c>
      <c r="D20" s="6" t="s">
        <v>86</v>
      </c>
      <c r="E20" s="2" t="s">
        <v>87</v>
      </c>
      <c r="G20" s="13">
        <v>440</v>
      </c>
      <c r="H20" s="13"/>
      <c r="I20" s="20">
        <v>9416.91</v>
      </c>
      <c r="J20" s="20">
        <f t="shared" si="4"/>
        <v>4143440.4</v>
      </c>
      <c r="K20" s="20">
        <f t="shared" si="3"/>
        <v>345286.7</v>
      </c>
      <c r="L20" s="20">
        <f t="shared" si="0"/>
        <v>-3452.87</v>
      </c>
      <c r="M20" s="20">
        <f t="shared" si="1"/>
        <v>-10358.6</v>
      </c>
      <c r="N20" s="20"/>
      <c r="O20" s="1">
        <f t="shared" si="2"/>
        <v>331475.23000000004</v>
      </c>
    </row>
    <row r="21" spans="1:15" ht="12.75" x14ac:dyDescent="0.2">
      <c r="A21" s="12" t="s">
        <v>100</v>
      </c>
      <c r="B21" s="4" t="s">
        <v>59</v>
      </c>
      <c r="C21" s="1" t="s">
        <v>9</v>
      </c>
      <c r="D21" s="6" t="s">
        <v>48</v>
      </c>
      <c r="E21" s="1" t="s">
        <v>47</v>
      </c>
      <c r="G21" s="13">
        <v>634</v>
      </c>
      <c r="H21" s="13"/>
      <c r="I21" s="20">
        <v>9416.91</v>
      </c>
      <c r="J21" s="20">
        <f t="shared" si="4"/>
        <v>5970320.9400000004</v>
      </c>
      <c r="K21" s="20">
        <f t="shared" si="3"/>
        <v>497526.75</v>
      </c>
      <c r="L21" s="20">
        <f t="shared" si="0"/>
        <v>-4975.2700000000004</v>
      </c>
      <c r="M21" s="20">
        <f t="shared" si="1"/>
        <v>-14925.8</v>
      </c>
      <c r="N21" s="20">
        <v>-93734.84</v>
      </c>
      <c r="O21" s="1">
        <f t="shared" si="2"/>
        <v>383890.83999999997</v>
      </c>
    </row>
    <row r="22" spans="1:15" ht="12.75" x14ac:dyDescent="0.2">
      <c r="A22" s="12" t="s">
        <v>100</v>
      </c>
      <c r="B22" s="4" t="s">
        <v>59</v>
      </c>
      <c r="C22" s="1" t="s">
        <v>9</v>
      </c>
      <c r="D22" s="6" t="s">
        <v>33</v>
      </c>
      <c r="E22" s="1" t="s">
        <v>10</v>
      </c>
      <c r="G22" s="13">
        <v>393</v>
      </c>
      <c r="H22" s="13"/>
      <c r="I22" s="20">
        <v>9416.91</v>
      </c>
      <c r="J22" s="20">
        <f t="shared" si="4"/>
        <v>3700845.63</v>
      </c>
      <c r="K22" s="20">
        <f t="shared" si="3"/>
        <v>308403.8</v>
      </c>
      <c r="L22" s="20">
        <f t="shared" si="0"/>
        <v>-3084.04</v>
      </c>
      <c r="M22" s="20">
        <f t="shared" si="1"/>
        <v>-9252.11</v>
      </c>
      <c r="N22" s="20">
        <v>-42811.66</v>
      </c>
      <c r="O22" s="1">
        <f t="shared" si="2"/>
        <v>253255.99000000002</v>
      </c>
    </row>
    <row r="23" spans="1:15" ht="12.75" x14ac:dyDescent="0.2">
      <c r="A23" s="12" t="s">
        <v>100</v>
      </c>
      <c r="B23" s="4" t="s">
        <v>59</v>
      </c>
      <c r="C23" s="1" t="s">
        <v>9</v>
      </c>
      <c r="D23" s="6" t="s">
        <v>34</v>
      </c>
      <c r="E23" s="1" t="s">
        <v>121</v>
      </c>
      <c r="G23" s="13">
        <v>647</v>
      </c>
      <c r="H23" s="13"/>
      <c r="I23" s="20">
        <v>9416.91</v>
      </c>
      <c r="J23" s="20">
        <f t="shared" si="4"/>
        <v>6092740.7699999996</v>
      </c>
      <c r="K23" s="20">
        <f t="shared" si="3"/>
        <v>507728.4</v>
      </c>
      <c r="L23" s="20">
        <f t="shared" si="0"/>
        <v>-5077.28</v>
      </c>
      <c r="M23" s="20">
        <f t="shared" si="1"/>
        <v>-15231.85</v>
      </c>
      <c r="N23" s="20">
        <v>-75164.509999999995</v>
      </c>
      <c r="O23" s="1">
        <f t="shared" si="2"/>
        <v>412254.76</v>
      </c>
    </row>
    <row r="24" spans="1:15" ht="12.75" x14ac:dyDescent="0.2">
      <c r="A24" s="12" t="s">
        <v>100</v>
      </c>
      <c r="B24" s="4" t="s">
        <v>59</v>
      </c>
      <c r="C24" s="1" t="s">
        <v>9</v>
      </c>
      <c r="D24" s="6" t="s">
        <v>35</v>
      </c>
      <c r="E24" s="1" t="s">
        <v>122</v>
      </c>
      <c r="G24" s="13">
        <v>300</v>
      </c>
      <c r="H24" s="13"/>
      <c r="I24" s="20">
        <v>9416.91</v>
      </c>
      <c r="J24" s="20">
        <f t="shared" si="4"/>
        <v>2825073</v>
      </c>
      <c r="K24" s="20">
        <f t="shared" si="3"/>
        <v>235422.75</v>
      </c>
      <c r="L24" s="20">
        <f t="shared" si="0"/>
        <v>-2354.23</v>
      </c>
      <c r="M24" s="20">
        <f t="shared" si="1"/>
        <v>-7062.68</v>
      </c>
      <c r="N24" s="20"/>
      <c r="O24" s="1">
        <f t="shared" si="2"/>
        <v>226005.84</v>
      </c>
    </row>
    <row r="25" spans="1:15" ht="12.75" x14ac:dyDescent="0.2">
      <c r="A25" s="12" t="s">
        <v>100</v>
      </c>
      <c r="B25" s="4" t="s">
        <v>59</v>
      </c>
      <c r="C25" s="1" t="s">
        <v>9</v>
      </c>
      <c r="D25" s="6" t="s">
        <v>37</v>
      </c>
      <c r="E25" s="1" t="s">
        <v>123</v>
      </c>
      <c r="G25" s="13">
        <v>310</v>
      </c>
      <c r="H25" s="13"/>
      <c r="I25" s="20">
        <v>9416.91</v>
      </c>
      <c r="J25" s="20">
        <f t="shared" si="4"/>
        <v>2919242.1</v>
      </c>
      <c r="K25" s="20">
        <f t="shared" si="3"/>
        <v>243270.18</v>
      </c>
      <c r="L25" s="20">
        <f t="shared" si="0"/>
        <v>-2432.6999999999998</v>
      </c>
      <c r="M25" s="20">
        <f t="shared" si="1"/>
        <v>-7298.11</v>
      </c>
      <c r="N25" s="20">
        <v>-17773.8</v>
      </c>
      <c r="O25" s="1">
        <f t="shared" si="2"/>
        <v>215765.57</v>
      </c>
    </row>
    <row r="26" spans="1:15" ht="12.75" x14ac:dyDescent="0.2">
      <c r="A26" s="12" t="s">
        <v>100</v>
      </c>
      <c r="B26" s="4" t="s">
        <v>59</v>
      </c>
      <c r="C26" s="1" t="s">
        <v>9</v>
      </c>
      <c r="D26" s="6" t="s">
        <v>83</v>
      </c>
      <c r="E26" s="1" t="s">
        <v>89</v>
      </c>
      <c r="G26" s="13">
        <v>220</v>
      </c>
      <c r="H26" s="13"/>
      <c r="I26" s="20">
        <v>9416.91</v>
      </c>
      <c r="J26" s="20">
        <f t="shared" si="4"/>
        <v>2071720.2</v>
      </c>
      <c r="K26" s="20">
        <f t="shared" si="3"/>
        <v>172643.35</v>
      </c>
      <c r="L26" s="20">
        <f t="shared" si="0"/>
        <v>-1726.43</v>
      </c>
      <c r="M26" s="20">
        <f t="shared" si="1"/>
        <v>-5179.3</v>
      </c>
      <c r="N26" s="20">
        <v>-24230.21</v>
      </c>
      <c r="O26" s="1">
        <f t="shared" si="2"/>
        <v>141507.41000000003</v>
      </c>
    </row>
    <row r="27" spans="1:15" ht="12.75" x14ac:dyDescent="0.2">
      <c r="A27" s="12" t="s">
        <v>100</v>
      </c>
      <c r="B27" s="4" t="s">
        <v>59</v>
      </c>
      <c r="C27" s="3" t="s">
        <v>9</v>
      </c>
      <c r="D27" s="6" t="s">
        <v>36</v>
      </c>
      <c r="E27" s="3" t="s">
        <v>19</v>
      </c>
      <c r="G27" s="13">
        <v>386</v>
      </c>
      <c r="H27" s="13"/>
      <c r="I27" s="20">
        <v>9416.91</v>
      </c>
      <c r="J27" s="20">
        <f t="shared" si="4"/>
        <v>3634927.26</v>
      </c>
      <c r="K27" s="20">
        <f t="shared" si="3"/>
        <v>302910.61</v>
      </c>
      <c r="L27" s="20">
        <f t="shared" si="0"/>
        <v>-3029.11</v>
      </c>
      <c r="M27" s="20">
        <f t="shared" si="1"/>
        <v>-9087.32</v>
      </c>
      <c r="N27" s="20">
        <v>-250</v>
      </c>
      <c r="O27" s="1">
        <f t="shared" si="2"/>
        <v>290544.18</v>
      </c>
    </row>
    <row r="28" spans="1:15" ht="12.75" x14ac:dyDescent="0.2">
      <c r="A28" s="12" t="s">
        <v>100</v>
      </c>
      <c r="B28" s="4" t="s">
        <v>59</v>
      </c>
      <c r="C28" s="1" t="s">
        <v>9</v>
      </c>
      <c r="D28" s="6" t="s">
        <v>32</v>
      </c>
      <c r="E28" s="1" t="s">
        <v>124</v>
      </c>
      <c r="G28" s="13">
        <v>926</v>
      </c>
      <c r="H28" s="13"/>
      <c r="I28" s="20">
        <v>9416.91</v>
      </c>
      <c r="J28" s="20">
        <f t="shared" si="4"/>
        <v>8720058.6600000001</v>
      </c>
      <c r="K28" s="20">
        <f t="shared" si="3"/>
        <v>726671.56</v>
      </c>
      <c r="L28" s="20">
        <f t="shared" si="0"/>
        <v>-7266.72</v>
      </c>
      <c r="M28" s="20">
        <f t="shared" si="1"/>
        <v>-21800.15</v>
      </c>
      <c r="N28" s="20">
        <v>-85518.34</v>
      </c>
      <c r="O28" s="1">
        <f t="shared" si="2"/>
        <v>612086.35000000009</v>
      </c>
    </row>
    <row r="29" spans="1:15" ht="12.75" x14ac:dyDescent="0.2">
      <c r="A29" s="12" t="s">
        <v>101</v>
      </c>
      <c r="B29" s="4" t="s">
        <v>62</v>
      </c>
      <c r="C29" s="1" t="s">
        <v>11</v>
      </c>
      <c r="D29" s="6" t="s">
        <v>38</v>
      </c>
      <c r="E29" s="1" t="s">
        <v>134</v>
      </c>
      <c r="G29" s="13">
        <v>315</v>
      </c>
      <c r="H29" s="13"/>
      <c r="I29" s="20">
        <v>9978.9</v>
      </c>
      <c r="J29" s="20">
        <f t="shared" si="4"/>
        <v>3143353.5</v>
      </c>
      <c r="K29" s="20">
        <f t="shared" si="3"/>
        <v>261946.13</v>
      </c>
      <c r="L29" s="20">
        <f t="shared" si="0"/>
        <v>-2619.46</v>
      </c>
      <c r="M29" s="20">
        <f t="shared" si="1"/>
        <v>-7858.38</v>
      </c>
      <c r="N29" s="20"/>
      <c r="O29" s="1">
        <f t="shared" si="2"/>
        <v>251468.29</v>
      </c>
    </row>
    <row r="30" spans="1:15" ht="12.75" x14ac:dyDescent="0.2">
      <c r="A30" s="12" t="s">
        <v>102</v>
      </c>
      <c r="B30" s="4" t="s">
        <v>53</v>
      </c>
      <c r="C30" s="1" t="s">
        <v>53</v>
      </c>
      <c r="D30" s="6" t="s">
        <v>65</v>
      </c>
      <c r="E30" s="1" t="s">
        <v>52</v>
      </c>
      <c r="G30" s="13">
        <v>729</v>
      </c>
      <c r="H30" s="13"/>
      <c r="I30" s="20">
        <v>9319.94</v>
      </c>
      <c r="J30" s="20">
        <f t="shared" si="4"/>
        <v>6794236.2599999998</v>
      </c>
      <c r="K30" s="20">
        <f t="shared" si="3"/>
        <v>566186.36</v>
      </c>
      <c r="L30" s="20">
        <f t="shared" si="0"/>
        <v>-5661.86</v>
      </c>
      <c r="M30" s="20">
        <f t="shared" si="1"/>
        <v>-16985.59</v>
      </c>
      <c r="N30" s="20">
        <v>-38700</v>
      </c>
      <c r="O30" s="1">
        <f t="shared" si="2"/>
        <v>504838.91000000003</v>
      </c>
    </row>
    <row r="31" spans="1:15" ht="12.75" x14ac:dyDescent="0.2">
      <c r="A31" s="12" t="s">
        <v>102</v>
      </c>
      <c r="B31" s="4" t="s">
        <v>53</v>
      </c>
      <c r="C31" s="1" t="s">
        <v>53</v>
      </c>
      <c r="D31" s="6" t="s">
        <v>150</v>
      </c>
      <c r="E31" s="1" t="s">
        <v>151</v>
      </c>
      <c r="G31" s="13">
        <v>100</v>
      </c>
      <c r="H31" s="13"/>
      <c r="I31" s="20">
        <v>9319.94</v>
      </c>
      <c r="J31" s="20">
        <f t="shared" si="4"/>
        <v>931994</v>
      </c>
      <c r="K31" s="20">
        <f t="shared" si="3"/>
        <v>77666.17</v>
      </c>
      <c r="L31" s="20">
        <f t="shared" si="0"/>
        <v>-776.66</v>
      </c>
      <c r="M31" s="20">
        <f t="shared" si="1"/>
        <v>-2329.9899999999998</v>
      </c>
      <c r="N31" s="20"/>
      <c r="O31" s="1">
        <f t="shared" si="2"/>
        <v>74559.51999999999</v>
      </c>
    </row>
    <row r="32" spans="1:15" ht="12.75" x14ac:dyDescent="0.2">
      <c r="A32" s="12" t="s">
        <v>103</v>
      </c>
      <c r="B32" s="4" t="s">
        <v>60</v>
      </c>
      <c r="C32" s="3" t="s">
        <v>12</v>
      </c>
      <c r="D32" s="6" t="s">
        <v>39</v>
      </c>
      <c r="E32" s="3" t="s">
        <v>127</v>
      </c>
      <c r="G32" s="13">
        <v>198</v>
      </c>
      <c r="H32" s="13"/>
      <c r="I32" s="20">
        <v>9408.83</v>
      </c>
      <c r="J32" s="20">
        <f t="shared" si="4"/>
        <v>1862948.34</v>
      </c>
      <c r="K32" s="20">
        <f t="shared" si="3"/>
        <v>155245.70000000001</v>
      </c>
      <c r="L32" s="20">
        <f t="shared" si="0"/>
        <v>-1552.46</v>
      </c>
      <c r="M32" s="20">
        <f t="shared" si="1"/>
        <v>-4657.37</v>
      </c>
      <c r="N32" s="20"/>
      <c r="O32" s="1">
        <f t="shared" si="2"/>
        <v>149035.87000000002</v>
      </c>
    </row>
    <row r="33" spans="1:15" ht="12.75" x14ac:dyDescent="0.2">
      <c r="A33" s="12" t="s">
        <v>103</v>
      </c>
      <c r="B33" s="4" t="s">
        <v>60</v>
      </c>
      <c r="C33" s="1" t="s">
        <v>12</v>
      </c>
      <c r="D33" s="6" t="s">
        <v>40</v>
      </c>
      <c r="E33" s="1" t="s">
        <v>13</v>
      </c>
      <c r="G33" s="13">
        <v>315</v>
      </c>
      <c r="H33" s="13"/>
      <c r="I33" s="20">
        <v>9408.83</v>
      </c>
      <c r="J33" s="20">
        <f t="shared" si="4"/>
        <v>2963781.45</v>
      </c>
      <c r="K33" s="20">
        <f t="shared" si="3"/>
        <v>246981.79</v>
      </c>
      <c r="L33" s="20">
        <f t="shared" si="0"/>
        <v>-2469.8200000000002</v>
      </c>
      <c r="M33" s="20">
        <f t="shared" si="1"/>
        <v>-7409.45</v>
      </c>
      <c r="N33" s="20"/>
      <c r="O33" s="1">
        <f t="shared" si="2"/>
        <v>237102.52</v>
      </c>
    </row>
    <row r="34" spans="1:15" ht="12.75" x14ac:dyDescent="0.2">
      <c r="A34" s="12" t="s">
        <v>104</v>
      </c>
      <c r="B34" s="4" t="s">
        <v>61</v>
      </c>
      <c r="C34" s="1" t="s">
        <v>14</v>
      </c>
      <c r="D34" s="6" t="s">
        <v>84</v>
      </c>
      <c r="E34" s="1" t="s">
        <v>88</v>
      </c>
      <c r="G34" s="13">
        <v>165</v>
      </c>
      <c r="H34" s="13"/>
      <c r="I34" s="20">
        <v>9043.64</v>
      </c>
      <c r="J34" s="20">
        <f t="shared" si="4"/>
        <v>1492200.6</v>
      </c>
      <c r="K34" s="20">
        <f t="shared" si="3"/>
        <v>124350.05</v>
      </c>
      <c r="L34" s="20">
        <f t="shared" si="0"/>
        <v>-1243.5</v>
      </c>
      <c r="M34" s="20">
        <f t="shared" si="1"/>
        <v>-3730.5</v>
      </c>
      <c r="N34" s="20"/>
      <c r="O34" s="1">
        <f t="shared" si="2"/>
        <v>119376.05</v>
      </c>
    </row>
    <row r="35" spans="1:15" ht="12.75" x14ac:dyDescent="0.2">
      <c r="A35" s="12" t="s">
        <v>104</v>
      </c>
      <c r="B35" s="4" t="s">
        <v>61</v>
      </c>
      <c r="C35" s="1" t="s">
        <v>14</v>
      </c>
      <c r="D35" s="6" t="s">
        <v>41</v>
      </c>
      <c r="E35" s="1" t="s">
        <v>130</v>
      </c>
      <c r="G35" s="13">
        <v>200</v>
      </c>
      <c r="H35" s="13"/>
      <c r="I35" s="20">
        <v>9043.64</v>
      </c>
      <c r="J35" s="20">
        <f t="shared" si="4"/>
        <v>1808728</v>
      </c>
      <c r="K35" s="20">
        <f t="shared" si="3"/>
        <v>150727.32999999999</v>
      </c>
      <c r="L35" s="20">
        <f t="shared" si="0"/>
        <v>-1507.27</v>
      </c>
      <c r="M35" s="20">
        <f t="shared" si="1"/>
        <v>-4521.82</v>
      </c>
      <c r="N35" s="20"/>
      <c r="O35" s="1">
        <f t="shared" si="2"/>
        <v>144698.23999999999</v>
      </c>
    </row>
    <row r="36" spans="1:15" ht="12.75" x14ac:dyDescent="0.2">
      <c r="A36" s="12" t="s">
        <v>104</v>
      </c>
      <c r="B36" s="4" t="s">
        <v>61</v>
      </c>
      <c r="C36" s="1" t="s">
        <v>14</v>
      </c>
      <c r="D36" s="6" t="s">
        <v>109</v>
      </c>
      <c r="E36" s="1" t="s">
        <v>131</v>
      </c>
      <c r="G36" s="13">
        <v>582</v>
      </c>
      <c r="H36" s="13"/>
      <c r="I36" s="20">
        <v>9043.64</v>
      </c>
      <c r="J36" s="20">
        <f t="shared" si="4"/>
        <v>5263398.4800000004</v>
      </c>
      <c r="K36" s="20">
        <f t="shared" si="3"/>
        <v>438616.54</v>
      </c>
      <c r="L36" s="20">
        <f t="shared" si="0"/>
        <v>-4386.17</v>
      </c>
      <c r="M36" s="20">
        <f t="shared" si="1"/>
        <v>-13158.5</v>
      </c>
      <c r="N36" s="20"/>
      <c r="O36" s="1">
        <f t="shared" si="2"/>
        <v>421071.87</v>
      </c>
    </row>
    <row r="37" spans="1:15" ht="12.75" x14ac:dyDescent="0.2">
      <c r="A37" s="12" t="s">
        <v>104</v>
      </c>
      <c r="B37" s="4" t="s">
        <v>61</v>
      </c>
      <c r="C37" s="1" t="s">
        <v>14</v>
      </c>
      <c r="D37" s="6" t="s">
        <v>85</v>
      </c>
      <c r="E37" s="1" t="s">
        <v>132</v>
      </c>
      <c r="G37" s="13">
        <v>1605</v>
      </c>
      <c r="H37" s="13"/>
      <c r="I37" s="20">
        <v>9043.64</v>
      </c>
      <c r="J37" s="20">
        <f t="shared" si="4"/>
        <v>14515042.199999999</v>
      </c>
      <c r="K37" s="20">
        <f t="shared" si="3"/>
        <v>1209586.8500000001</v>
      </c>
      <c r="L37" s="20">
        <f t="shared" si="0"/>
        <v>-12095.87</v>
      </c>
      <c r="M37" s="20">
        <f t="shared" si="1"/>
        <v>-36287.61</v>
      </c>
      <c r="N37" s="20">
        <v>-67890.52</v>
      </c>
      <c r="O37" s="1">
        <f t="shared" si="2"/>
        <v>1093312.8499999999</v>
      </c>
    </row>
    <row r="38" spans="1:15" ht="12.75" x14ac:dyDescent="0.2">
      <c r="A38" s="12" t="s">
        <v>104</v>
      </c>
      <c r="B38" s="4" t="s">
        <v>61</v>
      </c>
      <c r="C38" s="1" t="s">
        <v>14</v>
      </c>
      <c r="D38" s="6" t="s">
        <v>42</v>
      </c>
      <c r="E38" s="1" t="s">
        <v>133</v>
      </c>
      <c r="G38" s="13">
        <v>1200</v>
      </c>
      <c r="H38" s="13"/>
      <c r="I38" s="20">
        <v>9043.64</v>
      </c>
      <c r="J38" s="20">
        <f t="shared" si="4"/>
        <v>10852368</v>
      </c>
      <c r="K38" s="20">
        <f t="shared" si="3"/>
        <v>904364</v>
      </c>
      <c r="L38" s="20">
        <f t="shared" si="0"/>
        <v>-9043.64</v>
      </c>
      <c r="M38" s="20">
        <f t="shared" si="1"/>
        <v>-27130.92</v>
      </c>
      <c r="N38" s="20">
        <v>-99411.12</v>
      </c>
      <c r="O38" s="1">
        <f t="shared" si="2"/>
        <v>768778.32</v>
      </c>
    </row>
    <row r="39" spans="1:15" ht="12.75" x14ac:dyDescent="0.2">
      <c r="A39" s="4" t="s">
        <v>104</v>
      </c>
      <c r="B39" s="4" t="s">
        <v>61</v>
      </c>
      <c r="C39" s="4" t="s">
        <v>14</v>
      </c>
      <c r="D39" s="6" t="s">
        <v>152</v>
      </c>
      <c r="E39" s="4" t="s">
        <v>153</v>
      </c>
      <c r="G39" s="13">
        <v>0</v>
      </c>
      <c r="H39" s="13">
        <v>300</v>
      </c>
      <c r="I39" s="20">
        <v>9043.64</v>
      </c>
      <c r="J39" s="20">
        <f>ROUND((G39*I39)+(H39*C45),2)</f>
        <v>2605698</v>
      </c>
      <c r="K39" s="20">
        <f t="shared" si="3"/>
        <v>217141.5</v>
      </c>
      <c r="L39" s="20">
        <f t="shared" si="0"/>
        <v>-2171.42</v>
      </c>
      <c r="M39" s="20">
        <f t="shared" si="1"/>
        <v>-6514.25</v>
      </c>
      <c r="N39" s="20"/>
      <c r="O39" s="1">
        <f t="shared" si="2"/>
        <v>208455.83</v>
      </c>
    </row>
    <row r="40" spans="1:15" ht="12.75" x14ac:dyDescent="0.2">
      <c r="A40" s="12" t="s">
        <v>105</v>
      </c>
      <c r="B40" s="4" t="s">
        <v>57</v>
      </c>
      <c r="C40" s="1" t="s">
        <v>15</v>
      </c>
      <c r="D40" s="6" t="s">
        <v>43</v>
      </c>
      <c r="E40" s="1" t="s">
        <v>16</v>
      </c>
      <c r="G40" s="13">
        <v>882</v>
      </c>
      <c r="H40" s="13"/>
      <c r="I40" s="20">
        <v>9043.6200000000008</v>
      </c>
      <c r="J40" s="20">
        <f>ROUND(G40*I40,2)</f>
        <v>7976472.8399999999</v>
      </c>
      <c r="K40" s="20">
        <f t="shared" si="3"/>
        <v>664706.06999999995</v>
      </c>
      <c r="L40" s="20">
        <f t="shared" si="0"/>
        <v>-6647.06</v>
      </c>
      <c r="M40" s="20">
        <f t="shared" si="1"/>
        <v>-19941.18</v>
      </c>
      <c r="N40" s="20">
        <v>-111954.17</v>
      </c>
      <c r="O40" s="1">
        <f t="shared" si="2"/>
        <v>526163.6599999998</v>
      </c>
    </row>
    <row r="41" spans="1:15" ht="12.75" x14ac:dyDescent="0.2">
      <c r="A41" s="12" t="s">
        <v>105</v>
      </c>
      <c r="B41" s="4" t="s">
        <v>57</v>
      </c>
      <c r="C41" s="1" t="s">
        <v>15</v>
      </c>
      <c r="D41" s="6" t="s">
        <v>50</v>
      </c>
      <c r="E41" s="1" t="s">
        <v>129</v>
      </c>
      <c r="G41" s="13">
        <v>66</v>
      </c>
      <c r="H41" s="13"/>
      <c r="I41" s="20">
        <v>9043.6200000000008</v>
      </c>
      <c r="J41" s="20">
        <f>ROUND(G41*I41,2)</f>
        <v>596878.92000000004</v>
      </c>
      <c r="K41" s="20">
        <f t="shared" si="3"/>
        <v>49739.91</v>
      </c>
      <c r="L41" s="20">
        <f t="shared" si="0"/>
        <v>-497.4</v>
      </c>
      <c r="M41" s="20">
        <f t="shared" si="1"/>
        <v>-1492.2</v>
      </c>
      <c r="N41" s="20"/>
      <c r="O41" s="1">
        <f t="shared" si="2"/>
        <v>47750.310000000005</v>
      </c>
    </row>
    <row r="42" spans="1:15" ht="12.75" x14ac:dyDescent="0.2">
      <c r="A42" s="12" t="s">
        <v>44</v>
      </c>
      <c r="B42" s="4" t="s">
        <v>143</v>
      </c>
      <c r="C42" s="4" t="s">
        <v>140</v>
      </c>
      <c r="D42" s="6" t="s">
        <v>141</v>
      </c>
      <c r="E42" s="4" t="s">
        <v>142</v>
      </c>
      <c r="G42" s="13">
        <v>40</v>
      </c>
      <c r="H42" s="13"/>
      <c r="I42" s="20">
        <v>9322.8799999999992</v>
      </c>
      <c r="J42" s="20">
        <f>ROUND(G42*I42,2)</f>
        <v>372915.20000000001</v>
      </c>
      <c r="K42" s="20">
        <f t="shared" si="3"/>
        <v>31076.27</v>
      </c>
      <c r="L42" s="20">
        <f t="shared" si="0"/>
        <v>-310.76</v>
      </c>
      <c r="M42" s="20">
        <f t="shared" si="1"/>
        <v>-932.29</v>
      </c>
      <c r="N42" s="20"/>
      <c r="O42" s="1">
        <f t="shared" si="2"/>
        <v>29833.22</v>
      </c>
    </row>
    <row r="43" spans="1:15" ht="12.75" x14ac:dyDescent="0.2">
      <c r="A43" s="12" t="s">
        <v>106</v>
      </c>
      <c r="B43" s="4" t="s">
        <v>64</v>
      </c>
      <c r="C43" s="1" t="s">
        <v>110</v>
      </c>
      <c r="D43" s="6" t="s">
        <v>46</v>
      </c>
      <c r="E43" s="1" t="s">
        <v>136</v>
      </c>
      <c r="G43" s="13">
        <v>115</v>
      </c>
      <c r="H43" s="13"/>
      <c r="I43" s="20">
        <v>9383.5</v>
      </c>
      <c r="J43" s="20">
        <f>ROUND(G43*I43,2)</f>
        <v>1079102.5</v>
      </c>
      <c r="K43" s="20">
        <f t="shared" si="3"/>
        <v>89925.21</v>
      </c>
      <c r="L43" s="20">
        <f t="shared" si="0"/>
        <v>-899.25</v>
      </c>
      <c r="M43" s="20">
        <f t="shared" si="1"/>
        <v>-2697.76</v>
      </c>
      <c r="N43" s="20"/>
      <c r="O43" s="1">
        <f t="shared" si="2"/>
        <v>86328.200000000012</v>
      </c>
    </row>
    <row r="45" spans="1:15" x14ac:dyDescent="0.25">
      <c r="A45" s="22" t="s">
        <v>144</v>
      </c>
      <c r="B45"/>
      <c r="C45" s="23">
        <v>8685.66</v>
      </c>
      <c r="G45" s="21">
        <f>SUM(G4:G44)</f>
        <v>21262</v>
      </c>
      <c r="H45" s="21">
        <f>SUM(H4:H44)</f>
        <v>306</v>
      </c>
      <c r="J45" s="21">
        <f t="shared" ref="J45:O45" si="5">SUM(J4:J44)</f>
        <v>202583029.13999996</v>
      </c>
      <c r="K45" s="21">
        <f t="shared" si="5"/>
        <v>16881919.120000001</v>
      </c>
      <c r="L45" s="21">
        <f t="shared" si="5"/>
        <v>-168819.21000000002</v>
      </c>
      <c r="M45" s="21">
        <f t="shared" si="5"/>
        <v>-506457.56999999995</v>
      </c>
      <c r="N45" s="21">
        <f t="shared" si="5"/>
        <v>-1814313.23</v>
      </c>
      <c r="O45" s="21">
        <f t="shared" si="5"/>
        <v>14392329.109999998</v>
      </c>
    </row>
    <row r="46" spans="1:15" x14ac:dyDescent="0.25">
      <c r="M46" s="21">
        <f>L45+M45</f>
        <v>-675276.78</v>
      </c>
      <c r="O46" s="21">
        <f>O45-M45</f>
        <v>14898786.679999998</v>
      </c>
    </row>
    <row r="48" spans="1:15" x14ac:dyDescent="0.25">
      <c r="J48" s="20"/>
      <c r="K48" s="20"/>
      <c r="L48" s="20"/>
      <c r="M48" s="20"/>
      <c r="N48" s="20"/>
      <c r="O48" s="1"/>
    </row>
    <row r="49" spans="1:15" ht="12.75" x14ac:dyDescent="0.2">
      <c r="A49" s="14" t="s">
        <v>149</v>
      </c>
      <c r="B49" s="14"/>
      <c r="C49" s="15"/>
      <c r="D49" s="15"/>
      <c r="E49" s="14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63.75" x14ac:dyDescent="0.2">
      <c r="A50" s="16" t="s">
        <v>155</v>
      </c>
      <c r="B50" s="16"/>
      <c r="C50" s="15"/>
      <c r="D50" s="15" t="s">
        <v>20</v>
      </c>
      <c r="E50" s="14" t="s">
        <v>21</v>
      </c>
      <c r="F50" s="17"/>
      <c r="G50" s="18" t="s">
        <v>0</v>
      </c>
      <c r="H50" s="18" t="s">
        <v>154</v>
      </c>
      <c r="I50" s="18" t="s">
        <v>1</v>
      </c>
      <c r="J50" s="18" t="s">
        <v>2</v>
      </c>
      <c r="K50" s="18" t="s">
        <v>3</v>
      </c>
      <c r="L50" s="18" t="s">
        <v>4</v>
      </c>
      <c r="M50" s="18" t="s">
        <v>5</v>
      </c>
      <c r="N50" s="18" t="s">
        <v>17</v>
      </c>
      <c r="O50" s="18" t="s">
        <v>6</v>
      </c>
    </row>
    <row r="51" spans="1:15" x14ac:dyDescent="0.25">
      <c r="C51" s="21"/>
      <c r="E51" s="21"/>
      <c r="F51" s="21"/>
      <c r="G51" s="19"/>
      <c r="H51" s="19"/>
      <c r="I51" s="20"/>
      <c r="J51" s="20"/>
      <c r="K51" s="20"/>
      <c r="L51" s="20"/>
      <c r="M51" s="20"/>
      <c r="N51" s="20"/>
      <c r="O51" s="1"/>
    </row>
    <row r="52" spans="1:15" ht="12.75" x14ac:dyDescent="0.2">
      <c r="A52" s="12" t="s">
        <v>91</v>
      </c>
      <c r="B52" s="4" t="s">
        <v>55</v>
      </c>
      <c r="C52" s="1" t="s">
        <v>107</v>
      </c>
      <c r="D52" s="6" t="s">
        <v>23</v>
      </c>
      <c r="E52" s="1" t="s">
        <v>112</v>
      </c>
      <c r="G52" s="13">
        <v>1870</v>
      </c>
      <c r="H52" s="13"/>
      <c r="I52" s="20">
        <v>9412.6299999999992</v>
      </c>
      <c r="J52" s="20">
        <f>ROUND(G52*I52,2)</f>
        <v>17601618.100000001</v>
      </c>
      <c r="K52" s="20">
        <f>ROUND(J52/12,2)</f>
        <v>1466801.51</v>
      </c>
      <c r="L52" s="20">
        <f t="shared" ref="L52:L91" si="6">ROUND((J52*-0.01)/12,2)</f>
        <v>-14668.02</v>
      </c>
      <c r="M52" s="20">
        <f t="shared" ref="M52:M91" si="7">ROUND((J52*-0.03)/12,2)</f>
        <v>-44004.05</v>
      </c>
      <c r="N52" s="20">
        <v>-184214.5</v>
      </c>
      <c r="O52" s="1">
        <f t="shared" ref="O52:O91" si="8">K52+L52+M52+N52</f>
        <v>1223914.94</v>
      </c>
    </row>
    <row r="53" spans="1:15" ht="12.75" x14ac:dyDescent="0.2">
      <c r="A53" s="12" t="s">
        <v>91</v>
      </c>
      <c r="B53" s="4" t="s">
        <v>55</v>
      </c>
      <c r="C53" s="1" t="s">
        <v>107</v>
      </c>
      <c r="D53" s="6" t="s">
        <v>45</v>
      </c>
      <c r="E53" s="1" t="s">
        <v>113</v>
      </c>
      <c r="G53" s="13">
        <v>850</v>
      </c>
      <c r="H53" s="13"/>
      <c r="I53" s="20">
        <v>9412.6299999999992</v>
      </c>
      <c r="J53" s="20">
        <f>ROUND(G53*I53,2)</f>
        <v>8000735.5</v>
      </c>
      <c r="K53" s="20">
        <f t="shared" ref="K53:K91" si="9">ROUND(J53/12,2)</f>
        <v>666727.96</v>
      </c>
      <c r="L53" s="20">
        <f t="shared" si="6"/>
        <v>-6667.28</v>
      </c>
      <c r="M53" s="20">
        <f t="shared" si="7"/>
        <v>-20001.84</v>
      </c>
      <c r="N53" s="20">
        <v>-77895.839999999997</v>
      </c>
      <c r="O53" s="1">
        <f t="shared" si="8"/>
        <v>562163</v>
      </c>
    </row>
    <row r="54" spans="1:15" ht="12.75" x14ac:dyDescent="0.2">
      <c r="A54" s="12" t="s">
        <v>91</v>
      </c>
      <c r="B54" s="4" t="s">
        <v>55</v>
      </c>
      <c r="C54" s="1" t="s">
        <v>107</v>
      </c>
      <c r="D54" s="6" t="s">
        <v>92</v>
      </c>
      <c r="E54" s="1" t="s">
        <v>114</v>
      </c>
      <c r="G54" s="13">
        <v>2025</v>
      </c>
      <c r="H54" s="13">
        <v>6</v>
      </c>
      <c r="I54" s="20">
        <v>9412.6299999999992</v>
      </c>
      <c r="J54" s="20">
        <f>ROUND((G54*I54)+(H54*C93),2)</f>
        <v>19112689.710000001</v>
      </c>
      <c r="K54" s="20">
        <f t="shared" si="9"/>
        <v>1592724.14</v>
      </c>
      <c r="L54" s="20">
        <f t="shared" si="6"/>
        <v>-15927.24</v>
      </c>
      <c r="M54" s="20">
        <f t="shared" si="7"/>
        <v>-47781.72</v>
      </c>
      <c r="N54" s="20">
        <v>-177157.3</v>
      </c>
      <c r="O54" s="1">
        <f t="shared" si="8"/>
        <v>1351857.88</v>
      </c>
    </row>
    <row r="55" spans="1:15" ht="12.75" x14ac:dyDescent="0.2">
      <c r="A55" s="12" t="s">
        <v>93</v>
      </c>
      <c r="B55" s="4" t="s">
        <v>55</v>
      </c>
      <c r="C55" s="1" t="s">
        <v>7</v>
      </c>
      <c r="D55" s="6" t="s">
        <v>24</v>
      </c>
      <c r="E55" s="3" t="s">
        <v>120</v>
      </c>
      <c r="G55" s="13">
        <v>683</v>
      </c>
      <c r="H55" s="13"/>
      <c r="I55" s="20">
        <v>10025</v>
      </c>
      <c r="J55" s="20">
        <f t="shared" ref="J55:J86" si="10">ROUND(G55*I55,2)</f>
        <v>6847075</v>
      </c>
      <c r="K55" s="20">
        <f t="shared" si="9"/>
        <v>570589.57999999996</v>
      </c>
      <c r="L55" s="20">
        <f t="shared" si="6"/>
        <v>-5705.9</v>
      </c>
      <c r="M55" s="20">
        <f t="shared" si="7"/>
        <v>-17117.689999999999</v>
      </c>
      <c r="N55" s="20">
        <v>-159061.87</v>
      </c>
      <c r="O55" s="1">
        <f t="shared" si="8"/>
        <v>388704.12</v>
      </c>
    </row>
    <row r="56" spans="1:15" ht="12.75" x14ac:dyDescent="0.2">
      <c r="A56" s="12" t="s">
        <v>94</v>
      </c>
      <c r="B56" s="4" t="s">
        <v>55</v>
      </c>
      <c r="C56" s="1" t="s">
        <v>54</v>
      </c>
      <c r="D56" s="6" t="s">
        <v>25</v>
      </c>
      <c r="E56" s="2" t="s">
        <v>119</v>
      </c>
      <c r="G56" s="13">
        <v>669</v>
      </c>
      <c r="H56" s="13"/>
      <c r="I56" s="20">
        <v>9241.6200000000008</v>
      </c>
      <c r="J56" s="20">
        <f t="shared" si="10"/>
        <v>6182643.7800000003</v>
      </c>
      <c r="K56" s="20">
        <f t="shared" si="9"/>
        <v>515220.32</v>
      </c>
      <c r="L56" s="20">
        <f t="shared" si="6"/>
        <v>-5152.2</v>
      </c>
      <c r="M56" s="20">
        <f t="shared" si="7"/>
        <v>-15456.61</v>
      </c>
      <c r="N56" s="20">
        <v>-53422.92</v>
      </c>
      <c r="O56" s="1">
        <f t="shared" si="8"/>
        <v>441188.59</v>
      </c>
    </row>
    <row r="57" spans="1:15" ht="12.75" x14ac:dyDescent="0.2">
      <c r="A57" s="12" t="s">
        <v>95</v>
      </c>
      <c r="B57" s="4" t="s">
        <v>55</v>
      </c>
      <c r="C57" s="1" t="s">
        <v>111</v>
      </c>
      <c r="D57" s="6" t="s">
        <v>44</v>
      </c>
      <c r="E57" s="1" t="s">
        <v>137</v>
      </c>
      <c r="G57" s="13">
        <v>463</v>
      </c>
      <c r="H57" s="13"/>
      <c r="I57" s="20">
        <v>9997.99</v>
      </c>
      <c r="J57" s="20">
        <f t="shared" si="10"/>
        <v>4629069.37</v>
      </c>
      <c r="K57" s="20">
        <f t="shared" si="9"/>
        <v>385755.78</v>
      </c>
      <c r="L57" s="20">
        <f t="shared" si="6"/>
        <v>-3857.56</v>
      </c>
      <c r="M57" s="20">
        <f t="shared" si="7"/>
        <v>-11572.67</v>
      </c>
      <c r="N57" s="20">
        <v>-30715.7</v>
      </c>
      <c r="O57" s="1">
        <f t="shared" si="8"/>
        <v>339609.85000000003</v>
      </c>
    </row>
    <row r="58" spans="1:15" x14ac:dyDescent="0.25">
      <c r="A58" s="12" t="s">
        <v>95</v>
      </c>
      <c r="B58" s="4" t="s">
        <v>55</v>
      </c>
      <c r="C58" s="21" t="s">
        <v>111</v>
      </c>
      <c r="D58" t="s">
        <v>26</v>
      </c>
      <c r="E58" s="21" t="s">
        <v>138</v>
      </c>
      <c r="G58" s="13">
        <v>232</v>
      </c>
      <c r="H58" s="13"/>
      <c r="I58" s="20">
        <v>9997.99</v>
      </c>
      <c r="J58" s="20">
        <f t="shared" si="10"/>
        <v>2319533.6800000002</v>
      </c>
      <c r="K58" s="20">
        <f t="shared" si="9"/>
        <v>193294.47</v>
      </c>
      <c r="L58" s="20">
        <f t="shared" si="6"/>
        <v>-1932.94</v>
      </c>
      <c r="M58" s="20">
        <f t="shared" si="7"/>
        <v>-5798.83</v>
      </c>
      <c r="N58" s="20">
        <v>-42232.28</v>
      </c>
      <c r="O58" s="1">
        <f t="shared" si="8"/>
        <v>143330.42000000001</v>
      </c>
    </row>
    <row r="59" spans="1:15" x14ac:dyDescent="0.25">
      <c r="A59" s="12" t="s">
        <v>95</v>
      </c>
      <c r="B59" s="4" t="s">
        <v>55</v>
      </c>
      <c r="C59" s="21" t="s">
        <v>111</v>
      </c>
      <c r="D59" t="s">
        <v>27</v>
      </c>
      <c r="E59" s="21" t="s">
        <v>139</v>
      </c>
      <c r="G59" s="13">
        <v>245</v>
      </c>
      <c r="H59" s="13"/>
      <c r="I59" s="20">
        <v>9997.99</v>
      </c>
      <c r="J59" s="20">
        <f t="shared" si="10"/>
        <v>2449507.5499999998</v>
      </c>
      <c r="K59" s="20">
        <f t="shared" si="9"/>
        <v>204125.63</v>
      </c>
      <c r="L59" s="20">
        <f t="shared" si="6"/>
        <v>-2041.26</v>
      </c>
      <c r="M59" s="20">
        <f t="shared" si="7"/>
        <v>-6123.77</v>
      </c>
      <c r="N59" s="20"/>
      <c r="O59" s="1">
        <f t="shared" si="8"/>
        <v>195960.6</v>
      </c>
    </row>
    <row r="60" spans="1:15" ht="12.75" x14ac:dyDescent="0.2">
      <c r="A60" s="12" t="s">
        <v>96</v>
      </c>
      <c r="B60" s="4" t="s">
        <v>58</v>
      </c>
      <c r="C60" s="1" t="s">
        <v>18</v>
      </c>
      <c r="D60" s="6" t="s">
        <v>49</v>
      </c>
      <c r="E60" s="1" t="s">
        <v>115</v>
      </c>
      <c r="G60" s="13">
        <v>460</v>
      </c>
      <c r="H60" s="13"/>
      <c r="I60" s="20">
        <v>10298.290000000001</v>
      </c>
      <c r="J60" s="20">
        <f t="shared" si="10"/>
        <v>4737213.4000000004</v>
      </c>
      <c r="K60" s="20">
        <f t="shared" si="9"/>
        <v>394767.78</v>
      </c>
      <c r="L60" s="20">
        <f t="shared" si="6"/>
        <v>-3947.68</v>
      </c>
      <c r="M60" s="20">
        <f t="shared" si="7"/>
        <v>-11843.03</v>
      </c>
      <c r="N60" s="20">
        <v>-180318.25</v>
      </c>
      <c r="O60" s="1">
        <f t="shared" si="8"/>
        <v>198658.82</v>
      </c>
    </row>
    <row r="61" spans="1:15" ht="12.75" x14ac:dyDescent="0.2">
      <c r="A61" s="12" t="s">
        <v>96</v>
      </c>
      <c r="B61" s="4" t="s">
        <v>58</v>
      </c>
      <c r="C61" s="1" t="s">
        <v>18</v>
      </c>
      <c r="D61" s="6" t="s">
        <v>28</v>
      </c>
      <c r="E61" s="1" t="s">
        <v>116</v>
      </c>
      <c r="G61" s="13">
        <v>245</v>
      </c>
      <c r="H61" s="13"/>
      <c r="I61" s="20">
        <v>10298.290000000001</v>
      </c>
      <c r="J61" s="20">
        <f t="shared" si="10"/>
        <v>2523081.0499999998</v>
      </c>
      <c r="K61" s="20">
        <f t="shared" si="9"/>
        <v>210256.75</v>
      </c>
      <c r="L61" s="20">
        <f t="shared" si="6"/>
        <v>-2102.5700000000002</v>
      </c>
      <c r="M61" s="20">
        <f t="shared" si="7"/>
        <v>-6307.7</v>
      </c>
      <c r="N61" s="20"/>
      <c r="O61" s="1">
        <f t="shared" si="8"/>
        <v>201846.47999999998</v>
      </c>
    </row>
    <row r="62" spans="1:15" ht="12.75" x14ac:dyDescent="0.2">
      <c r="A62" s="12" t="s">
        <v>96</v>
      </c>
      <c r="B62" s="4" t="s">
        <v>58</v>
      </c>
      <c r="C62" s="1" t="s">
        <v>18</v>
      </c>
      <c r="D62" s="6" t="s">
        <v>29</v>
      </c>
      <c r="E62" s="1" t="s">
        <v>117</v>
      </c>
      <c r="G62" s="13">
        <v>142</v>
      </c>
      <c r="H62" s="13"/>
      <c r="I62" s="20">
        <v>10298.290000000001</v>
      </c>
      <c r="J62" s="20">
        <f t="shared" si="10"/>
        <v>1462357.18</v>
      </c>
      <c r="K62" s="20">
        <f t="shared" si="9"/>
        <v>121863.1</v>
      </c>
      <c r="L62" s="20">
        <f t="shared" si="6"/>
        <v>-1218.6300000000001</v>
      </c>
      <c r="M62" s="20">
        <f t="shared" si="7"/>
        <v>-3655.89</v>
      </c>
      <c r="N62" s="20"/>
      <c r="O62" s="1">
        <f t="shared" si="8"/>
        <v>116988.58</v>
      </c>
    </row>
    <row r="63" spans="1:15" ht="12.75" x14ac:dyDescent="0.2">
      <c r="A63" s="12" t="s">
        <v>96</v>
      </c>
      <c r="B63" s="4" t="s">
        <v>58</v>
      </c>
      <c r="C63" s="1" t="s">
        <v>18</v>
      </c>
      <c r="D63" s="6" t="s">
        <v>66</v>
      </c>
      <c r="E63" s="1" t="s">
        <v>118</v>
      </c>
      <c r="G63" s="13">
        <v>88</v>
      </c>
      <c r="H63" s="13"/>
      <c r="I63" s="20">
        <v>10298.290000000001</v>
      </c>
      <c r="J63" s="20">
        <f t="shared" si="10"/>
        <v>906249.52</v>
      </c>
      <c r="K63" s="20">
        <f t="shared" si="9"/>
        <v>75520.789999999994</v>
      </c>
      <c r="L63" s="20">
        <f t="shared" si="6"/>
        <v>-755.21</v>
      </c>
      <c r="M63" s="20">
        <f t="shared" si="7"/>
        <v>-2265.62</v>
      </c>
      <c r="N63" s="20"/>
      <c r="O63" s="1">
        <f t="shared" si="8"/>
        <v>72499.959999999992</v>
      </c>
    </row>
    <row r="64" spans="1:15" ht="12.75" x14ac:dyDescent="0.2">
      <c r="A64" s="12" t="s">
        <v>97</v>
      </c>
      <c r="B64" s="4" t="s">
        <v>63</v>
      </c>
      <c r="C64" s="1" t="s">
        <v>22</v>
      </c>
      <c r="D64" s="6" t="s">
        <v>51</v>
      </c>
      <c r="E64" s="1" t="s">
        <v>135</v>
      </c>
      <c r="G64" s="13">
        <v>133</v>
      </c>
      <c r="H64" s="13"/>
      <c r="I64" s="20">
        <v>9336.98</v>
      </c>
      <c r="J64" s="20">
        <f t="shared" si="10"/>
        <v>1241818.3400000001</v>
      </c>
      <c r="K64" s="20">
        <f t="shared" si="9"/>
        <v>103484.86</v>
      </c>
      <c r="L64" s="20">
        <f t="shared" si="6"/>
        <v>-1034.8499999999999</v>
      </c>
      <c r="M64" s="20">
        <f t="shared" si="7"/>
        <v>-3104.55</v>
      </c>
      <c r="N64" s="20"/>
      <c r="O64" s="1">
        <f t="shared" si="8"/>
        <v>99345.459999999992</v>
      </c>
    </row>
    <row r="65" spans="1:15" ht="12.75" x14ac:dyDescent="0.2">
      <c r="A65" s="12" t="s">
        <v>98</v>
      </c>
      <c r="B65" s="4" t="s">
        <v>56</v>
      </c>
      <c r="C65" s="1" t="s">
        <v>56</v>
      </c>
      <c r="D65" s="6" t="s">
        <v>108</v>
      </c>
      <c r="E65" s="1" t="s">
        <v>125</v>
      </c>
      <c r="G65" s="13">
        <v>878</v>
      </c>
      <c r="H65" s="13"/>
      <c r="I65" s="20">
        <v>9208.51</v>
      </c>
      <c r="J65" s="20">
        <f t="shared" si="10"/>
        <v>8085071.7800000003</v>
      </c>
      <c r="K65" s="20">
        <f t="shared" si="9"/>
        <v>673755.98</v>
      </c>
      <c r="L65" s="20">
        <f t="shared" si="6"/>
        <v>-6737.56</v>
      </c>
      <c r="M65" s="20">
        <f t="shared" si="7"/>
        <v>-20212.68</v>
      </c>
      <c r="N65" s="20"/>
      <c r="O65" s="1">
        <f t="shared" si="8"/>
        <v>646805.73999999987</v>
      </c>
    </row>
    <row r="66" spans="1:15" ht="12.75" x14ac:dyDescent="0.2">
      <c r="A66" s="12" t="s">
        <v>98</v>
      </c>
      <c r="B66" s="4" t="s">
        <v>56</v>
      </c>
      <c r="C66" s="1" t="s">
        <v>56</v>
      </c>
      <c r="D66" s="6" t="s">
        <v>30</v>
      </c>
      <c r="E66" s="1" t="s">
        <v>126</v>
      </c>
      <c r="G66" s="13">
        <v>1195</v>
      </c>
      <c r="H66" s="13"/>
      <c r="I66" s="20">
        <v>9208.51</v>
      </c>
      <c r="J66" s="20">
        <f t="shared" si="10"/>
        <v>11004169.449999999</v>
      </c>
      <c r="K66" s="20">
        <f t="shared" si="9"/>
        <v>917014.12</v>
      </c>
      <c r="L66" s="20">
        <f t="shared" si="6"/>
        <v>-9170.14</v>
      </c>
      <c r="M66" s="20">
        <f t="shared" si="7"/>
        <v>-27510.42</v>
      </c>
      <c r="N66" s="20">
        <v>-249010.91</v>
      </c>
      <c r="O66" s="1">
        <f t="shared" si="8"/>
        <v>631322.64999999991</v>
      </c>
    </row>
    <row r="67" spans="1:15" ht="12.75" x14ac:dyDescent="0.2">
      <c r="A67" s="12" t="s">
        <v>99</v>
      </c>
      <c r="B67" s="4" t="s">
        <v>8</v>
      </c>
      <c r="C67" s="1" t="s">
        <v>8</v>
      </c>
      <c r="D67" s="6" t="s">
        <v>31</v>
      </c>
      <c r="E67" s="1" t="s">
        <v>128</v>
      </c>
      <c r="G67" s="13">
        <v>316</v>
      </c>
      <c r="H67" s="13"/>
      <c r="I67" s="20">
        <v>9945.2800000000007</v>
      </c>
      <c r="J67" s="20">
        <f t="shared" si="10"/>
        <v>3142708.48</v>
      </c>
      <c r="K67" s="20">
        <f t="shared" si="9"/>
        <v>261892.37</v>
      </c>
      <c r="L67" s="20">
        <f t="shared" si="6"/>
        <v>-2618.92</v>
      </c>
      <c r="M67" s="20">
        <f t="shared" si="7"/>
        <v>-7856.77</v>
      </c>
      <c r="N67" s="20"/>
      <c r="O67" s="1">
        <f t="shared" si="8"/>
        <v>251416.68</v>
      </c>
    </row>
    <row r="68" spans="1:15" ht="12.75" x14ac:dyDescent="0.2">
      <c r="A68" s="12" t="s">
        <v>100</v>
      </c>
      <c r="B68" s="4" t="s">
        <v>59</v>
      </c>
      <c r="C68" s="1" t="s">
        <v>9</v>
      </c>
      <c r="D68" s="6" t="s">
        <v>86</v>
      </c>
      <c r="E68" s="2" t="s">
        <v>87</v>
      </c>
      <c r="G68" s="13">
        <v>440</v>
      </c>
      <c r="H68" s="13"/>
      <c r="I68" s="20">
        <v>9416.91</v>
      </c>
      <c r="J68" s="20">
        <f t="shared" si="10"/>
        <v>4143440.4</v>
      </c>
      <c r="K68" s="20">
        <f t="shared" si="9"/>
        <v>345286.7</v>
      </c>
      <c r="L68" s="20">
        <f t="shared" si="6"/>
        <v>-3452.87</v>
      </c>
      <c r="M68" s="20">
        <f t="shared" si="7"/>
        <v>-10358.6</v>
      </c>
      <c r="N68" s="20"/>
      <c r="O68" s="1">
        <f t="shared" si="8"/>
        <v>331475.23000000004</v>
      </c>
    </row>
    <row r="69" spans="1:15" ht="12.75" x14ac:dyDescent="0.2">
      <c r="A69" s="12" t="s">
        <v>100</v>
      </c>
      <c r="B69" s="4" t="s">
        <v>59</v>
      </c>
      <c r="C69" s="1" t="s">
        <v>9</v>
      </c>
      <c r="D69" s="6" t="s">
        <v>48</v>
      </c>
      <c r="E69" s="1" t="s">
        <v>47</v>
      </c>
      <c r="G69" s="13">
        <v>634</v>
      </c>
      <c r="H69" s="13"/>
      <c r="I69" s="20">
        <v>9416.91</v>
      </c>
      <c r="J69" s="20">
        <f t="shared" si="10"/>
        <v>5970320.9400000004</v>
      </c>
      <c r="K69" s="20">
        <f t="shared" si="9"/>
        <v>497526.75</v>
      </c>
      <c r="L69" s="20">
        <f t="shared" si="6"/>
        <v>-4975.2700000000004</v>
      </c>
      <c r="M69" s="20">
        <f t="shared" si="7"/>
        <v>-14925.8</v>
      </c>
      <c r="N69" s="20">
        <v>-93484.84</v>
      </c>
      <c r="O69" s="1">
        <f t="shared" si="8"/>
        <v>384140.83999999997</v>
      </c>
    </row>
    <row r="70" spans="1:15" ht="12.75" x14ac:dyDescent="0.2">
      <c r="A70" s="12" t="s">
        <v>100</v>
      </c>
      <c r="B70" s="4" t="s">
        <v>59</v>
      </c>
      <c r="C70" s="1" t="s">
        <v>9</v>
      </c>
      <c r="D70" s="6" t="s">
        <v>33</v>
      </c>
      <c r="E70" s="1" t="s">
        <v>10</v>
      </c>
      <c r="G70" s="13">
        <v>393</v>
      </c>
      <c r="H70" s="13"/>
      <c r="I70" s="20">
        <v>9416.91</v>
      </c>
      <c r="J70" s="20">
        <f t="shared" si="10"/>
        <v>3700845.63</v>
      </c>
      <c r="K70" s="20">
        <f t="shared" si="9"/>
        <v>308403.8</v>
      </c>
      <c r="L70" s="20">
        <f t="shared" si="6"/>
        <v>-3084.04</v>
      </c>
      <c r="M70" s="20">
        <f t="shared" si="7"/>
        <v>-9252.11</v>
      </c>
      <c r="N70" s="20">
        <v>-42561.66</v>
      </c>
      <c r="O70" s="1">
        <f t="shared" si="8"/>
        <v>253505.99000000002</v>
      </c>
    </row>
    <row r="71" spans="1:15" ht="12.75" x14ac:dyDescent="0.2">
      <c r="A71" s="12" t="s">
        <v>100</v>
      </c>
      <c r="B71" s="4" t="s">
        <v>59</v>
      </c>
      <c r="C71" s="1" t="s">
        <v>9</v>
      </c>
      <c r="D71" s="6" t="s">
        <v>34</v>
      </c>
      <c r="E71" s="1" t="s">
        <v>121</v>
      </c>
      <c r="G71" s="13">
        <v>647</v>
      </c>
      <c r="H71" s="13"/>
      <c r="I71" s="20">
        <v>9416.91</v>
      </c>
      <c r="J71" s="20">
        <f t="shared" si="10"/>
        <v>6092740.7699999996</v>
      </c>
      <c r="K71" s="20">
        <f t="shared" si="9"/>
        <v>507728.4</v>
      </c>
      <c r="L71" s="20">
        <f t="shared" si="6"/>
        <v>-5077.28</v>
      </c>
      <c r="M71" s="20">
        <f t="shared" si="7"/>
        <v>-15231.85</v>
      </c>
      <c r="N71" s="20">
        <v>-75087.009999999995</v>
      </c>
      <c r="O71" s="1">
        <f t="shared" si="8"/>
        <v>412332.26</v>
      </c>
    </row>
    <row r="72" spans="1:15" ht="12.75" x14ac:dyDescent="0.2">
      <c r="A72" s="12" t="s">
        <v>100</v>
      </c>
      <c r="B72" s="4" t="s">
        <v>59</v>
      </c>
      <c r="C72" s="1" t="s">
        <v>9</v>
      </c>
      <c r="D72" s="6" t="s">
        <v>35</v>
      </c>
      <c r="E72" s="1" t="s">
        <v>122</v>
      </c>
      <c r="G72" s="13">
        <v>300</v>
      </c>
      <c r="H72" s="13"/>
      <c r="I72" s="20">
        <v>9416.91</v>
      </c>
      <c r="J72" s="20">
        <f t="shared" si="10"/>
        <v>2825073</v>
      </c>
      <c r="K72" s="20">
        <f t="shared" si="9"/>
        <v>235422.75</v>
      </c>
      <c r="L72" s="20">
        <f t="shared" si="6"/>
        <v>-2354.23</v>
      </c>
      <c r="M72" s="20">
        <f t="shared" si="7"/>
        <v>-7062.68</v>
      </c>
      <c r="N72" s="20"/>
      <c r="O72" s="1">
        <f t="shared" si="8"/>
        <v>226005.84</v>
      </c>
    </row>
    <row r="73" spans="1:15" ht="12.75" x14ac:dyDescent="0.2">
      <c r="A73" s="12" t="s">
        <v>100</v>
      </c>
      <c r="B73" s="4" t="s">
        <v>59</v>
      </c>
      <c r="C73" s="1" t="s">
        <v>9</v>
      </c>
      <c r="D73" s="6" t="s">
        <v>37</v>
      </c>
      <c r="E73" s="1" t="s">
        <v>123</v>
      </c>
      <c r="G73" s="13">
        <v>310</v>
      </c>
      <c r="H73" s="13"/>
      <c r="I73" s="20">
        <v>9416.91</v>
      </c>
      <c r="J73" s="20">
        <f t="shared" si="10"/>
        <v>2919242.1</v>
      </c>
      <c r="K73" s="20">
        <f t="shared" si="9"/>
        <v>243270.18</v>
      </c>
      <c r="L73" s="20">
        <f t="shared" si="6"/>
        <v>-2432.6999999999998</v>
      </c>
      <c r="M73" s="20">
        <f t="shared" si="7"/>
        <v>-7298.11</v>
      </c>
      <c r="N73" s="20">
        <v>-17523.8</v>
      </c>
      <c r="O73" s="1">
        <f t="shared" si="8"/>
        <v>216015.57</v>
      </c>
    </row>
    <row r="74" spans="1:15" ht="12.75" x14ac:dyDescent="0.2">
      <c r="A74" s="12" t="s">
        <v>100</v>
      </c>
      <c r="B74" s="4" t="s">
        <v>59</v>
      </c>
      <c r="C74" s="1" t="s">
        <v>9</v>
      </c>
      <c r="D74" s="6" t="s">
        <v>83</v>
      </c>
      <c r="E74" s="1" t="s">
        <v>89</v>
      </c>
      <c r="G74" s="13">
        <v>220</v>
      </c>
      <c r="H74" s="13"/>
      <c r="I74" s="20">
        <v>9416.91</v>
      </c>
      <c r="J74" s="20">
        <f t="shared" si="10"/>
        <v>2071720.2</v>
      </c>
      <c r="K74" s="20">
        <f t="shared" si="9"/>
        <v>172643.35</v>
      </c>
      <c r="L74" s="20">
        <f t="shared" si="6"/>
        <v>-1726.43</v>
      </c>
      <c r="M74" s="20">
        <f t="shared" si="7"/>
        <v>-5179.3</v>
      </c>
      <c r="N74" s="20">
        <v>-23980.21</v>
      </c>
      <c r="O74" s="1">
        <f t="shared" si="8"/>
        <v>141757.41000000003</v>
      </c>
    </row>
    <row r="75" spans="1:15" ht="12.75" x14ac:dyDescent="0.2">
      <c r="A75" s="12" t="s">
        <v>100</v>
      </c>
      <c r="B75" s="4" t="s">
        <v>59</v>
      </c>
      <c r="C75" s="3" t="s">
        <v>9</v>
      </c>
      <c r="D75" s="6" t="s">
        <v>36</v>
      </c>
      <c r="E75" s="3" t="s">
        <v>19</v>
      </c>
      <c r="G75" s="13">
        <v>386</v>
      </c>
      <c r="H75" s="13"/>
      <c r="I75" s="20">
        <v>9416.91</v>
      </c>
      <c r="J75" s="20">
        <f t="shared" si="10"/>
        <v>3634927.26</v>
      </c>
      <c r="K75" s="20">
        <f t="shared" si="9"/>
        <v>302910.61</v>
      </c>
      <c r="L75" s="20">
        <f t="shared" si="6"/>
        <v>-3029.11</v>
      </c>
      <c r="M75" s="20">
        <f t="shared" si="7"/>
        <v>-9087.32</v>
      </c>
      <c r="N75" s="20"/>
      <c r="O75" s="1">
        <f t="shared" si="8"/>
        <v>290794.18</v>
      </c>
    </row>
    <row r="76" spans="1:15" ht="12.75" x14ac:dyDescent="0.2">
      <c r="A76" s="12" t="s">
        <v>100</v>
      </c>
      <c r="B76" s="4" t="s">
        <v>59</v>
      </c>
      <c r="C76" s="1" t="s">
        <v>9</v>
      </c>
      <c r="D76" s="6" t="s">
        <v>32</v>
      </c>
      <c r="E76" s="1" t="s">
        <v>124</v>
      </c>
      <c r="G76" s="13">
        <v>926</v>
      </c>
      <c r="H76" s="13"/>
      <c r="I76" s="20">
        <v>9416.91</v>
      </c>
      <c r="J76" s="20">
        <f t="shared" si="10"/>
        <v>8720058.6600000001</v>
      </c>
      <c r="K76" s="20">
        <f t="shared" si="9"/>
        <v>726671.56</v>
      </c>
      <c r="L76" s="20">
        <f t="shared" si="6"/>
        <v>-7266.72</v>
      </c>
      <c r="M76" s="20">
        <f t="shared" si="7"/>
        <v>-21800.15</v>
      </c>
      <c r="N76" s="20">
        <v>-85268.34</v>
      </c>
      <c r="O76" s="1">
        <f t="shared" si="8"/>
        <v>612336.35000000009</v>
      </c>
    </row>
    <row r="77" spans="1:15" ht="12.75" x14ac:dyDescent="0.2">
      <c r="A77" s="12" t="s">
        <v>101</v>
      </c>
      <c r="B77" s="4" t="s">
        <v>62</v>
      </c>
      <c r="C77" s="1" t="s">
        <v>11</v>
      </c>
      <c r="D77" s="6" t="s">
        <v>38</v>
      </c>
      <c r="E77" s="1" t="s">
        <v>134</v>
      </c>
      <c r="G77" s="13">
        <v>315</v>
      </c>
      <c r="H77" s="13"/>
      <c r="I77" s="20">
        <v>9978.9</v>
      </c>
      <c r="J77" s="20">
        <f t="shared" si="10"/>
        <v>3143353.5</v>
      </c>
      <c r="K77" s="20">
        <f t="shared" si="9"/>
        <v>261946.13</v>
      </c>
      <c r="L77" s="20">
        <f t="shared" si="6"/>
        <v>-2619.46</v>
      </c>
      <c r="M77" s="20">
        <f t="shared" si="7"/>
        <v>-7858.38</v>
      </c>
      <c r="N77" s="20"/>
      <c r="O77" s="1">
        <f t="shared" si="8"/>
        <v>251468.29</v>
      </c>
    </row>
    <row r="78" spans="1:15" ht="12.75" x14ac:dyDescent="0.2">
      <c r="A78" s="12" t="s">
        <v>102</v>
      </c>
      <c r="B78" s="4" t="s">
        <v>53</v>
      </c>
      <c r="C78" s="1" t="s">
        <v>53</v>
      </c>
      <c r="D78" s="6" t="s">
        <v>65</v>
      </c>
      <c r="E78" s="1" t="s">
        <v>52</v>
      </c>
      <c r="G78" s="13">
        <v>729</v>
      </c>
      <c r="H78" s="13"/>
      <c r="I78" s="20">
        <v>9319.94</v>
      </c>
      <c r="J78" s="20">
        <f t="shared" si="10"/>
        <v>6794236.2599999998</v>
      </c>
      <c r="K78" s="20">
        <f t="shared" si="9"/>
        <v>566186.36</v>
      </c>
      <c r="L78" s="20">
        <f t="shared" si="6"/>
        <v>-5661.86</v>
      </c>
      <c r="M78" s="20">
        <f t="shared" si="7"/>
        <v>-16985.59</v>
      </c>
      <c r="N78" s="20">
        <v>-38450</v>
      </c>
      <c r="O78" s="1">
        <f t="shared" si="8"/>
        <v>505088.91000000003</v>
      </c>
    </row>
    <row r="79" spans="1:15" ht="12.75" x14ac:dyDescent="0.2">
      <c r="A79" s="12" t="s">
        <v>102</v>
      </c>
      <c r="B79" s="4" t="s">
        <v>53</v>
      </c>
      <c r="C79" s="1" t="s">
        <v>53</v>
      </c>
      <c r="D79" s="6" t="s">
        <v>150</v>
      </c>
      <c r="E79" s="1" t="s">
        <v>151</v>
      </c>
      <c r="G79" s="13">
        <v>100</v>
      </c>
      <c r="H79" s="13"/>
      <c r="I79" s="20">
        <v>9319.94</v>
      </c>
      <c r="J79" s="20">
        <f t="shared" si="10"/>
        <v>931994</v>
      </c>
      <c r="K79" s="20">
        <f t="shared" si="9"/>
        <v>77666.17</v>
      </c>
      <c r="L79" s="20">
        <f t="shared" si="6"/>
        <v>-776.66</v>
      </c>
      <c r="M79" s="20">
        <f t="shared" si="7"/>
        <v>-2329.9899999999998</v>
      </c>
      <c r="N79" s="20"/>
      <c r="O79" s="1">
        <f t="shared" si="8"/>
        <v>74559.51999999999</v>
      </c>
    </row>
    <row r="80" spans="1:15" ht="12.75" x14ac:dyDescent="0.2">
      <c r="A80" s="12" t="s">
        <v>103</v>
      </c>
      <c r="B80" s="4" t="s">
        <v>60</v>
      </c>
      <c r="C80" s="3" t="s">
        <v>12</v>
      </c>
      <c r="D80" s="6" t="s">
        <v>39</v>
      </c>
      <c r="E80" s="3" t="s">
        <v>127</v>
      </c>
      <c r="G80" s="13">
        <v>198</v>
      </c>
      <c r="H80" s="13"/>
      <c r="I80" s="20">
        <v>9408.83</v>
      </c>
      <c r="J80" s="20">
        <f t="shared" si="10"/>
        <v>1862948.34</v>
      </c>
      <c r="K80" s="20">
        <f t="shared" si="9"/>
        <v>155245.70000000001</v>
      </c>
      <c r="L80" s="20">
        <f t="shared" si="6"/>
        <v>-1552.46</v>
      </c>
      <c r="M80" s="20">
        <f t="shared" si="7"/>
        <v>-4657.37</v>
      </c>
      <c r="N80" s="20"/>
      <c r="O80" s="1">
        <f t="shared" si="8"/>
        <v>149035.87000000002</v>
      </c>
    </row>
    <row r="81" spans="1:15" ht="12.75" x14ac:dyDescent="0.2">
      <c r="A81" s="12" t="s">
        <v>103</v>
      </c>
      <c r="B81" s="4" t="s">
        <v>60</v>
      </c>
      <c r="C81" s="1" t="s">
        <v>12</v>
      </c>
      <c r="D81" s="6" t="s">
        <v>40</v>
      </c>
      <c r="E81" s="1" t="s">
        <v>13</v>
      </c>
      <c r="G81" s="13">
        <v>315</v>
      </c>
      <c r="H81" s="13"/>
      <c r="I81" s="20">
        <v>9408.83</v>
      </c>
      <c r="J81" s="20">
        <f t="shared" si="10"/>
        <v>2963781.45</v>
      </c>
      <c r="K81" s="20">
        <f t="shared" si="9"/>
        <v>246981.79</v>
      </c>
      <c r="L81" s="20">
        <f t="shared" si="6"/>
        <v>-2469.8200000000002</v>
      </c>
      <c r="M81" s="20">
        <f t="shared" si="7"/>
        <v>-7409.45</v>
      </c>
      <c r="N81" s="20"/>
      <c r="O81" s="1">
        <f t="shared" si="8"/>
        <v>237102.52</v>
      </c>
    </row>
    <row r="82" spans="1:15" ht="12.75" x14ac:dyDescent="0.2">
      <c r="A82" s="12" t="s">
        <v>104</v>
      </c>
      <c r="B82" s="4" t="s">
        <v>61</v>
      </c>
      <c r="C82" s="1" t="s">
        <v>14</v>
      </c>
      <c r="D82" s="6" t="s">
        <v>84</v>
      </c>
      <c r="E82" s="1" t="s">
        <v>88</v>
      </c>
      <c r="G82" s="13">
        <v>165</v>
      </c>
      <c r="H82" s="13"/>
      <c r="I82" s="20">
        <v>9043.64</v>
      </c>
      <c r="J82" s="20">
        <f t="shared" si="10"/>
        <v>1492200.6</v>
      </c>
      <c r="K82" s="20">
        <f t="shared" si="9"/>
        <v>124350.05</v>
      </c>
      <c r="L82" s="20">
        <f t="shared" si="6"/>
        <v>-1243.5</v>
      </c>
      <c r="M82" s="20">
        <f t="shared" si="7"/>
        <v>-3730.5</v>
      </c>
      <c r="N82" s="20"/>
      <c r="O82" s="1">
        <f t="shared" si="8"/>
        <v>119376.05</v>
      </c>
    </row>
    <row r="83" spans="1:15" ht="12.75" x14ac:dyDescent="0.2">
      <c r="A83" s="12" t="s">
        <v>104</v>
      </c>
      <c r="B83" s="4" t="s">
        <v>61</v>
      </c>
      <c r="C83" s="1" t="s">
        <v>14</v>
      </c>
      <c r="D83" s="6" t="s">
        <v>41</v>
      </c>
      <c r="E83" s="1" t="s">
        <v>130</v>
      </c>
      <c r="G83" s="13">
        <v>200</v>
      </c>
      <c r="H83" s="13"/>
      <c r="I83" s="20">
        <v>9043.64</v>
      </c>
      <c r="J83" s="20">
        <f t="shared" si="10"/>
        <v>1808728</v>
      </c>
      <c r="K83" s="20">
        <f t="shared" si="9"/>
        <v>150727.32999999999</v>
      </c>
      <c r="L83" s="20">
        <f t="shared" si="6"/>
        <v>-1507.27</v>
      </c>
      <c r="M83" s="20">
        <f t="shared" si="7"/>
        <v>-4521.82</v>
      </c>
      <c r="N83" s="20"/>
      <c r="O83" s="1">
        <f t="shared" si="8"/>
        <v>144698.23999999999</v>
      </c>
    </row>
    <row r="84" spans="1:15" ht="12.75" x14ac:dyDescent="0.2">
      <c r="A84" s="12" t="s">
        <v>104</v>
      </c>
      <c r="B84" s="4" t="s">
        <v>61</v>
      </c>
      <c r="C84" s="1" t="s">
        <v>14</v>
      </c>
      <c r="D84" s="6" t="s">
        <v>109</v>
      </c>
      <c r="E84" s="1" t="s">
        <v>131</v>
      </c>
      <c r="G84" s="13">
        <v>582</v>
      </c>
      <c r="H84" s="13"/>
      <c r="I84" s="20">
        <v>9043.64</v>
      </c>
      <c r="J84" s="20">
        <f t="shared" si="10"/>
        <v>5263398.4800000004</v>
      </c>
      <c r="K84" s="20">
        <f t="shared" si="9"/>
        <v>438616.54</v>
      </c>
      <c r="L84" s="20">
        <f t="shared" si="6"/>
        <v>-4386.17</v>
      </c>
      <c r="M84" s="20">
        <f t="shared" si="7"/>
        <v>-13158.5</v>
      </c>
      <c r="N84" s="20"/>
      <c r="O84" s="1">
        <f t="shared" si="8"/>
        <v>421071.87</v>
      </c>
    </row>
    <row r="85" spans="1:15" ht="12.75" x14ac:dyDescent="0.2">
      <c r="A85" s="12" t="s">
        <v>104</v>
      </c>
      <c r="B85" s="4" t="s">
        <v>61</v>
      </c>
      <c r="C85" s="1" t="s">
        <v>14</v>
      </c>
      <c r="D85" s="6" t="s">
        <v>85</v>
      </c>
      <c r="E85" s="1" t="s">
        <v>132</v>
      </c>
      <c r="G85" s="13">
        <v>1605</v>
      </c>
      <c r="H85" s="13"/>
      <c r="I85" s="20">
        <v>9043.64</v>
      </c>
      <c r="J85" s="20">
        <f t="shared" si="10"/>
        <v>14515042.199999999</v>
      </c>
      <c r="K85" s="20">
        <f t="shared" si="9"/>
        <v>1209586.8500000001</v>
      </c>
      <c r="L85" s="20">
        <f t="shared" si="6"/>
        <v>-12095.87</v>
      </c>
      <c r="M85" s="20">
        <f t="shared" si="7"/>
        <v>-36287.61</v>
      </c>
      <c r="N85" s="20">
        <v>-67820.52</v>
      </c>
      <c r="O85" s="1">
        <f t="shared" si="8"/>
        <v>1093382.8499999999</v>
      </c>
    </row>
    <row r="86" spans="1:15" ht="12.75" x14ac:dyDescent="0.2">
      <c r="A86" s="12" t="s">
        <v>104</v>
      </c>
      <c r="B86" s="4" t="s">
        <v>61</v>
      </c>
      <c r="C86" s="1" t="s">
        <v>14</v>
      </c>
      <c r="D86" s="6" t="s">
        <v>42</v>
      </c>
      <c r="E86" s="1" t="s">
        <v>133</v>
      </c>
      <c r="G86" s="13">
        <v>1200</v>
      </c>
      <c r="H86" s="13"/>
      <c r="I86" s="20">
        <v>9043.64</v>
      </c>
      <c r="J86" s="20">
        <f t="shared" si="10"/>
        <v>10852368</v>
      </c>
      <c r="K86" s="20">
        <f t="shared" si="9"/>
        <v>904364</v>
      </c>
      <c r="L86" s="20">
        <f t="shared" si="6"/>
        <v>-9043.64</v>
      </c>
      <c r="M86" s="20">
        <f t="shared" si="7"/>
        <v>-27130.92</v>
      </c>
      <c r="N86" s="20">
        <v>-99308.62</v>
      </c>
      <c r="O86" s="1">
        <f t="shared" si="8"/>
        <v>768880.82</v>
      </c>
    </row>
    <row r="87" spans="1:15" ht="12.75" x14ac:dyDescent="0.2">
      <c r="A87" s="4" t="s">
        <v>104</v>
      </c>
      <c r="B87" s="4" t="s">
        <v>61</v>
      </c>
      <c r="C87" s="4" t="s">
        <v>14</v>
      </c>
      <c r="D87" s="6" t="s">
        <v>152</v>
      </c>
      <c r="E87" s="4" t="s">
        <v>153</v>
      </c>
      <c r="G87" s="13">
        <v>0</v>
      </c>
      <c r="H87" s="13">
        <v>300</v>
      </c>
      <c r="I87" s="20">
        <v>9043.64</v>
      </c>
      <c r="J87" s="20">
        <f>ROUND((G87*I87)+(H87*C93),2)</f>
        <v>2605698</v>
      </c>
      <c r="K87" s="20">
        <f t="shared" si="9"/>
        <v>217141.5</v>
      </c>
      <c r="L87" s="20">
        <f t="shared" si="6"/>
        <v>-2171.42</v>
      </c>
      <c r="M87" s="20">
        <f t="shared" si="7"/>
        <v>-6514.25</v>
      </c>
      <c r="N87" s="20"/>
      <c r="O87" s="1">
        <f t="shared" si="8"/>
        <v>208455.83</v>
      </c>
    </row>
    <row r="88" spans="1:15" ht="12.75" x14ac:dyDescent="0.2">
      <c r="A88" s="12" t="s">
        <v>105</v>
      </c>
      <c r="B88" s="4" t="s">
        <v>57</v>
      </c>
      <c r="C88" s="1" t="s">
        <v>15</v>
      </c>
      <c r="D88" s="6" t="s">
        <v>43</v>
      </c>
      <c r="E88" s="1" t="s">
        <v>16</v>
      </c>
      <c r="G88" s="13">
        <v>882</v>
      </c>
      <c r="H88" s="13"/>
      <c r="I88" s="20">
        <v>9043.6200000000008</v>
      </c>
      <c r="J88" s="20">
        <f>ROUND(G88*I88,2)</f>
        <v>7976472.8399999999</v>
      </c>
      <c r="K88" s="20">
        <f t="shared" si="9"/>
        <v>664706.06999999995</v>
      </c>
      <c r="L88" s="20">
        <f t="shared" si="6"/>
        <v>-6647.06</v>
      </c>
      <c r="M88" s="20">
        <f t="shared" si="7"/>
        <v>-19941.18</v>
      </c>
      <c r="N88" s="20">
        <v>-111704.16</v>
      </c>
      <c r="O88" s="1">
        <f t="shared" si="8"/>
        <v>526413.66999999981</v>
      </c>
    </row>
    <row r="89" spans="1:15" ht="12.75" x14ac:dyDescent="0.2">
      <c r="A89" s="12" t="s">
        <v>105</v>
      </c>
      <c r="B89" s="4" t="s">
        <v>57</v>
      </c>
      <c r="C89" s="1" t="s">
        <v>15</v>
      </c>
      <c r="D89" s="6" t="s">
        <v>50</v>
      </c>
      <c r="E89" s="1" t="s">
        <v>129</v>
      </c>
      <c r="G89" s="13">
        <v>66</v>
      </c>
      <c r="H89" s="13"/>
      <c r="I89" s="20">
        <v>9043.6200000000008</v>
      </c>
      <c r="J89" s="20">
        <f>ROUND(G89*I89,2)</f>
        <v>596878.92000000004</v>
      </c>
      <c r="K89" s="20">
        <f t="shared" si="9"/>
        <v>49739.91</v>
      </c>
      <c r="L89" s="20">
        <f t="shared" si="6"/>
        <v>-497.4</v>
      </c>
      <c r="M89" s="20">
        <f t="shared" si="7"/>
        <v>-1492.2</v>
      </c>
      <c r="N89" s="20"/>
      <c r="O89" s="1">
        <f t="shared" si="8"/>
        <v>47750.310000000005</v>
      </c>
    </row>
    <row r="90" spans="1:15" ht="12.75" x14ac:dyDescent="0.2">
      <c r="A90" s="12" t="s">
        <v>44</v>
      </c>
      <c r="B90" s="4" t="s">
        <v>143</v>
      </c>
      <c r="C90" s="4" t="s">
        <v>140</v>
      </c>
      <c r="D90" s="6" t="s">
        <v>141</v>
      </c>
      <c r="E90" s="4" t="s">
        <v>142</v>
      </c>
      <c r="G90" s="13">
        <v>40</v>
      </c>
      <c r="H90" s="13"/>
      <c r="I90" s="20">
        <v>9322.8799999999992</v>
      </c>
      <c r="J90" s="20">
        <f>ROUND(G90*I90,2)</f>
        <v>372915.20000000001</v>
      </c>
      <c r="K90" s="20">
        <f t="shared" si="9"/>
        <v>31076.27</v>
      </c>
      <c r="L90" s="20">
        <f t="shared" si="6"/>
        <v>-310.76</v>
      </c>
      <c r="M90" s="20">
        <f t="shared" si="7"/>
        <v>-932.29</v>
      </c>
      <c r="N90" s="20"/>
      <c r="O90" s="1">
        <f t="shared" si="8"/>
        <v>29833.22</v>
      </c>
    </row>
    <row r="91" spans="1:15" ht="12.75" x14ac:dyDescent="0.2">
      <c r="A91" s="12" t="s">
        <v>106</v>
      </c>
      <c r="B91" s="4" t="s">
        <v>64</v>
      </c>
      <c r="C91" s="1" t="s">
        <v>110</v>
      </c>
      <c r="D91" s="6" t="s">
        <v>46</v>
      </c>
      <c r="E91" s="1" t="s">
        <v>136</v>
      </c>
      <c r="G91" s="13">
        <v>115</v>
      </c>
      <c r="H91" s="13"/>
      <c r="I91" s="20">
        <v>9383.5</v>
      </c>
      <c r="J91" s="20">
        <f>ROUND(G91*I91,2)</f>
        <v>1079102.5</v>
      </c>
      <c r="K91" s="20">
        <f t="shared" si="9"/>
        <v>89925.21</v>
      </c>
      <c r="L91" s="20">
        <f t="shared" si="6"/>
        <v>-899.25</v>
      </c>
      <c r="M91" s="20">
        <f t="shared" si="7"/>
        <v>-2697.76</v>
      </c>
      <c r="N91" s="20"/>
      <c r="O91" s="1">
        <f t="shared" si="8"/>
        <v>86328.200000000012</v>
      </c>
    </row>
    <row r="93" spans="1:15" x14ac:dyDescent="0.25">
      <c r="A93" s="22" t="s">
        <v>144</v>
      </c>
      <c r="B93"/>
      <c r="C93" s="23">
        <v>8685.66</v>
      </c>
      <c r="G93" s="21">
        <f>SUM(G52:G92)</f>
        <v>21262</v>
      </c>
      <c r="H93" s="21">
        <f>SUM(H52:H92)</f>
        <v>306</v>
      </c>
      <c r="J93" s="21">
        <f t="shared" ref="J93:O93" si="11">SUM(J52:J92)</f>
        <v>202583029.13999996</v>
      </c>
      <c r="K93" s="21">
        <f t="shared" si="11"/>
        <v>16881919.120000001</v>
      </c>
      <c r="L93" s="21">
        <f t="shared" si="11"/>
        <v>-168819.21000000002</v>
      </c>
      <c r="M93" s="21">
        <f t="shared" si="11"/>
        <v>-506457.56999999995</v>
      </c>
      <c r="N93" s="21">
        <f t="shared" si="11"/>
        <v>-1809218.7300000002</v>
      </c>
      <c r="O93" s="21">
        <f t="shared" si="11"/>
        <v>14397423.609999998</v>
      </c>
    </row>
    <row r="94" spans="1:15" x14ac:dyDescent="0.25">
      <c r="M94" s="21">
        <f>L93+M93</f>
        <v>-675276.78</v>
      </c>
      <c r="O94" s="21">
        <f>O93-M93</f>
        <v>14903881.179999998</v>
      </c>
    </row>
    <row r="97" spans="1:15" ht="12.75" x14ac:dyDescent="0.2">
      <c r="A97" s="14" t="s">
        <v>149</v>
      </c>
      <c r="B97" s="14"/>
      <c r="C97" s="15"/>
      <c r="D97" s="15"/>
      <c r="E97" s="14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 ht="63.75" x14ac:dyDescent="0.2">
      <c r="A98" s="16" t="s">
        <v>156</v>
      </c>
      <c r="B98" s="16"/>
      <c r="C98" s="15"/>
      <c r="D98" s="15" t="s">
        <v>20</v>
      </c>
      <c r="E98" s="14" t="s">
        <v>21</v>
      </c>
      <c r="F98" s="17"/>
      <c r="G98" s="18" t="s">
        <v>0</v>
      </c>
      <c r="H98" s="18" t="s">
        <v>154</v>
      </c>
      <c r="I98" s="18" t="s">
        <v>1</v>
      </c>
      <c r="J98" s="18" t="s">
        <v>2</v>
      </c>
      <c r="K98" s="18" t="s">
        <v>3</v>
      </c>
      <c r="L98" s="18" t="s">
        <v>4</v>
      </c>
      <c r="M98" s="18" t="s">
        <v>5</v>
      </c>
      <c r="N98" s="18" t="s">
        <v>17</v>
      </c>
      <c r="O98" s="18" t="s">
        <v>6</v>
      </c>
    </row>
    <row r="99" spans="1:15" x14ac:dyDescent="0.25">
      <c r="C99" s="21"/>
      <c r="E99" s="21"/>
      <c r="F99" s="21"/>
      <c r="G99" s="19"/>
      <c r="H99" s="19"/>
      <c r="I99" s="20"/>
      <c r="J99" s="20"/>
      <c r="K99" s="20"/>
      <c r="L99" s="20"/>
      <c r="M99" s="20"/>
      <c r="N99" s="20"/>
      <c r="O99" s="1"/>
    </row>
    <row r="100" spans="1:15" ht="12.75" x14ac:dyDescent="0.2">
      <c r="A100" s="12" t="s">
        <v>91</v>
      </c>
      <c r="B100" s="4" t="s">
        <v>55</v>
      </c>
      <c r="C100" s="1" t="s">
        <v>107</v>
      </c>
      <c r="D100" s="6" t="s">
        <v>23</v>
      </c>
      <c r="E100" s="1" t="s">
        <v>112</v>
      </c>
      <c r="G100" s="13">
        <v>1870</v>
      </c>
      <c r="H100" s="13"/>
      <c r="I100" s="20">
        <v>9412.6299999999992</v>
      </c>
      <c r="J100" s="20">
        <f t="shared" ref="J100:J139" si="12">ROUND((G100*I100)+(H100*$C$141),2)</f>
        <v>17601618.100000001</v>
      </c>
      <c r="K100" s="20">
        <f>ROUND(J100/12,2)</f>
        <v>1466801.51</v>
      </c>
      <c r="L100" s="20">
        <f t="shared" ref="L100:L139" si="13">ROUND((J100*-0.01)/12,2)</f>
        <v>-14668.02</v>
      </c>
      <c r="M100" s="20">
        <f t="shared" ref="M100:M139" si="14">ROUND((J100*-0.03)/12,2)</f>
        <v>-44004.05</v>
      </c>
      <c r="N100" s="20">
        <v>-183912.25</v>
      </c>
      <c r="O100" s="1">
        <f t="shared" ref="O100:O139" si="15">K100+L100+M100+N100</f>
        <v>1224217.19</v>
      </c>
    </row>
    <row r="101" spans="1:15" ht="12.75" x14ac:dyDescent="0.2">
      <c r="A101" s="12" t="s">
        <v>91</v>
      </c>
      <c r="B101" s="4" t="s">
        <v>55</v>
      </c>
      <c r="C101" s="1" t="s">
        <v>107</v>
      </c>
      <c r="D101" s="6" t="s">
        <v>45</v>
      </c>
      <c r="E101" s="1" t="s">
        <v>113</v>
      </c>
      <c r="G101" s="13">
        <v>850</v>
      </c>
      <c r="H101" s="13"/>
      <c r="I101" s="20">
        <v>9412.6299999999992</v>
      </c>
      <c r="J101" s="20">
        <f t="shared" si="12"/>
        <v>8000735.5</v>
      </c>
      <c r="K101" s="20">
        <f t="shared" ref="K101:K139" si="16">ROUND(J101/12,2)</f>
        <v>666727.96</v>
      </c>
      <c r="L101" s="20">
        <f t="shared" si="13"/>
        <v>-6667.28</v>
      </c>
      <c r="M101" s="20">
        <f t="shared" si="14"/>
        <v>-20001.84</v>
      </c>
      <c r="N101" s="20">
        <v>-77895.839999999997</v>
      </c>
      <c r="O101" s="1">
        <f t="shared" si="15"/>
        <v>562163</v>
      </c>
    </row>
    <row r="102" spans="1:15" ht="12.75" x14ac:dyDescent="0.2">
      <c r="A102" s="12" t="s">
        <v>91</v>
      </c>
      <c r="B102" s="4" t="s">
        <v>55</v>
      </c>
      <c r="C102" s="1" t="s">
        <v>107</v>
      </c>
      <c r="D102" s="6" t="s">
        <v>92</v>
      </c>
      <c r="E102" s="1" t="s">
        <v>114</v>
      </c>
      <c r="G102" s="13">
        <v>2025</v>
      </c>
      <c r="H102" s="13">
        <v>6</v>
      </c>
      <c r="I102" s="20">
        <v>9412.6299999999992</v>
      </c>
      <c r="J102" s="20">
        <f t="shared" si="12"/>
        <v>19112689.710000001</v>
      </c>
      <c r="K102" s="20">
        <f t="shared" si="16"/>
        <v>1592724.14</v>
      </c>
      <c r="L102" s="20">
        <f t="shared" si="13"/>
        <v>-15927.24</v>
      </c>
      <c r="M102" s="20">
        <f t="shared" si="14"/>
        <v>-47781.72</v>
      </c>
      <c r="N102" s="20">
        <v>-177157.3</v>
      </c>
      <c r="O102" s="1">
        <f t="shared" si="15"/>
        <v>1351857.88</v>
      </c>
    </row>
    <row r="103" spans="1:15" ht="12.75" x14ac:dyDescent="0.2">
      <c r="A103" s="12" t="s">
        <v>93</v>
      </c>
      <c r="B103" s="4" t="s">
        <v>55</v>
      </c>
      <c r="C103" s="1" t="s">
        <v>7</v>
      </c>
      <c r="D103" s="6" t="s">
        <v>24</v>
      </c>
      <c r="E103" s="3" t="s">
        <v>120</v>
      </c>
      <c r="G103" s="13">
        <v>683</v>
      </c>
      <c r="H103" s="13"/>
      <c r="I103" s="20">
        <v>10025</v>
      </c>
      <c r="J103" s="20">
        <f t="shared" si="12"/>
        <v>6847075</v>
      </c>
      <c r="K103" s="20">
        <f t="shared" si="16"/>
        <v>570589.57999999996</v>
      </c>
      <c r="L103" s="20">
        <f t="shared" si="13"/>
        <v>-5705.9</v>
      </c>
      <c r="M103" s="20">
        <f t="shared" si="14"/>
        <v>-17117.689999999999</v>
      </c>
      <c r="N103" s="20">
        <v>-159061.87</v>
      </c>
      <c r="O103" s="1">
        <f t="shared" si="15"/>
        <v>388704.12</v>
      </c>
    </row>
    <row r="104" spans="1:15" ht="12.75" x14ac:dyDescent="0.2">
      <c r="A104" s="12" t="s">
        <v>94</v>
      </c>
      <c r="B104" s="4" t="s">
        <v>55</v>
      </c>
      <c r="C104" s="1" t="s">
        <v>54</v>
      </c>
      <c r="D104" s="6" t="s">
        <v>25</v>
      </c>
      <c r="E104" s="2" t="s">
        <v>119</v>
      </c>
      <c r="G104" s="13">
        <v>669</v>
      </c>
      <c r="H104" s="13"/>
      <c r="I104" s="20">
        <v>9241.6200000000008</v>
      </c>
      <c r="J104" s="20">
        <f t="shared" si="12"/>
        <v>6182643.7800000003</v>
      </c>
      <c r="K104" s="20">
        <f t="shared" si="16"/>
        <v>515220.32</v>
      </c>
      <c r="L104" s="20">
        <f t="shared" si="13"/>
        <v>-5152.2</v>
      </c>
      <c r="M104" s="20">
        <f t="shared" si="14"/>
        <v>-15456.61</v>
      </c>
      <c r="N104" s="20">
        <v>-53422.92</v>
      </c>
      <c r="O104" s="1">
        <f t="shared" si="15"/>
        <v>441188.59</v>
      </c>
    </row>
    <row r="105" spans="1:15" ht="12.75" x14ac:dyDescent="0.2">
      <c r="A105" s="12" t="s">
        <v>95</v>
      </c>
      <c r="B105" s="4" t="s">
        <v>55</v>
      </c>
      <c r="C105" s="1" t="s">
        <v>111</v>
      </c>
      <c r="D105" s="6" t="s">
        <v>44</v>
      </c>
      <c r="E105" s="1" t="s">
        <v>137</v>
      </c>
      <c r="G105" s="13">
        <v>463</v>
      </c>
      <c r="H105" s="13"/>
      <c r="I105" s="20">
        <v>9997.99</v>
      </c>
      <c r="J105" s="20">
        <f t="shared" si="12"/>
        <v>4629069.37</v>
      </c>
      <c r="K105" s="20">
        <f t="shared" si="16"/>
        <v>385755.78</v>
      </c>
      <c r="L105" s="20">
        <f t="shared" si="13"/>
        <v>-3857.56</v>
      </c>
      <c r="M105" s="20">
        <f t="shared" si="14"/>
        <v>-11572.67</v>
      </c>
      <c r="N105" s="20">
        <v>-30673.45</v>
      </c>
      <c r="O105" s="1">
        <f t="shared" si="15"/>
        <v>339652.10000000003</v>
      </c>
    </row>
    <row r="106" spans="1:15" x14ac:dyDescent="0.25">
      <c r="A106" s="12" t="s">
        <v>95</v>
      </c>
      <c r="B106" s="4" t="s">
        <v>55</v>
      </c>
      <c r="C106" s="21" t="s">
        <v>111</v>
      </c>
      <c r="D106" t="s">
        <v>26</v>
      </c>
      <c r="E106" s="21" t="s">
        <v>138</v>
      </c>
      <c r="G106" s="13">
        <v>232</v>
      </c>
      <c r="H106" s="13"/>
      <c r="I106" s="20">
        <v>9997.99</v>
      </c>
      <c r="J106" s="20">
        <f t="shared" si="12"/>
        <v>2319533.6800000002</v>
      </c>
      <c r="K106" s="20">
        <f t="shared" si="16"/>
        <v>193294.47</v>
      </c>
      <c r="L106" s="20">
        <f t="shared" si="13"/>
        <v>-1932.94</v>
      </c>
      <c r="M106" s="20">
        <f t="shared" si="14"/>
        <v>-5798.83</v>
      </c>
      <c r="N106" s="20">
        <v>-42232.28</v>
      </c>
      <c r="O106" s="1">
        <f t="shared" si="15"/>
        <v>143330.42000000001</v>
      </c>
    </row>
    <row r="107" spans="1:15" x14ac:dyDescent="0.25">
      <c r="A107" s="12" t="s">
        <v>95</v>
      </c>
      <c r="B107" s="4" t="s">
        <v>55</v>
      </c>
      <c r="C107" s="21" t="s">
        <v>111</v>
      </c>
      <c r="D107" t="s">
        <v>27</v>
      </c>
      <c r="E107" s="21" t="s">
        <v>139</v>
      </c>
      <c r="G107" s="13">
        <v>245</v>
      </c>
      <c r="H107" s="13"/>
      <c r="I107" s="20">
        <v>9997.99</v>
      </c>
      <c r="J107" s="20">
        <f t="shared" si="12"/>
        <v>2449507.5499999998</v>
      </c>
      <c r="K107" s="20">
        <f t="shared" si="16"/>
        <v>204125.63</v>
      </c>
      <c r="L107" s="20">
        <f t="shared" si="13"/>
        <v>-2041.26</v>
      </c>
      <c r="M107" s="20">
        <f t="shared" si="14"/>
        <v>-6123.77</v>
      </c>
      <c r="N107" s="20"/>
      <c r="O107" s="1">
        <f t="shared" si="15"/>
        <v>195960.6</v>
      </c>
    </row>
    <row r="108" spans="1:15" ht="12.75" x14ac:dyDescent="0.2">
      <c r="A108" s="12" t="s">
        <v>96</v>
      </c>
      <c r="B108" s="4" t="s">
        <v>58</v>
      </c>
      <c r="C108" s="1" t="s">
        <v>18</v>
      </c>
      <c r="D108" s="6" t="s">
        <v>49</v>
      </c>
      <c r="E108" s="1" t="s">
        <v>115</v>
      </c>
      <c r="G108" s="13">
        <v>460</v>
      </c>
      <c r="H108" s="13"/>
      <c r="I108" s="20">
        <v>10298.290000000001</v>
      </c>
      <c r="J108" s="20">
        <f t="shared" si="12"/>
        <v>4737213.4000000004</v>
      </c>
      <c r="K108" s="20">
        <f t="shared" si="16"/>
        <v>394767.78</v>
      </c>
      <c r="L108" s="20">
        <f t="shared" si="13"/>
        <v>-3947.68</v>
      </c>
      <c r="M108" s="20">
        <f t="shared" si="14"/>
        <v>-11843.03</v>
      </c>
      <c r="N108" s="20">
        <v>-180318.25</v>
      </c>
      <c r="O108" s="1">
        <f t="shared" si="15"/>
        <v>198658.82</v>
      </c>
    </row>
    <row r="109" spans="1:15" ht="12.75" x14ac:dyDescent="0.2">
      <c r="A109" s="12" t="s">
        <v>96</v>
      </c>
      <c r="B109" s="4" t="s">
        <v>58</v>
      </c>
      <c r="C109" s="1" t="s">
        <v>18</v>
      </c>
      <c r="D109" s="6" t="s">
        <v>28</v>
      </c>
      <c r="E109" s="1" t="s">
        <v>116</v>
      </c>
      <c r="G109" s="13">
        <v>245</v>
      </c>
      <c r="H109" s="13"/>
      <c r="I109" s="20">
        <v>10298.290000000001</v>
      </c>
      <c r="J109" s="20">
        <f t="shared" si="12"/>
        <v>2523081.0499999998</v>
      </c>
      <c r="K109" s="20">
        <f t="shared" si="16"/>
        <v>210256.75</v>
      </c>
      <c r="L109" s="20">
        <f t="shared" si="13"/>
        <v>-2102.5700000000002</v>
      </c>
      <c r="M109" s="20">
        <f t="shared" si="14"/>
        <v>-6307.7</v>
      </c>
      <c r="N109" s="20"/>
      <c r="O109" s="1">
        <f t="shared" si="15"/>
        <v>201846.47999999998</v>
      </c>
    </row>
    <row r="110" spans="1:15" ht="12.75" x14ac:dyDescent="0.2">
      <c r="A110" s="12" t="s">
        <v>96</v>
      </c>
      <c r="B110" s="4" t="s">
        <v>58</v>
      </c>
      <c r="C110" s="1" t="s">
        <v>18</v>
      </c>
      <c r="D110" s="6" t="s">
        <v>29</v>
      </c>
      <c r="E110" s="1" t="s">
        <v>117</v>
      </c>
      <c r="G110" s="13">
        <v>142</v>
      </c>
      <c r="H110" s="13"/>
      <c r="I110" s="20">
        <v>10298.290000000001</v>
      </c>
      <c r="J110" s="20">
        <f t="shared" si="12"/>
        <v>1462357.18</v>
      </c>
      <c r="K110" s="20">
        <f t="shared" si="16"/>
        <v>121863.1</v>
      </c>
      <c r="L110" s="20">
        <f t="shared" si="13"/>
        <v>-1218.6300000000001</v>
      </c>
      <c r="M110" s="20">
        <f t="shared" si="14"/>
        <v>-3655.89</v>
      </c>
      <c r="N110" s="20"/>
      <c r="O110" s="1">
        <f t="shared" si="15"/>
        <v>116988.58</v>
      </c>
    </row>
    <row r="111" spans="1:15" ht="12.75" x14ac:dyDescent="0.2">
      <c r="A111" s="12" t="s">
        <v>96</v>
      </c>
      <c r="B111" s="4" t="s">
        <v>58</v>
      </c>
      <c r="C111" s="1" t="s">
        <v>18</v>
      </c>
      <c r="D111" s="6" t="s">
        <v>66</v>
      </c>
      <c r="E111" s="1" t="s">
        <v>118</v>
      </c>
      <c r="G111" s="13">
        <v>88</v>
      </c>
      <c r="H111" s="13"/>
      <c r="I111" s="20">
        <v>10298.290000000001</v>
      </c>
      <c r="J111" s="20">
        <f t="shared" si="12"/>
        <v>906249.52</v>
      </c>
      <c r="K111" s="20">
        <f t="shared" si="16"/>
        <v>75520.789999999994</v>
      </c>
      <c r="L111" s="20">
        <f t="shared" si="13"/>
        <v>-755.21</v>
      </c>
      <c r="M111" s="20">
        <f t="shared" si="14"/>
        <v>-2265.62</v>
      </c>
      <c r="N111" s="20"/>
      <c r="O111" s="1">
        <f t="shared" si="15"/>
        <v>72499.959999999992</v>
      </c>
    </row>
    <row r="112" spans="1:15" ht="12.75" x14ac:dyDescent="0.2">
      <c r="A112" s="12" t="s">
        <v>97</v>
      </c>
      <c r="B112" s="4" t="s">
        <v>63</v>
      </c>
      <c r="C112" s="1" t="s">
        <v>22</v>
      </c>
      <c r="D112" s="6" t="s">
        <v>51</v>
      </c>
      <c r="E112" s="1" t="s">
        <v>135</v>
      </c>
      <c r="G112" s="13">
        <v>133</v>
      </c>
      <c r="H112" s="13"/>
      <c r="I112" s="20">
        <v>9336.98</v>
      </c>
      <c r="J112" s="20">
        <f t="shared" si="12"/>
        <v>1241818.3400000001</v>
      </c>
      <c r="K112" s="20">
        <f t="shared" si="16"/>
        <v>103484.86</v>
      </c>
      <c r="L112" s="20">
        <f t="shared" si="13"/>
        <v>-1034.8499999999999</v>
      </c>
      <c r="M112" s="20">
        <f t="shared" si="14"/>
        <v>-3104.55</v>
      </c>
      <c r="N112" s="20"/>
      <c r="O112" s="1">
        <f t="shared" si="15"/>
        <v>99345.459999999992</v>
      </c>
    </row>
    <row r="113" spans="1:15" ht="12.75" x14ac:dyDescent="0.2">
      <c r="A113" s="12" t="s">
        <v>98</v>
      </c>
      <c r="B113" s="4" t="s">
        <v>56</v>
      </c>
      <c r="C113" s="1" t="s">
        <v>56</v>
      </c>
      <c r="D113" s="6" t="s">
        <v>108</v>
      </c>
      <c r="E113" s="1" t="s">
        <v>125</v>
      </c>
      <c r="G113" s="13">
        <v>878</v>
      </c>
      <c r="H113" s="13"/>
      <c r="I113" s="20">
        <v>9208.51</v>
      </c>
      <c r="J113" s="20">
        <f t="shared" si="12"/>
        <v>8085071.7800000003</v>
      </c>
      <c r="K113" s="20">
        <f t="shared" si="16"/>
        <v>673755.98</v>
      </c>
      <c r="L113" s="20">
        <f t="shared" si="13"/>
        <v>-6737.56</v>
      </c>
      <c r="M113" s="20">
        <f t="shared" si="14"/>
        <v>-20212.68</v>
      </c>
      <c r="N113" s="20"/>
      <c r="O113" s="1">
        <f t="shared" si="15"/>
        <v>646805.73999999987</v>
      </c>
    </row>
    <row r="114" spans="1:15" ht="12.75" x14ac:dyDescent="0.2">
      <c r="A114" s="12" t="s">
        <v>98</v>
      </c>
      <c r="B114" s="4" t="s">
        <v>56</v>
      </c>
      <c r="C114" s="1" t="s">
        <v>56</v>
      </c>
      <c r="D114" s="6" t="s">
        <v>30</v>
      </c>
      <c r="E114" s="1" t="s">
        <v>126</v>
      </c>
      <c r="G114" s="13">
        <v>1195</v>
      </c>
      <c r="H114" s="13"/>
      <c r="I114" s="20">
        <v>9208.51</v>
      </c>
      <c r="J114" s="20">
        <f t="shared" si="12"/>
        <v>11004169.449999999</v>
      </c>
      <c r="K114" s="20">
        <f t="shared" si="16"/>
        <v>917014.12</v>
      </c>
      <c r="L114" s="20">
        <f t="shared" si="13"/>
        <v>-9170.14</v>
      </c>
      <c r="M114" s="20">
        <f t="shared" si="14"/>
        <v>-27510.42</v>
      </c>
      <c r="N114" s="20">
        <v>-249010.91</v>
      </c>
      <c r="O114" s="1">
        <f t="shared" si="15"/>
        <v>631322.64999999991</v>
      </c>
    </row>
    <row r="115" spans="1:15" ht="12.75" x14ac:dyDescent="0.2">
      <c r="A115" s="12" t="s">
        <v>99</v>
      </c>
      <c r="B115" s="4" t="s">
        <v>8</v>
      </c>
      <c r="C115" s="1" t="s">
        <v>8</v>
      </c>
      <c r="D115" s="6" t="s">
        <v>31</v>
      </c>
      <c r="E115" s="1" t="s">
        <v>128</v>
      </c>
      <c r="G115" s="13">
        <v>316</v>
      </c>
      <c r="H115" s="13"/>
      <c r="I115" s="20">
        <v>9945.2800000000007</v>
      </c>
      <c r="J115" s="20">
        <f t="shared" si="12"/>
        <v>3142708.48</v>
      </c>
      <c r="K115" s="20">
        <f t="shared" si="16"/>
        <v>261892.37</v>
      </c>
      <c r="L115" s="20">
        <f t="shared" si="13"/>
        <v>-2618.92</v>
      </c>
      <c r="M115" s="20">
        <f t="shared" si="14"/>
        <v>-7856.77</v>
      </c>
      <c r="N115" s="20"/>
      <c r="O115" s="1">
        <f t="shared" si="15"/>
        <v>251416.68</v>
      </c>
    </row>
    <row r="116" spans="1:15" ht="12.75" x14ac:dyDescent="0.2">
      <c r="A116" s="12" t="s">
        <v>100</v>
      </c>
      <c r="B116" s="4" t="s">
        <v>59</v>
      </c>
      <c r="C116" s="1" t="s">
        <v>9</v>
      </c>
      <c r="D116" s="6" t="s">
        <v>86</v>
      </c>
      <c r="E116" s="2" t="s">
        <v>87</v>
      </c>
      <c r="G116" s="13">
        <v>440</v>
      </c>
      <c r="H116" s="13"/>
      <c r="I116" s="20">
        <v>9416.91</v>
      </c>
      <c r="J116" s="20">
        <f t="shared" si="12"/>
        <v>4143440.4</v>
      </c>
      <c r="K116" s="20">
        <f t="shared" si="16"/>
        <v>345286.7</v>
      </c>
      <c r="L116" s="20">
        <f t="shared" si="13"/>
        <v>-3452.87</v>
      </c>
      <c r="M116" s="20">
        <f t="shared" si="14"/>
        <v>-10358.6</v>
      </c>
      <c r="N116" s="20"/>
      <c r="O116" s="1">
        <f t="shared" si="15"/>
        <v>331475.23000000004</v>
      </c>
    </row>
    <row r="117" spans="1:15" ht="12.75" x14ac:dyDescent="0.2">
      <c r="A117" s="12" t="s">
        <v>100</v>
      </c>
      <c r="B117" s="4" t="s">
        <v>59</v>
      </c>
      <c r="C117" s="1" t="s">
        <v>9</v>
      </c>
      <c r="D117" s="6" t="s">
        <v>48</v>
      </c>
      <c r="E117" s="1" t="s">
        <v>47</v>
      </c>
      <c r="G117" s="13">
        <v>634</v>
      </c>
      <c r="H117" s="13"/>
      <c r="I117" s="20">
        <v>9416.91</v>
      </c>
      <c r="J117" s="20">
        <f t="shared" si="12"/>
        <v>5970320.9400000004</v>
      </c>
      <c r="K117" s="20">
        <f t="shared" si="16"/>
        <v>497526.75</v>
      </c>
      <c r="L117" s="20">
        <f t="shared" si="13"/>
        <v>-4975.2700000000004</v>
      </c>
      <c r="M117" s="20">
        <f t="shared" si="14"/>
        <v>-14925.8</v>
      </c>
      <c r="N117" s="20">
        <v>-93484.84</v>
      </c>
      <c r="O117" s="1">
        <f t="shared" si="15"/>
        <v>384140.83999999997</v>
      </c>
    </row>
    <row r="118" spans="1:15" ht="12.75" x14ac:dyDescent="0.2">
      <c r="A118" s="12" t="s">
        <v>100</v>
      </c>
      <c r="B118" s="4" t="s">
        <v>59</v>
      </c>
      <c r="C118" s="1" t="s">
        <v>9</v>
      </c>
      <c r="D118" s="6" t="s">
        <v>33</v>
      </c>
      <c r="E118" s="1" t="s">
        <v>10</v>
      </c>
      <c r="G118" s="13">
        <v>393</v>
      </c>
      <c r="H118" s="13"/>
      <c r="I118" s="20">
        <v>9416.91</v>
      </c>
      <c r="J118" s="20">
        <f t="shared" si="12"/>
        <v>3700845.63</v>
      </c>
      <c r="K118" s="20">
        <f t="shared" si="16"/>
        <v>308403.8</v>
      </c>
      <c r="L118" s="20">
        <f t="shared" si="13"/>
        <v>-3084.04</v>
      </c>
      <c r="M118" s="20">
        <f t="shared" si="14"/>
        <v>-9252.11</v>
      </c>
      <c r="N118" s="20">
        <v>-42561.66</v>
      </c>
      <c r="O118" s="1">
        <f t="shared" si="15"/>
        <v>253505.99000000002</v>
      </c>
    </row>
    <row r="119" spans="1:15" ht="12.75" x14ac:dyDescent="0.2">
      <c r="A119" s="12" t="s">
        <v>100</v>
      </c>
      <c r="B119" s="4" t="s">
        <v>59</v>
      </c>
      <c r="C119" s="1" t="s">
        <v>9</v>
      </c>
      <c r="D119" s="6" t="s">
        <v>34</v>
      </c>
      <c r="E119" s="1" t="s">
        <v>121</v>
      </c>
      <c r="G119" s="13">
        <v>647</v>
      </c>
      <c r="H119" s="13"/>
      <c r="I119" s="20">
        <v>9416.91</v>
      </c>
      <c r="J119" s="20">
        <f t="shared" si="12"/>
        <v>6092740.7699999996</v>
      </c>
      <c r="K119" s="20">
        <f t="shared" si="16"/>
        <v>507728.4</v>
      </c>
      <c r="L119" s="20">
        <f t="shared" si="13"/>
        <v>-5077.28</v>
      </c>
      <c r="M119" s="20">
        <f t="shared" si="14"/>
        <v>-15231.85</v>
      </c>
      <c r="N119" s="20">
        <v>-75087.009999999995</v>
      </c>
      <c r="O119" s="1">
        <f t="shared" si="15"/>
        <v>412332.26</v>
      </c>
    </row>
    <row r="120" spans="1:15" ht="12.75" x14ac:dyDescent="0.2">
      <c r="A120" s="12" t="s">
        <v>100</v>
      </c>
      <c r="B120" s="4" t="s">
        <v>59</v>
      </c>
      <c r="C120" s="1" t="s">
        <v>9</v>
      </c>
      <c r="D120" s="6" t="s">
        <v>35</v>
      </c>
      <c r="E120" s="1" t="s">
        <v>122</v>
      </c>
      <c r="G120" s="13">
        <v>300</v>
      </c>
      <c r="H120" s="13"/>
      <c r="I120" s="20">
        <v>9416.91</v>
      </c>
      <c r="J120" s="20">
        <f t="shared" si="12"/>
        <v>2825073</v>
      </c>
      <c r="K120" s="20">
        <f t="shared" si="16"/>
        <v>235422.75</v>
      </c>
      <c r="L120" s="20">
        <f t="shared" si="13"/>
        <v>-2354.23</v>
      </c>
      <c r="M120" s="20">
        <f t="shared" si="14"/>
        <v>-7062.68</v>
      </c>
      <c r="N120" s="20"/>
      <c r="O120" s="1">
        <f t="shared" si="15"/>
        <v>226005.84</v>
      </c>
    </row>
    <row r="121" spans="1:15" ht="12.75" x14ac:dyDescent="0.2">
      <c r="A121" s="12" t="s">
        <v>100</v>
      </c>
      <c r="B121" s="4" t="s">
        <v>59</v>
      </c>
      <c r="C121" s="1" t="s">
        <v>9</v>
      </c>
      <c r="D121" s="6" t="s">
        <v>37</v>
      </c>
      <c r="E121" s="1" t="s">
        <v>123</v>
      </c>
      <c r="G121" s="13">
        <v>310</v>
      </c>
      <c r="H121" s="13"/>
      <c r="I121" s="20">
        <v>9416.91</v>
      </c>
      <c r="J121" s="20">
        <f t="shared" si="12"/>
        <v>2919242.1</v>
      </c>
      <c r="K121" s="20">
        <f t="shared" si="16"/>
        <v>243270.18</v>
      </c>
      <c r="L121" s="20">
        <f t="shared" si="13"/>
        <v>-2432.6999999999998</v>
      </c>
      <c r="M121" s="20">
        <f t="shared" si="14"/>
        <v>-7298.11</v>
      </c>
      <c r="N121" s="20">
        <v>-44887.33</v>
      </c>
      <c r="O121" s="1">
        <f t="shared" si="15"/>
        <v>188652.03999999998</v>
      </c>
    </row>
    <row r="122" spans="1:15" ht="12.75" x14ac:dyDescent="0.2">
      <c r="A122" s="12" t="s">
        <v>100</v>
      </c>
      <c r="B122" s="4" t="s">
        <v>59</v>
      </c>
      <c r="C122" s="1" t="s">
        <v>9</v>
      </c>
      <c r="D122" s="6" t="s">
        <v>83</v>
      </c>
      <c r="E122" s="1" t="s">
        <v>89</v>
      </c>
      <c r="G122" s="13">
        <v>220</v>
      </c>
      <c r="H122" s="13"/>
      <c r="I122" s="20">
        <v>9416.91</v>
      </c>
      <c r="J122" s="20">
        <f t="shared" si="12"/>
        <v>2071720.2</v>
      </c>
      <c r="K122" s="20">
        <f t="shared" si="16"/>
        <v>172643.35</v>
      </c>
      <c r="L122" s="20">
        <f t="shared" si="13"/>
        <v>-1726.43</v>
      </c>
      <c r="M122" s="20">
        <f t="shared" si="14"/>
        <v>-5179.3</v>
      </c>
      <c r="N122" s="20">
        <v>-23980.21</v>
      </c>
      <c r="O122" s="1">
        <f t="shared" si="15"/>
        <v>141757.41000000003</v>
      </c>
    </row>
    <row r="123" spans="1:15" ht="12.75" x14ac:dyDescent="0.2">
      <c r="A123" s="12" t="s">
        <v>100</v>
      </c>
      <c r="B123" s="4" t="s">
        <v>59</v>
      </c>
      <c r="C123" s="3" t="s">
        <v>9</v>
      </c>
      <c r="D123" s="6" t="s">
        <v>36</v>
      </c>
      <c r="E123" s="3" t="s">
        <v>19</v>
      </c>
      <c r="G123" s="13">
        <v>386</v>
      </c>
      <c r="H123" s="13"/>
      <c r="I123" s="20">
        <v>9416.91</v>
      </c>
      <c r="J123" s="20">
        <f t="shared" si="12"/>
        <v>3634927.26</v>
      </c>
      <c r="K123" s="20">
        <f t="shared" si="16"/>
        <v>302910.61</v>
      </c>
      <c r="L123" s="20">
        <f t="shared" si="13"/>
        <v>-3029.11</v>
      </c>
      <c r="M123" s="20">
        <f t="shared" si="14"/>
        <v>-9087.32</v>
      </c>
      <c r="N123" s="20"/>
      <c r="O123" s="1">
        <f t="shared" si="15"/>
        <v>290794.18</v>
      </c>
    </row>
    <row r="124" spans="1:15" ht="12.75" x14ac:dyDescent="0.2">
      <c r="A124" s="12" t="s">
        <v>100</v>
      </c>
      <c r="B124" s="4" t="s">
        <v>59</v>
      </c>
      <c r="C124" s="1" t="s">
        <v>9</v>
      </c>
      <c r="D124" s="6" t="s">
        <v>32</v>
      </c>
      <c r="E124" s="1" t="s">
        <v>124</v>
      </c>
      <c r="G124" s="13">
        <v>926</v>
      </c>
      <c r="H124" s="13"/>
      <c r="I124" s="20">
        <v>9416.91</v>
      </c>
      <c r="J124" s="20">
        <f t="shared" si="12"/>
        <v>8720058.6600000001</v>
      </c>
      <c r="K124" s="20">
        <f t="shared" si="16"/>
        <v>726671.56</v>
      </c>
      <c r="L124" s="20">
        <f t="shared" si="13"/>
        <v>-7266.72</v>
      </c>
      <c r="M124" s="20">
        <f t="shared" si="14"/>
        <v>-21800.15</v>
      </c>
      <c r="N124" s="20">
        <v>-85268.34</v>
      </c>
      <c r="O124" s="1">
        <f t="shared" si="15"/>
        <v>612336.35000000009</v>
      </c>
    </row>
    <row r="125" spans="1:15" ht="12.75" x14ac:dyDescent="0.2">
      <c r="A125" s="12" t="s">
        <v>101</v>
      </c>
      <c r="B125" s="4" t="s">
        <v>62</v>
      </c>
      <c r="C125" s="1" t="s">
        <v>11</v>
      </c>
      <c r="D125" s="6" t="s">
        <v>38</v>
      </c>
      <c r="E125" s="1" t="s">
        <v>134</v>
      </c>
      <c r="G125" s="13">
        <v>315</v>
      </c>
      <c r="H125" s="13"/>
      <c r="I125" s="20">
        <v>9978.9</v>
      </c>
      <c r="J125" s="20">
        <f t="shared" si="12"/>
        <v>3143353.5</v>
      </c>
      <c r="K125" s="20">
        <f t="shared" si="16"/>
        <v>261946.13</v>
      </c>
      <c r="L125" s="20">
        <f t="shared" si="13"/>
        <v>-2619.46</v>
      </c>
      <c r="M125" s="20">
        <f t="shared" si="14"/>
        <v>-7858.38</v>
      </c>
      <c r="N125" s="20"/>
      <c r="O125" s="1">
        <f t="shared" si="15"/>
        <v>251468.29</v>
      </c>
    </row>
    <row r="126" spans="1:15" ht="12.75" x14ac:dyDescent="0.2">
      <c r="A126" s="12" t="s">
        <v>102</v>
      </c>
      <c r="B126" s="4" t="s">
        <v>53</v>
      </c>
      <c r="C126" s="1" t="s">
        <v>53</v>
      </c>
      <c r="D126" s="6" t="s">
        <v>65</v>
      </c>
      <c r="E126" s="1" t="s">
        <v>52</v>
      </c>
      <c r="G126" s="13">
        <v>729</v>
      </c>
      <c r="H126" s="13"/>
      <c r="I126" s="20">
        <v>9319.94</v>
      </c>
      <c r="J126" s="20">
        <f t="shared" si="12"/>
        <v>6794236.2599999998</v>
      </c>
      <c r="K126" s="20">
        <f t="shared" si="16"/>
        <v>566186.36</v>
      </c>
      <c r="L126" s="20">
        <f t="shared" si="13"/>
        <v>-5661.86</v>
      </c>
      <c r="M126" s="20">
        <f t="shared" si="14"/>
        <v>-16985.59</v>
      </c>
      <c r="N126" s="20">
        <v>-38450</v>
      </c>
      <c r="O126" s="1">
        <f t="shared" si="15"/>
        <v>505088.91000000003</v>
      </c>
    </row>
    <row r="127" spans="1:15" ht="12.75" x14ac:dyDescent="0.2">
      <c r="A127" s="12" t="s">
        <v>102</v>
      </c>
      <c r="B127" s="4" t="s">
        <v>53</v>
      </c>
      <c r="C127" s="1" t="s">
        <v>53</v>
      </c>
      <c r="D127" s="6" t="s">
        <v>150</v>
      </c>
      <c r="E127" s="1" t="s">
        <v>151</v>
      </c>
      <c r="G127" s="13">
        <v>100</v>
      </c>
      <c r="H127" s="13"/>
      <c r="I127" s="20">
        <v>9319.94</v>
      </c>
      <c r="J127" s="20">
        <f t="shared" si="12"/>
        <v>931994</v>
      </c>
      <c r="K127" s="20">
        <f t="shared" si="16"/>
        <v>77666.17</v>
      </c>
      <c r="L127" s="20">
        <f t="shared" si="13"/>
        <v>-776.66</v>
      </c>
      <c r="M127" s="20">
        <f t="shared" si="14"/>
        <v>-2329.9899999999998</v>
      </c>
      <c r="N127" s="20"/>
      <c r="O127" s="1">
        <f t="shared" si="15"/>
        <v>74559.51999999999</v>
      </c>
    </row>
    <row r="128" spans="1:15" ht="12.75" x14ac:dyDescent="0.2">
      <c r="A128" s="12" t="s">
        <v>103</v>
      </c>
      <c r="B128" s="4" t="s">
        <v>60</v>
      </c>
      <c r="C128" s="3" t="s">
        <v>12</v>
      </c>
      <c r="D128" s="6" t="s">
        <v>39</v>
      </c>
      <c r="E128" s="3" t="s">
        <v>127</v>
      </c>
      <c r="G128" s="13">
        <v>198</v>
      </c>
      <c r="H128" s="13"/>
      <c r="I128" s="20">
        <v>9408.83</v>
      </c>
      <c r="J128" s="20">
        <f t="shared" si="12"/>
        <v>1862948.34</v>
      </c>
      <c r="K128" s="20">
        <f t="shared" si="16"/>
        <v>155245.70000000001</v>
      </c>
      <c r="L128" s="20">
        <f t="shared" si="13"/>
        <v>-1552.46</v>
      </c>
      <c r="M128" s="20">
        <f t="shared" si="14"/>
        <v>-4657.37</v>
      </c>
      <c r="N128" s="20"/>
      <c r="O128" s="1">
        <f t="shared" si="15"/>
        <v>149035.87000000002</v>
      </c>
    </row>
    <row r="129" spans="1:15" ht="12.75" x14ac:dyDescent="0.2">
      <c r="A129" s="12" t="s">
        <v>103</v>
      </c>
      <c r="B129" s="4" t="s">
        <v>60</v>
      </c>
      <c r="C129" s="1" t="s">
        <v>12</v>
      </c>
      <c r="D129" s="6" t="s">
        <v>40</v>
      </c>
      <c r="E129" s="1" t="s">
        <v>13</v>
      </c>
      <c r="G129" s="13">
        <v>315</v>
      </c>
      <c r="H129" s="13"/>
      <c r="I129" s="20">
        <v>9408.83</v>
      </c>
      <c r="J129" s="20">
        <f t="shared" si="12"/>
        <v>2963781.45</v>
      </c>
      <c r="K129" s="20">
        <f t="shared" si="16"/>
        <v>246981.79</v>
      </c>
      <c r="L129" s="20">
        <f t="shared" si="13"/>
        <v>-2469.8200000000002</v>
      </c>
      <c r="M129" s="20">
        <f t="shared" si="14"/>
        <v>-7409.45</v>
      </c>
      <c r="N129" s="20"/>
      <c r="O129" s="1">
        <f t="shared" si="15"/>
        <v>237102.52</v>
      </c>
    </row>
    <row r="130" spans="1:15" ht="12.75" x14ac:dyDescent="0.2">
      <c r="A130" s="12" t="s">
        <v>104</v>
      </c>
      <c r="B130" s="4" t="s">
        <v>61</v>
      </c>
      <c r="C130" s="1" t="s">
        <v>14</v>
      </c>
      <c r="D130" s="6" t="s">
        <v>84</v>
      </c>
      <c r="E130" s="1" t="s">
        <v>88</v>
      </c>
      <c r="G130" s="13">
        <v>165</v>
      </c>
      <c r="H130" s="13"/>
      <c r="I130" s="20">
        <v>9043.64</v>
      </c>
      <c r="J130" s="20">
        <f t="shared" si="12"/>
        <v>1492200.6</v>
      </c>
      <c r="K130" s="20">
        <f t="shared" si="16"/>
        <v>124350.05</v>
      </c>
      <c r="L130" s="20">
        <f t="shared" si="13"/>
        <v>-1243.5</v>
      </c>
      <c r="M130" s="20">
        <f t="shared" si="14"/>
        <v>-3730.5</v>
      </c>
      <c r="N130" s="20"/>
      <c r="O130" s="1">
        <f t="shared" si="15"/>
        <v>119376.05</v>
      </c>
    </row>
    <row r="131" spans="1:15" ht="12.75" x14ac:dyDescent="0.2">
      <c r="A131" s="12" t="s">
        <v>104</v>
      </c>
      <c r="B131" s="4" t="s">
        <v>61</v>
      </c>
      <c r="C131" s="1" t="s">
        <v>14</v>
      </c>
      <c r="D131" s="6" t="s">
        <v>41</v>
      </c>
      <c r="E131" s="1" t="s">
        <v>130</v>
      </c>
      <c r="G131" s="13">
        <v>200</v>
      </c>
      <c r="H131" s="13"/>
      <c r="I131" s="20">
        <v>9043.64</v>
      </c>
      <c r="J131" s="20">
        <f t="shared" si="12"/>
        <v>1808728</v>
      </c>
      <c r="K131" s="20">
        <f t="shared" si="16"/>
        <v>150727.32999999999</v>
      </c>
      <c r="L131" s="20">
        <f t="shared" si="13"/>
        <v>-1507.27</v>
      </c>
      <c r="M131" s="20">
        <f t="shared" si="14"/>
        <v>-4521.82</v>
      </c>
      <c r="N131" s="20"/>
      <c r="O131" s="1">
        <f t="shared" si="15"/>
        <v>144698.23999999999</v>
      </c>
    </row>
    <row r="132" spans="1:15" ht="12.75" x14ac:dyDescent="0.2">
      <c r="A132" s="12" t="s">
        <v>104</v>
      </c>
      <c r="B132" s="4" t="s">
        <v>61</v>
      </c>
      <c r="C132" s="1" t="s">
        <v>14</v>
      </c>
      <c r="D132" s="6" t="s">
        <v>109</v>
      </c>
      <c r="E132" s="1" t="s">
        <v>131</v>
      </c>
      <c r="G132" s="13">
        <v>582</v>
      </c>
      <c r="H132" s="13"/>
      <c r="I132" s="20">
        <v>9043.64</v>
      </c>
      <c r="J132" s="20">
        <f t="shared" si="12"/>
        <v>5263398.4800000004</v>
      </c>
      <c r="K132" s="20">
        <f t="shared" si="16"/>
        <v>438616.54</v>
      </c>
      <c r="L132" s="20">
        <f t="shared" si="13"/>
        <v>-4386.17</v>
      </c>
      <c r="M132" s="20">
        <f t="shared" si="14"/>
        <v>-13158.5</v>
      </c>
      <c r="N132" s="20"/>
      <c r="O132" s="1">
        <f t="shared" si="15"/>
        <v>421071.87</v>
      </c>
    </row>
    <row r="133" spans="1:15" ht="12.75" x14ac:dyDescent="0.2">
      <c r="A133" s="12" t="s">
        <v>104</v>
      </c>
      <c r="B133" s="4" t="s">
        <v>61</v>
      </c>
      <c r="C133" s="1" t="s">
        <v>14</v>
      </c>
      <c r="D133" s="6" t="s">
        <v>85</v>
      </c>
      <c r="E133" s="1" t="s">
        <v>132</v>
      </c>
      <c r="G133" s="13">
        <v>1605</v>
      </c>
      <c r="H133" s="13"/>
      <c r="I133" s="20">
        <v>9043.64</v>
      </c>
      <c r="J133" s="20">
        <f t="shared" si="12"/>
        <v>14515042.199999999</v>
      </c>
      <c r="K133" s="20">
        <f t="shared" si="16"/>
        <v>1209586.8500000001</v>
      </c>
      <c r="L133" s="20">
        <f t="shared" si="13"/>
        <v>-12095.87</v>
      </c>
      <c r="M133" s="20">
        <f t="shared" si="14"/>
        <v>-36287.61</v>
      </c>
      <c r="N133" s="20">
        <v>-67820.52</v>
      </c>
      <c r="O133" s="1">
        <f t="shared" si="15"/>
        <v>1093382.8499999999</v>
      </c>
    </row>
    <row r="134" spans="1:15" ht="12.75" x14ac:dyDescent="0.2">
      <c r="A134" s="12" t="s">
        <v>104</v>
      </c>
      <c r="B134" s="4" t="s">
        <v>61</v>
      </c>
      <c r="C134" s="1" t="s">
        <v>14</v>
      </c>
      <c r="D134" s="6" t="s">
        <v>42</v>
      </c>
      <c r="E134" s="1" t="s">
        <v>133</v>
      </c>
      <c r="G134" s="13">
        <v>1200</v>
      </c>
      <c r="H134" s="13"/>
      <c r="I134" s="20">
        <v>9043.64</v>
      </c>
      <c r="J134" s="20">
        <f t="shared" si="12"/>
        <v>10852368</v>
      </c>
      <c r="K134" s="20">
        <f t="shared" si="16"/>
        <v>904364</v>
      </c>
      <c r="L134" s="20">
        <f t="shared" si="13"/>
        <v>-9043.64</v>
      </c>
      <c r="M134" s="20">
        <f t="shared" si="14"/>
        <v>-27130.92</v>
      </c>
      <c r="N134" s="20">
        <v>-99308.62</v>
      </c>
      <c r="O134" s="1">
        <f t="shared" si="15"/>
        <v>768880.82</v>
      </c>
    </row>
    <row r="135" spans="1:15" ht="12.75" x14ac:dyDescent="0.2">
      <c r="A135" s="4" t="s">
        <v>104</v>
      </c>
      <c r="B135" s="4" t="s">
        <v>61</v>
      </c>
      <c r="C135" s="4" t="s">
        <v>14</v>
      </c>
      <c r="D135" s="6" t="s">
        <v>152</v>
      </c>
      <c r="E135" s="4" t="s">
        <v>153</v>
      </c>
      <c r="G135" s="13">
        <v>0</v>
      </c>
      <c r="H135" s="13">
        <v>300</v>
      </c>
      <c r="I135" s="20">
        <v>9043.64</v>
      </c>
      <c r="J135" s="20">
        <f t="shared" si="12"/>
        <v>2605698</v>
      </c>
      <c r="K135" s="20">
        <f t="shared" si="16"/>
        <v>217141.5</v>
      </c>
      <c r="L135" s="20">
        <f t="shared" si="13"/>
        <v>-2171.42</v>
      </c>
      <c r="M135" s="20">
        <f t="shared" si="14"/>
        <v>-6514.25</v>
      </c>
      <c r="N135" s="20"/>
      <c r="O135" s="1">
        <f t="shared" si="15"/>
        <v>208455.83</v>
      </c>
    </row>
    <row r="136" spans="1:15" ht="12.75" x14ac:dyDescent="0.2">
      <c r="A136" s="12" t="s">
        <v>105</v>
      </c>
      <c r="B136" s="4" t="s">
        <v>57</v>
      </c>
      <c r="C136" s="1" t="s">
        <v>15</v>
      </c>
      <c r="D136" s="6" t="s">
        <v>43</v>
      </c>
      <c r="E136" s="1" t="s">
        <v>16</v>
      </c>
      <c r="G136" s="13">
        <v>882</v>
      </c>
      <c r="H136" s="13"/>
      <c r="I136" s="20">
        <v>9043.6200000000008</v>
      </c>
      <c r="J136" s="20">
        <f t="shared" si="12"/>
        <v>7976472.8399999999</v>
      </c>
      <c r="K136" s="20">
        <f t="shared" si="16"/>
        <v>664706.06999999995</v>
      </c>
      <c r="L136" s="20">
        <f t="shared" si="13"/>
        <v>-6647.06</v>
      </c>
      <c r="M136" s="20">
        <f t="shared" si="14"/>
        <v>-19941.18</v>
      </c>
      <c r="N136" s="20">
        <v>-111305.42</v>
      </c>
      <c r="O136" s="1">
        <f t="shared" si="15"/>
        <v>526812.4099999998</v>
      </c>
    </row>
    <row r="137" spans="1:15" ht="12.75" x14ac:dyDescent="0.2">
      <c r="A137" s="12" t="s">
        <v>105</v>
      </c>
      <c r="B137" s="4" t="s">
        <v>57</v>
      </c>
      <c r="C137" s="1" t="s">
        <v>15</v>
      </c>
      <c r="D137" s="6" t="s">
        <v>50</v>
      </c>
      <c r="E137" s="1" t="s">
        <v>129</v>
      </c>
      <c r="G137" s="13">
        <v>66</v>
      </c>
      <c r="H137" s="13"/>
      <c r="I137" s="20">
        <v>9043.6200000000008</v>
      </c>
      <c r="J137" s="20">
        <f t="shared" si="12"/>
        <v>596878.92000000004</v>
      </c>
      <c r="K137" s="20">
        <f t="shared" si="16"/>
        <v>49739.91</v>
      </c>
      <c r="L137" s="20">
        <f t="shared" si="13"/>
        <v>-497.4</v>
      </c>
      <c r="M137" s="20">
        <f t="shared" si="14"/>
        <v>-1492.2</v>
      </c>
      <c r="N137" s="20"/>
      <c r="O137" s="1">
        <f t="shared" si="15"/>
        <v>47750.310000000005</v>
      </c>
    </row>
    <row r="138" spans="1:15" ht="12.75" x14ac:dyDescent="0.2">
      <c r="A138" s="12" t="s">
        <v>44</v>
      </c>
      <c r="B138" s="4" t="s">
        <v>143</v>
      </c>
      <c r="C138" s="4" t="s">
        <v>140</v>
      </c>
      <c r="D138" s="6" t="s">
        <v>141</v>
      </c>
      <c r="E138" s="4" t="s">
        <v>142</v>
      </c>
      <c r="G138" s="13">
        <v>40</v>
      </c>
      <c r="H138" s="13"/>
      <c r="I138" s="20">
        <v>9322.8799999999992</v>
      </c>
      <c r="J138" s="20">
        <f t="shared" si="12"/>
        <v>372915.20000000001</v>
      </c>
      <c r="K138" s="20">
        <f t="shared" si="16"/>
        <v>31076.27</v>
      </c>
      <c r="L138" s="20">
        <f t="shared" si="13"/>
        <v>-310.76</v>
      </c>
      <c r="M138" s="20">
        <f t="shared" si="14"/>
        <v>-932.29</v>
      </c>
      <c r="N138" s="20"/>
      <c r="O138" s="1">
        <f t="shared" si="15"/>
        <v>29833.22</v>
      </c>
    </row>
    <row r="139" spans="1:15" ht="12.75" x14ac:dyDescent="0.2">
      <c r="A139" s="12" t="s">
        <v>106</v>
      </c>
      <c r="B139" s="4" t="s">
        <v>64</v>
      </c>
      <c r="C139" s="1" t="s">
        <v>110</v>
      </c>
      <c r="D139" s="6" t="s">
        <v>46</v>
      </c>
      <c r="E139" s="1" t="s">
        <v>136</v>
      </c>
      <c r="G139" s="13">
        <v>115</v>
      </c>
      <c r="H139" s="13"/>
      <c r="I139" s="20">
        <v>9383.5</v>
      </c>
      <c r="J139" s="20">
        <f t="shared" si="12"/>
        <v>1079102.5</v>
      </c>
      <c r="K139" s="20">
        <f t="shared" si="16"/>
        <v>89925.21</v>
      </c>
      <c r="L139" s="20">
        <f t="shared" si="13"/>
        <v>-899.25</v>
      </c>
      <c r="M139" s="20">
        <f t="shared" si="14"/>
        <v>-2697.76</v>
      </c>
      <c r="N139" s="20"/>
      <c r="O139" s="1">
        <f t="shared" si="15"/>
        <v>86328.200000000012</v>
      </c>
    </row>
    <row r="141" spans="1:15" x14ac:dyDescent="0.25">
      <c r="A141" s="22" t="s">
        <v>144</v>
      </c>
      <c r="B141"/>
      <c r="C141" s="23">
        <v>8685.66</v>
      </c>
      <c r="G141" s="21">
        <f>SUM(G100:G140)</f>
        <v>21262</v>
      </c>
      <c r="H141" s="21">
        <f>SUM(H100:H140)</f>
        <v>306</v>
      </c>
      <c r="J141" s="21">
        <f t="shared" ref="J141:O141" si="17">SUM(J100:J140)</f>
        <v>202583029.13999996</v>
      </c>
      <c r="K141" s="21">
        <f t="shared" si="17"/>
        <v>16881919.120000001</v>
      </c>
      <c r="L141" s="21">
        <f t="shared" si="17"/>
        <v>-168819.21000000002</v>
      </c>
      <c r="M141" s="21">
        <f t="shared" si="17"/>
        <v>-506457.56999999995</v>
      </c>
      <c r="N141" s="21">
        <f t="shared" si="17"/>
        <v>-1835839.02</v>
      </c>
      <c r="O141" s="21">
        <f t="shared" si="17"/>
        <v>14370803.319999997</v>
      </c>
    </row>
    <row r="142" spans="1:15" x14ac:dyDescent="0.25">
      <c r="M142" s="21">
        <f>L141+M141</f>
        <v>-675276.78</v>
      </c>
      <c r="O142" s="21">
        <f>O141-M141</f>
        <v>14877260.889999997</v>
      </c>
    </row>
    <row r="145" spans="1:15" ht="12.75" x14ac:dyDescent="0.2">
      <c r="A145" s="14" t="s">
        <v>149</v>
      </c>
      <c r="B145" s="14"/>
      <c r="C145" s="15"/>
      <c r="D145" s="15"/>
      <c r="E145" s="14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63.75" x14ac:dyDescent="0.2">
      <c r="A146" s="16" t="s">
        <v>157</v>
      </c>
      <c r="B146" s="16"/>
      <c r="C146" s="15"/>
      <c r="D146" s="15" t="s">
        <v>20</v>
      </c>
      <c r="E146" s="14" t="s">
        <v>21</v>
      </c>
      <c r="F146" s="17"/>
      <c r="G146" s="18" t="s">
        <v>0</v>
      </c>
      <c r="H146" s="18" t="s">
        <v>154</v>
      </c>
      <c r="I146" s="18" t="s">
        <v>1</v>
      </c>
      <c r="J146" s="18" t="s">
        <v>2</v>
      </c>
      <c r="K146" s="18" t="s">
        <v>3</v>
      </c>
      <c r="L146" s="18" t="s">
        <v>4</v>
      </c>
      <c r="M146" s="18" t="s">
        <v>5</v>
      </c>
      <c r="N146" s="18" t="s">
        <v>17</v>
      </c>
      <c r="O146" s="18" t="s">
        <v>6</v>
      </c>
    </row>
    <row r="147" spans="1:15" x14ac:dyDescent="0.25">
      <c r="C147" s="21"/>
      <c r="E147" s="21"/>
      <c r="F147" s="21"/>
      <c r="G147" s="19"/>
      <c r="H147" s="19"/>
      <c r="I147" s="20"/>
      <c r="J147" s="20"/>
      <c r="K147" s="20"/>
      <c r="L147" s="20"/>
      <c r="M147" s="20"/>
      <c r="N147" s="20"/>
      <c r="O147" s="1"/>
    </row>
    <row r="148" spans="1:15" ht="12.75" x14ac:dyDescent="0.2">
      <c r="A148" s="12" t="s">
        <v>91</v>
      </c>
      <c r="B148" s="4" t="s">
        <v>55</v>
      </c>
      <c r="C148" s="1" t="s">
        <v>107</v>
      </c>
      <c r="D148" s="6" t="s">
        <v>23</v>
      </c>
      <c r="E148" s="1" t="s">
        <v>112</v>
      </c>
      <c r="G148" s="13">
        <v>1870</v>
      </c>
      <c r="H148" s="13"/>
      <c r="I148" s="20">
        <v>9412.6299999999992</v>
      </c>
      <c r="J148" s="20">
        <f t="shared" ref="J148:J187" si="18">ROUND((G148*I148)+(H148*$C$141),2)</f>
        <v>17601618.100000001</v>
      </c>
      <c r="K148" s="20">
        <f>ROUND(J148/12,2)</f>
        <v>1466801.51</v>
      </c>
      <c r="L148" s="20">
        <v>0</v>
      </c>
      <c r="M148" s="20">
        <f t="shared" ref="M148:M187" si="19">ROUND((J148*-0.03)/12,2)</f>
        <v>-44004.05</v>
      </c>
      <c r="N148" s="20">
        <v>-183610</v>
      </c>
      <c r="O148" s="1">
        <f t="shared" ref="O148:O187" si="20">K148+L148+M148+N148</f>
        <v>1239187.46</v>
      </c>
    </row>
    <row r="149" spans="1:15" ht="12.75" x14ac:dyDescent="0.2">
      <c r="A149" s="12" t="s">
        <v>91</v>
      </c>
      <c r="B149" s="4" t="s">
        <v>55</v>
      </c>
      <c r="C149" s="1" t="s">
        <v>107</v>
      </c>
      <c r="D149" s="6" t="s">
        <v>45</v>
      </c>
      <c r="E149" s="1" t="s">
        <v>113</v>
      </c>
      <c r="G149" s="13">
        <v>850</v>
      </c>
      <c r="H149" s="13"/>
      <c r="I149" s="20">
        <v>9412.6299999999992</v>
      </c>
      <c r="J149" s="20">
        <f t="shared" si="18"/>
        <v>8000735.5</v>
      </c>
      <c r="K149" s="20">
        <f t="shared" ref="K149:K187" si="21">ROUND(J149/12,2)</f>
        <v>666727.96</v>
      </c>
      <c r="L149" s="20">
        <v>0</v>
      </c>
      <c r="M149" s="20">
        <f t="shared" si="19"/>
        <v>-20001.84</v>
      </c>
      <c r="N149" s="20">
        <v>-77895.839999999997</v>
      </c>
      <c r="O149" s="1">
        <f t="shared" si="20"/>
        <v>568830.28</v>
      </c>
    </row>
    <row r="150" spans="1:15" ht="12.75" x14ac:dyDescent="0.2">
      <c r="A150" s="12" t="s">
        <v>91</v>
      </c>
      <c r="B150" s="4" t="s">
        <v>55</v>
      </c>
      <c r="C150" s="1" t="s">
        <v>107</v>
      </c>
      <c r="D150" s="6" t="s">
        <v>92</v>
      </c>
      <c r="E150" s="1" t="s">
        <v>114</v>
      </c>
      <c r="G150" s="13">
        <v>2025</v>
      </c>
      <c r="H150" s="13">
        <v>6</v>
      </c>
      <c r="I150" s="20">
        <v>9412.6299999999992</v>
      </c>
      <c r="J150" s="20">
        <f t="shared" si="18"/>
        <v>19112689.710000001</v>
      </c>
      <c r="K150" s="20">
        <f t="shared" si="21"/>
        <v>1592724.14</v>
      </c>
      <c r="L150" s="20">
        <v>0</v>
      </c>
      <c r="M150" s="20">
        <f t="shared" si="19"/>
        <v>-47781.72</v>
      </c>
      <c r="N150" s="20">
        <v>-177157.3</v>
      </c>
      <c r="O150" s="1">
        <f t="shared" si="20"/>
        <v>1367785.1199999999</v>
      </c>
    </row>
    <row r="151" spans="1:15" ht="12.75" x14ac:dyDescent="0.2">
      <c r="A151" s="12" t="s">
        <v>93</v>
      </c>
      <c r="B151" s="4" t="s">
        <v>55</v>
      </c>
      <c r="C151" s="1" t="s">
        <v>7</v>
      </c>
      <c r="D151" s="6" t="s">
        <v>24</v>
      </c>
      <c r="E151" s="3" t="s">
        <v>120</v>
      </c>
      <c r="G151" s="13">
        <v>683</v>
      </c>
      <c r="H151" s="13"/>
      <c r="I151" s="20">
        <v>10025</v>
      </c>
      <c r="J151" s="20">
        <f t="shared" si="18"/>
        <v>6847075</v>
      </c>
      <c r="K151" s="20">
        <f t="shared" si="21"/>
        <v>570589.57999999996</v>
      </c>
      <c r="L151" s="20">
        <v>0</v>
      </c>
      <c r="M151" s="20">
        <f t="shared" si="19"/>
        <v>-17117.689999999999</v>
      </c>
      <c r="N151" s="20">
        <v>-159061.87</v>
      </c>
      <c r="O151" s="1">
        <f t="shared" si="20"/>
        <v>394410.02</v>
      </c>
    </row>
    <row r="152" spans="1:15" ht="12.75" x14ac:dyDescent="0.2">
      <c r="A152" s="12" t="s">
        <v>94</v>
      </c>
      <c r="B152" s="4" t="s">
        <v>55</v>
      </c>
      <c r="C152" s="1" t="s">
        <v>54</v>
      </c>
      <c r="D152" s="6" t="s">
        <v>25</v>
      </c>
      <c r="E152" s="2" t="s">
        <v>119</v>
      </c>
      <c r="G152" s="13">
        <v>669</v>
      </c>
      <c r="H152" s="13"/>
      <c r="I152" s="20">
        <v>9241.6200000000008</v>
      </c>
      <c r="J152" s="20">
        <f t="shared" si="18"/>
        <v>6182643.7800000003</v>
      </c>
      <c r="K152" s="20">
        <f t="shared" si="21"/>
        <v>515220.32</v>
      </c>
      <c r="L152" s="20">
        <v>0</v>
      </c>
      <c r="M152" s="20">
        <f t="shared" si="19"/>
        <v>-15456.61</v>
      </c>
      <c r="N152" s="20">
        <v>-53422.92</v>
      </c>
      <c r="O152" s="1">
        <f t="shared" si="20"/>
        <v>446340.79000000004</v>
      </c>
    </row>
    <row r="153" spans="1:15" ht="12.75" x14ac:dyDescent="0.2">
      <c r="A153" s="12" t="s">
        <v>95</v>
      </c>
      <c r="B153" s="4" t="s">
        <v>55</v>
      </c>
      <c r="C153" s="1" t="s">
        <v>111</v>
      </c>
      <c r="D153" s="6" t="s">
        <v>44</v>
      </c>
      <c r="E153" s="1" t="s">
        <v>137</v>
      </c>
      <c r="G153" s="13">
        <v>463</v>
      </c>
      <c r="H153" s="13"/>
      <c r="I153" s="20">
        <v>9997.99</v>
      </c>
      <c r="J153" s="20">
        <f t="shared" si="18"/>
        <v>4629069.37</v>
      </c>
      <c r="K153" s="20">
        <f t="shared" si="21"/>
        <v>385755.78</v>
      </c>
      <c r="L153" s="20">
        <v>0</v>
      </c>
      <c r="M153" s="20">
        <f t="shared" si="19"/>
        <v>-11572.67</v>
      </c>
      <c r="N153" s="20">
        <v>-30631.21</v>
      </c>
      <c r="O153" s="1">
        <f t="shared" si="20"/>
        <v>343551.9</v>
      </c>
    </row>
    <row r="154" spans="1:15" x14ac:dyDescent="0.25">
      <c r="A154" s="12" t="s">
        <v>95</v>
      </c>
      <c r="B154" s="4" t="s">
        <v>55</v>
      </c>
      <c r="C154" s="21" t="s">
        <v>111</v>
      </c>
      <c r="D154" t="s">
        <v>26</v>
      </c>
      <c r="E154" s="21" t="s">
        <v>138</v>
      </c>
      <c r="G154" s="13">
        <v>232</v>
      </c>
      <c r="H154" s="13"/>
      <c r="I154" s="20">
        <v>9997.99</v>
      </c>
      <c r="J154" s="20">
        <f t="shared" si="18"/>
        <v>2319533.6800000002</v>
      </c>
      <c r="K154" s="20">
        <f t="shared" si="21"/>
        <v>193294.47</v>
      </c>
      <c r="L154" s="20">
        <v>0</v>
      </c>
      <c r="M154" s="20">
        <f t="shared" si="19"/>
        <v>-5798.83</v>
      </c>
      <c r="N154" s="20">
        <v>-42232.28</v>
      </c>
      <c r="O154" s="1">
        <f t="shared" si="20"/>
        <v>145263.36000000002</v>
      </c>
    </row>
    <row r="155" spans="1:15" x14ac:dyDescent="0.25">
      <c r="A155" s="12" t="s">
        <v>95</v>
      </c>
      <c r="B155" s="4" t="s">
        <v>55</v>
      </c>
      <c r="C155" s="21" t="s">
        <v>111</v>
      </c>
      <c r="D155" t="s">
        <v>27</v>
      </c>
      <c r="E155" s="21" t="s">
        <v>139</v>
      </c>
      <c r="G155" s="13">
        <v>245</v>
      </c>
      <c r="H155" s="13"/>
      <c r="I155" s="20">
        <v>9997.99</v>
      </c>
      <c r="J155" s="20">
        <f t="shared" si="18"/>
        <v>2449507.5499999998</v>
      </c>
      <c r="K155" s="20">
        <f t="shared" si="21"/>
        <v>204125.63</v>
      </c>
      <c r="L155" s="20">
        <v>0</v>
      </c>
      <c r="M155" s="20">
        <f t="shared" si="19"/>
        <v>-6123.77</v>
      </c>
      <c r="N155" s="20">
        <v>0</v>
      </c>
      <c r="O155" s="1">
        <f t="shared" si="20"/>
        <v>198001.86000000002</v>
      </c>
    </row>
    <row r="156" spans="1:15" ht="12.75" x14ac:dyDescent="0.2">
      <c r="A156" s="12" t="s">
        <v>96</v>
      </c>
      <c r="B156" s="4" t="s">
        <v>58</v>
      </c>
      <c r="C156" s="1" t="s">
        <v>18</v>
      </c>
      <c r="D156" s="6" t="s">
        <v>49</v>
      </c>
      <c r="E156" s="1" t="s">
        <v>115</v>
      </c>
      <c r="G156" s="13">
        <v>460</v>
      </c>
      <c r="H156" s="13"/>
      <c r="I156" s="20">
        <v>10298.290000000001</v>
      </c>
      <c r="J156" s="20">
        <f t="shared" si="18"/>
        <v>4737213.4000000004</v>
      </c>
      <c r="K156" s="20">
        <f t="shared" si="21"/>
        <v>394767.78</v>
      </c>
      <c r="L156" s="20">
        <v>0</v>
      </c>
      <c r="M156" s="20">
        <f t="shared" si="19"/>
        <v>-11843.03</v>
      </c>
      <c r="N156" s="20">
        <v>-180318.25</v>
      </c>
      <c r="O156" s="1">
        <f t="shared" si="20"/>
        <v>202606.5</v>
      </c>
    </row>
    <row r="157" spans="1:15" ht="12.75" x14ac:dyDescent="0.2">
      <c r="A157" s="12" t="s">
        <v>96</v>
      </c>
      <c r="B157" s="4" t="s">
        <v>58</v>
      </c>
      <c r="C157" s="1" t="s">
        <v>18</v>
      </c>
      <c r="D157" s="6" t="s">
        <v>28</v>
      </c>
      <c r="E157" s="1" t="s">
        <v>116</v>
      </c>
      <c r="G157" s="13">
        <v>245</v>
      </c>
      <c r="H157" s="13"/>
      <c r="I157" s="20">
        <v>10298.290000000001</v>
      </c>
      <c r="J157" s="20">
        <f t="shared" si="18"/>
        <v>2523081.0499999998</v>
      </c>
      <c r="K157" s="20">
        <f t="shared" si="21"/>
        <v>210256.75</v>
      </c>
      <c r="L157" s="20">
        <v>0</v>
      </c>
      <c r="M157" s="20">
        <f t="shared" si="19"/>
        <v>-6307.7</v>
      </c>
      <c r="N157" s="20">
        <v>0</v>
      </c>
      <c r="O157" s="1">
        <f t="shared" si="20"/>
        <v>203949.05</v>
      </c>
    </row>
    <row r="158" spans="1:15" ht="12.75" x14ac:dyDescent="0.2">
      <c r="A158" s="12" t="s">
        <v>96</v>
      </c>
      <c r="B158" s="4" t="s">
        <v>58</v>
      </c>
      <c r="C158" s="1" t="s">
        <v>18</v>
      </c>
      <c r="D158" s="6" t="s">
        <v>29</v>
      </c>
      <c r="E158" s="1" t="s">
        <v>117</v>
      </c>
      <c r="G158" s="13">
        <v>142</v>
      </c>
      <c r="H158" s="13"/>
      <c r="I158" s="20">
        <v>10298.290000000001</v>
      </c>
      <c r="J158" s="20">
        <f t="shared" si="18"/>
        <v>1462357.18</v>
      </c>
      <c r="K158" s="20">
        <f t="shared" si="21"/>
        <v>121863.1</v>
      </c>
      <c r="L158" s="20">
        <v>0</v>
      </c>
      <c r="M158" s="20">
        <f t="shared" si="19"/>
        <v>-3655.89</v>
      </c>
      <c r="N158" s="20">
        <v>0</v>
      </c>
      <c r="O158" s="1">
        <f t="shared" si="20"/>
        <v>118207.21</v>
      </c>
    </row>
    <row r="159" spans="1:15" ht="12.75" x14ac:dyDescent="0.2">
      <c r="A159" s="12" t="s">
        <v>96</v>
      </c>
      <c r="B159" s="4" t="s">
        <v>58</v>
      </c>
      <c r="C159" s="1" t="s">
        <v>18</v>
      </c>
      <c r="D159" s="6" t="s">
        <v>66</v>
      </c>
      <c r="E159" s="1" t="s">
        <v>118</v>
      </c>
      <c r="G159" s="13">
        <v>88</v>
      </c>
      <c r="H159" s="13"/>
      <c r="I159" s="20">
        <v>10298.290000000001</v>
      </c>
      <c r="J159" s="20">
        <f t="shared" si="18"/>
        <v>906249.52</v>
      </c>
      <c r="K159" s="20">
        <f t="shared" si="21"/>
        <v>75520.789999999994</v>
      </c>
      <c r="L159" s="20">
        <v>0</v>
      </c>
      <c r="M159" s="20">
        <f t="shared" si="19"/>
        <v>-2265.62</v>
      </c>
      <c r="N159" s="20">
        <v>0</v>
      </c>
      <c r="O159" s="1">
        <f t="shared" si="20"/>
        <v>73255.17</v>
      </c>
    </row>
    <row r="160" spans="1:15" ht="12.75" x14ac:dyDescent="0.2">
      <c r="A160" s="12" t="s">
        <v>97</v>
      </c>
      <c r="B160" s="4" t="s">
        <v>63</v>
      </c>
      <c r="C160" s="1" t="s">
        <v>22</v>
      </c>
      <c r="D160" s="6" t="s">
        <v>51</v>
      </c>
      <c r="E160" s="1" t="s">
        <v>135</v>
      </c>
      <c r="G160" s="13">
        <v>133</v>
      </c>
      <c r="H160" s="13"/>
      <c r="I160" s="20">
        <v>9336.98</v>
      </c>
      <c r="J160" s="20">
        <f t="shared" si="18"/>
        <v>1241818.3400000001</v>
      </c>
      <c r="K160" s="20">
        <f t="shared" si="21"/>
        <v>103484.86</v>
      </c>
      <c r="L160" s="20">
        <v>0</v>
      </c>
      <c r="M160" s="20">
        <f t="shared" si="19"/>
        <v>-3104.55</v>
      </c>
      <c r="N160" s="20">
        <v>0</v>
      </c>
      <c r="O160" s="1">
        <f t="shared" si="20"/>
        <v>100380.31</v>
      </c>
    </row>
    <row r="161" spans="1:15" ht="12.75" x14ac:dyDescent="0.2">
      <c r="A161" s="12" t="s">
        <v>98</v>
      </c>
      <c r="B161" s="4" t="s">
        <v>56</v>
      </c>
      <c r="C161" s="1" t="s">
        <v>56</v>
      </c>
      <c r="D161" s="6" t="s">
        <v>108</v>
      </c>
      <c r="E161" s="1" t="s">
        <v>125</v>
      </c>
      <c r="G161" s="13">
        <v>878</v>
      </c>
      <c r="H161" s="13"/>
      <c r="I161" s="20">
        <v>9208.51</v>
      </c>
      <c r="J161" s="20">
        <f t="shared" si="18"/>
        <v>8085071.7800000003</v>
      </c>
      <c r="K161" s="20">
        <f t="shared" si="21"/>
        <v>673755.98</v>
      </c>
      <c r="L161" s="20">
        <v>0</v>
      </c>
      <c r="M161" s="20">
        <f t="shared" si="19"/>
        <v>-20212.68</v>
      </c>
      <c r="N161" s="20">
        <v>0</v>
      </c>
      <c r="O161" s="1">
        <f t="shared" si="20"/>
        <v>653543.29999999993</v>
      </c>
    </row>
    <row r="162" spans="1:15" ht="12.75" x14ac:dyDescent="0.2">
      <c r="A162" s="12" t="s">
        <v>98</v>
      </c>
      <c r="B162" s="4" t="s">
        <v>56</v>
      </c>
      <c r="C162" s="1" t="s">
        <v>56</v>
      </c>
      <c r="D162" s="6" t="s">
        <v>30</v>
      </c>
      <c r="E162" s="1" t="s">
        <v>126</v>
      </c>
      <c r="G162" s="13">
        <v>1195</v>
      </c>
      <c r="H162" s="13"/>
      <c r="I162" s="20">
        <v>9208.51</v>
      </c>
      <c r="J162" s="20">
        <f t="shared" si="18"/>
        <v>11004169.449999999</v>
      </c>
      <c r="K162" s="20">
        <f t="shared" si="21"/>
        <v>917014.12</v>
      </c>
      <c r="L162" s="20">
        <v>0</v>
      </c>
      <c r="M162" s="20">
        <f t="shared" si="19"/>
        <v>-27510.42</v>
      </c>
      <c r="N162" s="20">
        <v>-249010.91</v>
      </c>
      <c r="O162" s="1">
        <f t="shared" si="20"/>
        <v>640492.78999999992</v>
      </c>
    </row>
    <row r="163" spans="1:15" ht="12.75" x14ac:dyDescent="0.2">
      <c r="A163" s="12" t="s">
        <v>99</v>
      </c>
      <c r="B163" s="4" t="s">
        <v>8</v>
      </c>
      <c r="C163" s="1" t="s">
        <v>8</v>
      </c>
      <c r="D163" s="6" t="s">
        <v>31</v>
      </c>
      <c r="E163" s="1" t="s">
        <v>128</v>
      </c>
      <c r="G163" s="13">
        <v>316</v>
      </c>
      <c r="H163" s="13"/>
      <c r="I163" s="20">
        <v>9945.2800000000007</v>
      </c>
      <c r="J163" s="20">
        <f t="shared" si="18"/>
        <v>3142708.48</v>
      </c>
      <c r="K163" s="20">
        <f t="shared" si="21"/>
        <v>261892.37</v>
      </c>
      <c r="L163" s="20">
        <v>0</v>
      </c>
      <c r="M163" s="20">
        <f t="shared" si="19"/>
        <v>-7856.77</v>
      </c>
      <c r="N163" s="20">
        <v>0</v>
      </c>
      <c r="O163" s="1">
        <f t="shared" si="20"/>
        <v>254035.6</v>
      </c>
    </row>
    <row r="164" spans="1:15" ht="12.75" x14ac:dyDescent="0.2">
      <c r="A164" s="12" t="s">
        <v>100</v>
      </c>
      <c r="B164" s="4" t="s">
        <v>59</v>
      </c>
      <c r="C164" s="1" t="s">
        <v>9</v>
      </c>
      <c r="D164" s="6" t="s">
        <v>86</v>
      </c>
      <c r="E164" s="2" t="s">
        <v>87</v>
      </c>
      <c r="G164" s="13">
        <v>440</v>
      </c>
      <c r="H164" s="13"/>
      <c r="I164" s="20">
        <v>9416.91</v>
      </c>
      <c r="J164" s="20">
        <f t="shared" si="18"/>
        <v>4143440.4</v>
      </c>
      <c r="K164" s="20">
        <f t="shared" si="21"/>
        <v>345286.7</v>
      </c>
      <c r="L164" s="20">
        <v>0</v>
      </c>
      <c r="M164" s="20">
        <f t="shared" si="19"/>
        <v>-10358.6</v>
      </c>
      <c r="N164" s="20">
        <v>0</v>
      </c>
      <c r="O164" s="1">
        <f t="shared" si="20"/>
        <v>334928.10000000003</v>
      </c>
    </row>
    <row r="165" spans="1:15" ht="12.75" x14ac:dyDescent="0.2">
      <c r="A165" s="12" t="s">
        <v>100</v>
      </c>
      <c r="B165" s="4" t="s">
        <v>59</v>
      </c>
      <c r="C165" s="1" t="s">
        <v>9</v>
      </c>
      <c r="D165" s="6" t="s">
        <v>48</v>
      </c>
      <c r="E165" s="1" t="s">
        <v>47</v>
      </c>
      <c r="G165" s="13">
        <v>634</v>
      </c>
      <c r="H165" s="13"/>
      <c r="I165" s="20">
        <v>9416.91</v>
      </c>
      <c r="J165" s="20">
        <f t="shared" si="18"/>
        <v>5970320.9400000004</v>
      </c>
      <c r="K165" s="20">
        <f t="shared" si="21"/>
        <v>497526.75</v>
      </c>
      <c r="L165" s="20">
        <v>0</v>
      </c>
      <c r="M165" s="20">
        <f t="shared" si="19"/>
        <v>-14925.8</v>
      </c>
      <c r="N165" s="20">
        <v>-93484.84</v>
      </c>
      <c r="O165" s="1">
        <f t="shared" si="20"/>
        <v>389116.11</v>
      </c>
    </row>
    <row r="166" spans="1:15" ht="12.75" x14ac:dyDescent="0.2">
      <c r="A166" s="12" t="s">
        <v>100</v>
      </c>
      <c r="B166" s="4" t="s">
        <v>59</v>
      </c>
      <c r="C166" s="1" t="s">
        <v>9</v>
      </c>
      <c r="D166" s="6" t="s">
        <v>33</v>
      </c>
      <c r="E166" s="1" t="s">
        <v>10</v>
      </c>
      <c r="G166" s="13">
        <v>393</v>
      </c>
      <c r="H166" s="13"/>
      <c r="I166" s="20">
        <v>9416.91</v>
      </c>
      <c r="J166" s="20">
        <f t="shared" si="18"/>
        <v>3700845.63</v>
      </c>
      <c r="K166" s="20">
        <f t="shared" si="21"/>
        <v>308403.8</v>
      </c>
      <c r="L166" s="20">
        <v>0</v>
      </c>
      <c r="M166" s="20">
        <f t="shared" si="19"/>
        <v>-9252.11</v>
      </c>
      <c r="N166" s="20">
        <v>-42561.66</v>
      </c>
      <c r="O166" s="1">
        <f t="shared" si="20"/>
        <v>256590.03</v>
      </c>
    </row>
    <row r="167" spans="1:15" ht="12.75" x14ac:dyDescent="0.2">
      <c r="A167" s="12" t="s">
        <v>100</v>
      </c>
      <c r="B167" s="4" t="s">
        <v>59</v>
      </c>
      <c r="C167" s="1" t="s">
        <v>9</v>
      </c>
      <c r="D167" s="6" t="s">
        <v>34</v>
      </c>
      <c r="E167" s="1" t="s">
        <v>121</v>
      </c>
      <c r="G167" s="13">
        <v>647</v>
      </c>
      <c r="H167" s="13"/>
      <c r="I167" s="20">
        <v>9416.91</v>
      </c>
      <c r="J167" s="20">
        <f t="shared" si="18"/>
        <v>6092740.7699999996</v>
      </c>
      <c r="K167" s="20">
        <f t="shared" si="21"/>
        <v>507728.4</v>
      </c>
      <c r="L167" s="20">
        <v>0</v>
      </c>
      <c r="M167" s="20">
        <f t="shared" si="19"/>
        <v>-15231.85</v>
      </c>
      <c r="N167" s="20">
        <v>-75087.009999999995</v>
      </c>
      <c r="O167" s="1">
        <f t="shared" si="20"/>
        <v>417409.54000000004</v>
      </c>
    </row>
    <row r="168" spans="1:15" ht="12.75" x14ac:dyDescent="0.2">
      <c r="A168" s="12" t="s">
        <v>100</v>
      </c>
      <c r="B168" s="4" t="s">
        <v>59</v>
      </c>
      <c r="C168" s="1" t="s">
        <v>9</v>
      </c>
      <c r="D168" s="6" t="s">
        <v>35</v>
      </c>
      <c r="E168" s="1" t="s">
        <v>122</v>
      </c>
      <c r="G168" s="13">
        <v>300</v>
      </c>
      <c r="H168" s="13"/>
      <c r="I168" s="20">
        <v>9416.91</v>
      </c>
      <c r="J168" s="20">
        <f t="shared" si="18"/>
        <v>2825073</v>
      </c>
      <c r="K168" s="20">
        <f t="shared" si="21"/>
        <v>235422.75</v>
      </c>
      <c r="L168" s="20">
        <v>0</v>
      </c>
      <c r="M168" s="20">
        <f t="shared" si="19"/>
        <v>-7062.68</v>
      </c>
      <c r="N168" s="20">
        <v>0</v>
      </c>
      <c r="O168" s="1">
        <f t="shared" si="20"/>
        <v>228360.07</v>
      </c>
    </row>
    <row r="169" spans="1:15" ht="12.75" x14ac:dyDescent="0.2">
      <c r="A169" s="12" t="s">
        <v>100</v>
      </c>
      <c r="B169" s="4" t="s">
        <v>59</v>
      </c>
      <c r="C169" s="1" t="s">
        <v>9</v>
      </c>
      <c r="D169" s="6" t="s">
        <v>37</v>
      </c>
      <c r="E169" s="1" t="s">
        <v>123</v>
      </c>
      <c r="G169" s="13">
        <v>310</v>
      </c>
      <c r="H169" s="13"/>
      <c r="I169" s="20">
        <v>9416.91</v>
      </c>
      <c r="J169" s="20">
        <f t="shared" si="18"/>
        <v>2919242.1</v>
      </c>
      <c r="K169" s="20">
        <f t="shared" si="21"/>
        <v>243270.18</v>
      </c>
      <c r="L169" s="20">
        <v>0</v>
      </c>
      <c r="M169" s="20">
        <f t="shared" si="19"/>
        <v>-7298.11</v>
      </c>
      <c r="N169" s="20">
        <v>-44679</v>
      </c>
      <c r="O169" s="1">
        <f t="shared" si="20"/>
        <v>191293.07</v>
      </c>
    </row>
    <row r="170" spans="1:15" ht="12.75" x14ac:dyDescent="0.2">
      <c r="A170" s="12" t="s">
        <v>100</v>
      </c>
      <c r="B170" s="4" t="s">
        <v>59</v>
      </c>
      <c r="C170" s="1" t="s">
        <v>9</v>
      </c>
      <c r="D170" s="6" t="s">
        <v>83</v>
      </c>
      <c r="E170" s="1" t="s">
        <v>89</v>
      </c>
      <c r="G170" s="13">
        <v>220</v>
      </c>
      <c r="H170" s="13"/>
      <c r="I170" s="20">
        <v>9416.91</v>
      </c>
      <c r="J170" s="20">
        <f t="shared" si="18"/>
        <v>2071720.2</v>
      </c>
      <c r="K170" s="20">
        <f t="shared" si="21"/>
        <v>172643.35</v>
      </c>
      <c r="L170" s="20">
        <v>0</v>
      </c>
      <c r="M170" s="20">
        <f t="shared" si="19"/>
        <v>-5179.3</v>
      </c>
      <c r="N170" s="20">
        <v>-23980.21</v>
      </c>
      <c r="O170" s="1">
        <f t="shared" si="20"/>
        <v>143483.84000000003</v>
      </c>
    </row>
    <row r="171" spans="1:15" ht="12.75" x14ac:dyDescent="0.2">
      <c r="A171" s="12" t="s">
        <v>100</v>
      </c>
      <c r="B171" s="4" t="s">
        <v>59</v>
      </c>
      <c r="C171" s="3" t="s">
        <v>9</v>
      </c>
      <c r="D171" s="6" t="s">
        <v>36</v>
      </c>
      <c r="E171" s="3" t="s">
        <v>19</v>
      </c>
      <c r="G171" s="13">
        <v>386</v>
      </c>
      <c r="H171" s="13"/>
      <c r="I171" s="20">
        <v>9416.91</v>
      </c>
      <c r="J171" s="20">
        <f t="shared" si="18"/>
        <v>3634927.26</v>
      </c>
      <c r="K171" s="20">
        <f t="shared" si="21"/>
        <v>302910.61</v>
      </c>
      <c r="L171" s="20">
        <v>0</v>
      </c>
      <c r="M171" s="20">
        <f t="shared" si="19"/>
        <v>-9087.32</v>
      </c>
      <c r="N171" s="20">
        <v>0</v>
      </c>
      <c r="O171" s="1">
        <f t="shared" si="20"/>
        <v>293823.28999999998</v>
      </c>
    </row>
    <row r="172" spans="1:15" ht="12.75" x14ac:dyDescent="0.2">
      <c r="A172" s="12" t="s">
        <v>100</v>
      </c>
      <c r="B172" s="4" t="s">
        <v>59</v>
      </c>
      <c r="C172" s="1" t="s">
        <v>9</v>
      </c>
      <c r="D172" s="6" t="s">
        <v>32</v>
      </c>
      <c r="E172" s="1" t="s">
        <v>124</v>
      </c>
      <c r="G172" s="13">
        <v>926</v>
      </c>
      <c r="H172" s="13"/>
      <c r="I172" s="20">
        <v>9416.91</v>
      </c>
      <c r="J172" s="20">
        <f t="shared" si="18"/>
        <v>8720058.6600000001</v>
      </c>
      <c r="K172" s="20">
        <f t="shared" si="21"/>
        <v>726671.56</v>
      </c>
      <c r="L172" s="20">
        <v>0</v>
      </c>
      <c r="M172" s="20">
        <f t="shared" si="19"/>
        <v>-21800.15</v>
      </c>
      <c r="N172" s="20">
        <v>-85268.34</v>
      </c>
      <c r="O172" s="1">
        <f t="shared" si="20"/>
        <v>619603.07000000007</v>
      </c>
    </row>
    <row r="173" spans="1:15" ht="12.75" x14ac:dyDescent="0.2">
      <c r="A173" s="12" t="s">
        <v>101</v>
      </c>
      <c r="B173" s="4" t="s">
        <v>62</v>
      </c>
      <c r="C173" s="1" t="s">
        <v>11</v>
      </c>
      <c r="D173" s="6" t="s">
        <v>38</v>
      </c>
      <c r="E173" s="1" t="s">
        <v>134</v>
      </c>
      <c r="G173" s="13">
        <v>315</v>
      </c>
      <c r="H173" s="13"/>
      <c r="I173" s="20">
        <v>9978.9</v>
      </c>
      <c r="J173" s="20">
        <f t="shared" si="18"/>
        <v>3143353.5</v>
      </c>
      <c r="K173" s="20">
        <f t="shared" si="21"/>
        <v>261946.13</v>
      </c>
      <c r="L173" s="20">
        <v>0</v>
      </c>
      <c r="M173" s="20">
        <f t="shared" si="19"/>
        <v>-7858.38</v>
      </c>
      <c r="N173" s="20">
        <v>0</v>
      </c>
      <c r="O173" s="1">
        <f t="shared" si="20"/>
        <v>254087.75</v>
      </c>
    </row>
    <row r="174" spans="1:15" ht="12.75" x14ac:dyDescent="0.2">
      <c r="A174" s="12" t="s">
        <v>102</v>
      </c>
      <c r="B174" s="4" t="s">
        <v>53</v>
      </c>
      <c r="C174" s="1" t="s">
        <v>53</v>
      </c>
      <c r="D174" s="6" t="s">
        <v>65</v>
      </c>
      <c r="E174" s="1" t="s">
        <v>52</v>
      </c>
      <c r="G174" s="13">
        <v>729</v>
      </c>
      <c r="H174" s="13"/>
      <c r="I174" s="20">
        <v>9319.94</v>
      </c>
      <c r="J174" s="20">
        <f t="shared" si="18"/>
        <v>6794236.2599999998</v>
      </c>
      <c r="K174" s="20">
        <f t="shared" si="21"/>
        <v>566186.36</v>
      </c>
      <c r="L174" s="20">
        <v>0</v>
      </c>
      <c r="M174" s="20">
        <f t="shared" si="19"/>
        <v>-16985.59</v>
      </c>
      <c r="N174" s="20">
        <v>-38450</v>
      </c>
      <c r="O174" s="1">
        <f t="shared" si="20"/>
        <v>510750.77</v>
      </c>
    </row>
    <row r="175" spans="1:15" ht="12.75" x14ac:dyDescent="0.2">
      <c r="A175" s="12" t="s">
        <v>102</v>
      </c>
      <c r="B175" s="4" t="s">
        <v>53</v>
      </c>
      <c r="C175" s="1" t="s">
        <v>53</v>
      </c>
      <c r="D175" s="6" t="s">
        <v>150</v>
      </c>
      <c r="E175" s="1" t="s">
        <v>151</v>
      </c>
      <c r="G175" s="13">
        <v>100</v>
      </c>
      <c r="H175" s="13"/>
      <c r="I175" s="20">
        <v>9319.94</v>
      </c>
      <c r="J175" s="20">
        <f t="shared" si="18"/>
        <v>931994</v>
      </c>
      <c r="K175" s="20">
        <f t="shared" si="21"/>
        <v>77666.17</v>
      </c>
      <c r="L175" s="20">
        <v>0</v>
      </c>
      <c r="M175" s="20">
        <f t="shared" si="19"/>
        <v>-2329.9899999999998</v>
      </c>
      <c r="N175" s="20">
        <v>0</v>
      </c>
      <c r="O175" s="1">
        <f t="shared" si="20"/>
        <v>75336.179999999993</v>
      </c>
    </row>
    <row r="176" spans="1:15" ht="12.75" x14ac:dyDescent="0.2">
      <c r="A176" s="12" t="s">
        <v>103</v>
      </c>
      <c r="B176" s="4" t="s">
        <v>60</v>
      </c>
      <c r="C176" s="3" t="s">
        <v>12</v>
      </c>
      <c r="D176" s="6" t="s">
        <v>39</v>
      </c>
      <c r="E176" s="3" t="s">
        <v>127</v>
      </c>
      <c r="G176" s="13">
        <v>198</v>
      </c>
      <c r="H176" s="13"/>
      <c r="I176" s="20">
        <v>9408.83</v>
      </c>
      <c r="J176" s="20">
        <f t="shared" si="18"/>
        <v>1862948.34</v>
      </c>
      <c r="K176" s="20">
        <f t="shared" si="21"/>
        <v>155245.70000000001</v>
      </c>
      <c r="L176" s="20">
        <v>0</v>
      </c>
      <c r="M176" s="20">
        <f t="shared" si="19"/>
        <v>-4657.37</v>
      </c>
      <c r="N176" s="20">
        <v>0</v>
      </c>
      <c r="O176" s="1">
        <f t="shared" si="20"/>
        <v>150588.33000000002</v>
      </c>
    </row>
    <row r="177" spans="1:15" ht="12.75" x14ac:dyDescent="0.2">
      <c r="A177" s="12" t="s">
        <v>103</v>
      </c>
      <c r="B177" s="4" t="s">
        <v>60</v>
      </c>
      <c r="C177" s="1" t="s">
        <v>12</v>
      </c>
      <c r="D177" s="6" t="s">
        <v>40</v>
      </c>
      <c r="E177" s="1" t="s">
        <v>13</v>
      </c>
      <c r="G177" s="13">
        <v>315</v>
      </c>
      <c r="H177" s="13"/>
      <c r="I177" s="20">
        <v>9408.83</v>
      </c>
      <c r="J177" s="20">
        <f t="shared" si="18"/>
        <v>2963781.45</v>
      </c>
      <c r="K177" s="20">
        <f t="shared" si="21"/>
        <v>246981.79</v>
      </c>
      <c r="L177" s="20">
        <v>0</v>
      </c>
      <c r="M177" s="20">
        <f t="shared" si="19"/>
        <v>-7409.45</v>
      </c>
      <c r="N177" s="20">
        <v>0</v>
      </c>
      <c r="O177" s="1">
        <f t="shared" si="20"/>
        <v>239572.34</v>
      </c>
    </row>
    <row r="178" spans="1:15" ht="12.75" x14ac:dyDescent="0.2">
      <c r="A178" s="12" t="s">
        <v>104</v>
      </c>
      <c r="B178" s="4" t="s">
        <v>61</v>
      </c>
      <c r="C178" s="1" t="s">
        <v>14</v>
      </c>
      <c r="D178" s="6" t="s">
        <v>84</v>
      </c>
      <c r="E178" s="1" t="s">
        <v>88</v>
      </c>
      <c r="G178" s="13">
        <v>165</v>
      </c>
      <c r="H178" s="13"/>
      <c r="I178" s="20">
        <v>9043.64</v>
      </c>
      <c r="J178" s="20">
        <f t="shared" si="18"/>
        <v>1492200.6</v>
      </c>
      <c r="K178" s="20">
        <f t="shared" si="21"/>
        <v>124350.05</v>
      </c>
      <c r="L178" s="20">
        <v>0</v>
      </c>
      <c r="M178" s="20">
        <f t="shared" si="19"/>
        <v>-3730.5</v>
      </c>
      <c r="N178" s="20">
        <v>0</v>
      </c>
      <c r="O178" s="1">
        <f t="shared" si="20"/>
        <v>120619.55</v>
      </c>
    </row>
    <row r="179" spans="1:15" ht="12.75" x14ac:dyDescent="0.2">
      <c r="A179" s="12" t="s">
        <v>104</v>
      </c>
      <c r="B179" s="4" t="s">
        <v>61</v>
      </c>
      <c r="C179" s="1" t="s">
        <v>14</v>
      </c>
      <c r="D179" s="6" t="s">
        <v>41</v>
      </c>
      <c r="E179" s="1" t="s">
        <v>130</v>
      </c>
      <c r="G179" s="13">
        <v>200</v>
      </c>
      <c r="H179" s="13"/>
      <c r="I179" s="20">
        <v>9043.64</v>
      </c>
      <c r="J179" s="20">
        <f t="shared" si="18"/>
        <v>1808728</v>
      </c>
      <c r="K179" s="20">
        <f t="shared" si="21"/>
        <v>150727.32999999999</v>
      </c>
      <c r="L179" s="20">
        <v>0</v>
      </c>
      <c r="M179" s="20">
        <f t="shared" si="19"/>
        <v>-4521.82</v>
      </c>
      <c r="N179" s="20">
        <v>0</v>
      </c>
      <c r="O179" s="1">
        <f t="shared" si="20"/>
        <v>146205.50999999998</v>
      </c>
    </row>
    <row r="180" spans="1:15" ht="12.75" x14ac:dyDescent="0.2">
      <c r="A180" s="12" t="s">
        <v>104</v>
      </c>
      <c r="B180" s="4" t="s">
        <v>61</v>
      </c>
      <c r="C180" s="1" t="s">
        <v>14</v>
      </c>
      <c r="D180" s="6" t="s">
        <v>109</v>
      </c>
      <c r="E180" s="1" t="s">
        <v>131</v>
      </c>
      <c r="G180" s="13">
        <v>582</v>
      </c>
      <c r="H180" s="13"/>
      <c r="I180" s="20">
        <v>9043.64</v>
      </c>
      <c r="J180" s="20">
        <f t="shared" si="18"/>
        <v>5263398.4800000004</v>
      </c>
      <c r="K180" s="20">
        <f t="shared" si="21"/>
        <v>438616.54</v>
      </c>
      <c r="L180" s="20">
        <v>0</v>
      </c>
      <c r="M180" s="20">
        <f t="shared" si="19"/>
        <v>-13158.5</v>
      </c>
      <c r="N180" s="20">
        <v>0</v>
      </c>
      <c r="O180" s="1">
        <f t="shared" si="20"/>
        <v>425458.04</v>
      </c>
    </row>
    <row r="181" spans="1:15" ht="12.75" x14ac:dyDescent="0.2">
      <c r="A181" s="12" t="s">
        <v>104</v>
      </c>
      <c r="B181" s="4" t="s">
        <v>61</v>
      </c>
      <c r="C181" s="1" t="s">
        <v>14</v>
      </c>
      <c r="D181" s="6" t="s">
        <v>85</v>
      </c>
      <c r="E181" s="1" t="s">
        <v>132</v>
      </c>
      <c r="G181" s="13">
        <v>1605</v>
      </c>
      <c r="H181" s="13"/>
      <c r="I181" s="20">
        <v>9043.64</v>
      </c>
      <c r="J181" s="20">
        <f t="shared" si="18"/>
        <v>14515042.199999999</v>
      </c>
      <c r="K181" s="20">
        <f t="shared" si="21"/>
        <v>1209586.8500000001</v>
      </c>
      <c r="L181" s="20">
        <v>0</v>
      </c>
      <c r="M181" s="20">
        <f t="shared" si="19"/>
        <v>-36287.61</v>
      </c>
      <c r="N181" s="20">
        <v>-67820.52</v>
      </c>
      <c r="O181" s="1">
        <f t="shared" si="20"/>
        <v>1105478.72</v>
      </c>
    </row>
    <row r="182" spans="1:15" ht="12.75" x14ac:dyDescent="0.2">
      <c r="A182" s="12" t="s">
        <v>104</v>
      </c>
      <c r="B182" s="4" t="s">
        <v>61</v>
      </c>
      <c r="C182" s="1" t="s">
        <v>14</v>
      </c>
      <c r="D182" s="6" t="s">
        <v>42</v>
      </c>
      <c r="E182" s="1" t="s">
        <v>133</v>
      </c>
      <c r="G182" s="13">
        <v>1200</v>
      </c>
      <c r="H182" s="13"/>
      <c r="I182" s="20">
        <v>9043.64</v>
      </c>
      <c r="J182" s="20">
        <f t="shared" si="18"/>
        <v>10852368</v>
      </c>
      <c r="K182" s="20">
        <f t="shared" si="21"/>
        <v>904364</v>
      </c>
      <c r="L182" s="20">
        <v>0</v>
      </c>
      <c r="M182" s="20">
        <f t="shared" si="19"/>
        <v>-27130.92</v>
      </c>
      <c r="N182" s="20">
        <v>-99308.62</v>
      </c>
      <c r="O182" s="1">
        <f t="shared" si="20"/>
        <v>777924.46</v>
      </c>
    </row>
    <row r="183" spans="1:15" ht="12.75" x14ac:dyDescent="0.2">
      <c r="A183" s="4" t="s">
        <v>104</v>
      </c>
      <c r="B183" s="4" t="s">
        <v>61</v>
      </c>
      <c r="C183" s="4" t="s">
        <v>14</v>
      </c>
      <c r="D183" s="6" t="s">
        <v>152</v>
      </c>
      <c r="E183" s="4" t="s">
        <v>153</v>
      </c>
      <c r="G183" s="13">
        <v>0</v>
      </c>
      <c r="H183" s="13">
        <v>300</v>
      </c>
      <c r="I183" s="20">
        <v>9043.64</v>
      </c>
      <c r="J183" s="20">
        <f t="shared" si="18"/>
        <v>2605698</v>
      </c>
      <c r="K183" s="20">
        <f t="shared" si="21"/>
        <v>217141.5</v>
      </c>
      <c r="L183" s="20">
        <v>0</v>
      </c>
      <c r="M183" s="20">
        <f t="shared" si="19"/>
        <v>-6514.25</v>
      </c>
      <c r="N183" s="20">
        <v>0</v>
      </c>
      <c r="O183" s="1">
        <f t="shared" si="20"/>
        <v>210627.25</v>
      </c>
    </row>
    <row r="184" spans="1:15" ht="12.75" x14ac:dyDescent="0.2">
      <c r="A184" s="12" t="s">
        <v>105</v>
      </c>
      <c r="B184" s="4" t="s">
        <v>57</v>
      </c>
      <c r="C184" s="1" t="s">
        <v>15</v>
      </c>
      <c r="D184" s="6" t="s">
        <v>43</v>
      </c>
      <c r="E184" s="1" t="s">
        <v>16</v>
      </c>
      <c r="G184" s="13">
        <v>882</v>
      </c>
      <c r="H184" s="13"/>
      <c r="I184" s="20">
        <v>9043.6200000000008</v>
      </c>
      <c r="J184" s="20">
        <f t="shared" si="18"/>
        <v>7976472.8399999999</v>
      </c>
      <c r="K184" s="20">
        <f t="shared" si="21"/>
        <v>664706.06999999995</v>
      </c>
      <c r="L184" s="20">
        <v>0</v>
      </c>
      <c r="M184" s="20">
        <f t="shared" si="19"/>
        <v>-19941.18</v>
      </c>
      <c r="N184" s="20">
        <v>-111305.42</v>
      </c>
      <c r="O184" s="1">
        <f t="shared" si="20"/>
        <v>533459.46999999986</v>
      </c>
    </row>
    <row r="185" spans="1:15" ht="12.75" x14ac:dyDescent="0.2">
      <c r="A185" s="12" t="s">
        <v>105</v>
      </c>
      <c r="B185" s="4" t="s">
        <v>57</v>
      </c>
      <c r="C185" s="1" t="s">
        <v>15</v>
      </c>
      <c r="D185" s="6" t="s">
        <v>50</v>
      </c>
      <c r="E185" s="1" t="s">
        <v>129</v>
      </c>
      <c r="G185" s="13">
        <v>66</v>
      </c>
      <c r="H185" s="13"/>
      <c r="I185" s="20">
        <v>9043.6200000000008</v>
      </c>
      <c r="J185" s="20">
        <f t="shared" si="18"/>
        <v>596878.92000000004</v>
      </c>
      <c r="K185" s="20">
        <f t="shared" si="21"/>
        <v>49739.91</v>
      </c>
      <c r="L185" s="20">
        <v>0</v>
      </c>
      <c r="M185" s="20">
        <f t="shared" si="19"/>
        <v>-1492.2</v>
      </c>
      <c r="N185" s="20">
        <v>0</v>
      </c>
      <c r="O185" s="1">
        <f t="shared" si="20"/>
        <v>48247.710000000006</v>
      </c>
    </row>
    <row r="186" spans="1:15" ht="12.75" x14ac:dyDescent="0.2">
      <c r="A186" s="12" t="s">
        <v>44</v>
      </c>
      <c r="B186" s="4" t="s">
        <v>143</v>
      </c>
      <c r="C186" s="4" t="s">
        <v>140</v>
      </c>
      <c r="D186" s="6" t="s">
        <v>141</v>
      </c>
      <c r="E186" s="4" t="s">
        <v>142</v>
      </c>
      <c r="G186" s="13">
        <v>40</v>
      </c>
      <c r="H186" s="13"/>
      <c r="I186" s="20">
        <v>9322.8799999999992</v>
      </c>
      <c r="J186" s="20">
        <f t="shared" si="18"/>
        <v>372915.20000000001</v>
      </c>
      <c r="K186" s="20">
        <f t="shared" si="21"/>
        <v>31076.27</v>
      </c>
      <c r="L186" s="20">
        <v>0</v>
      </c>
      <c r="M186" s="20">
        <f t="shared" si="19"/>
        <v>-932.29</v>
      </c>
      <c r="N186" s="20">
        <v>0</v>
      </c>
      <c r="O186" s="1">
        <f t="shared" si="20"/>
        <v>30143.98</v>
      </c>
    </row>
    <row r="187" spans="1:15" ht="12.75" x14ac:dyDescent="0.2">
      <c r="A187" s="12" t="s">
        <v>106</v>
      </c>
      <c r="B187" s="4" t="s">
        <v>64</v>
      </c>
      <c r="C187" s="1" t="s">
        <v>110</v>
      </c>
      <c r="D187" s="6" t="s">
        <v>46</v>
      </c>
      <c r="E187" s="1" t="s">
        <v>136</v>
      </c>
      <c r="G187" s="13">
        <v>115</v>
      </c>
      <c r="H187" s="13"/>
      <c r="I187" s="20">
        <v>9383.5</v>
      </c>
      <c r="J187" s="20">
        <f t="shared" si="18"/>
        <v>1079102.5</v>
      </c>
      <c r="K187" s="20">
        <f t="shared" si="21"/>
        <v>89925.21</v>
      </c>
      <c r="L187" s="20">
        <v>0</v>
      </c>
      <c r="M187" s="20">
        <f t="shared" si="19"/>
        <v>-2697.76</v>
      </c>
      <c r="N187" s="20">
        <v>0</v>
      </c>
      <c r="O187" s="1">
        <f t="shared" si="20"/>
        <v>87227.450000000012</v>
      </c>
    </row>
    <row r="189" spans="1:15" x14ac:dyDescent="0.25">
      <c r="A189" s="22" t="s">
        <v>144</v>
      </c>
      <c r="B189"/>
      <c r="C189" s="23">
        <v>8685.66</v>
      </c>
      <c r="G189" s="21">
        <f>SUM(G148:G188)</f>
        <v>21262</v>
      </c>
      <c r="H189" s="21">
        <f>SUM(H148:H188)</f>
        <v>306</v>
      </c>
      <c r="J189" s="21">
        <f t="shared" ref="J189:O189" si="22">SUM(J148:J188)</f>
        <v>202583029.13999996</v>
      </c>
      <c r="K189" s="21">
        <f t="shared" si="22"/>
        <v>16881919.120000001</v>
      </c>
      <c r="L189" s="21">
        <f t="shared" si="22"/>
        <v>0</v>
      </c>
      <c r="M189" s="21">
        <f t="shared" si="22"/>
        <v>-506457.56999999995</v>
      </c>
      <c r="N189" s="21">
        <f t="shared" si="22"/>
        <v>-1835286.2000000002</v>
      </c>
      <c r="O189" s="21">
        <f t="shared" si="22"/>
        <v>14540175.35</v>
      </c>
    </row>
    <row r="190" spans="1:15" x14ac:dyDescent="0.25">
      <c r="M190" s="21">
        <f>L189+M189</f>
        <v>-506457.56999999995</v>
      </c>
      <c r="O190" s="21">
        <f>O189-M189</f>
        <v>15046632.92</v>
      </c>
    </row>
    <row r="193" spans="1:15" ht="12.75" x14ac:dyDescent="0.2">
      <c r="A193" s="14" t="s">
        <v>149</v>
      </c>
      <c r="B193" s="14"/>
      <c r="C193" s="15"/>
      <c r="D193" s="15"/>
      <c r="E193" s="14"/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63.75" x14ac:dyDescent="0.2">
      <c r="A194" s="16" t="s">
        <v>158</v>
      </c>
      <c r="B194" s="16"/>
      <c r="C194" s="15"/>
      <c r="D194" s="15" t="s">
        <v>20</v>
      </c>
      <c r="E194" s="14" t="s">
        <v>21</v>
      </c>
      <c r="F194" s="17"/>
      <c r="G194" s="18" t="s">
        <v>0</v>
      </c>
      <c r="H194" s="18" t="s">
        <v>159</v>
      </c>
      <c r="I194" s="18" t="s">
        <v>1</v>
      </c>
      <c r="J194" s="18" t="s">
        <v>2</v>
      </c>
      <c r="K194" s="18" t="s">
        <v>3</v>
      </c>
      <c r="L194" s="18" t="s">
        <v>4</v>
      </c>
      <c r="M194" s="18" t="s">
        <v>5</v>
      </c>
      <c r="N194" s="18" t="s">
        <v>17</v>
      </c>
      <c r="O194" s="18" t="s">
        <v>6</v>
      </c>
    </row>
    <row r="195" spans="1:15" x14ac:dyDescent="0.25">
      <c r="C195" s="21"/>
      <c r="E195" s="21"/>
      <c r="F195" s="21"/>
      <c r="G195" s="19"/>
      <c r="H195" s="19"/>
      <c r="I195" s="20"/>
      <c r="J195" s="20"/>
      <c r="K195" s="20"/>
      <c r="L195" s="20"/>
      <c r="M195" s="20"/>
      <c r="N195" s="20"/>
      <c r="O195" s="1"/>
    </row>
    <row r="196" spans="1:15" ht="12.75" x14ac:dyDescent="0.2">
      <c r="A196" s="12" t="s">
        <v>91</v>
      </c>
      <c r="B196" s="4" t="s">
        <v>55</v>
      </c>
      <c r="C196" s="1" t="s">
        <v>107</v>
      </c>
      <c r="D196" s="6" t="s">
        <v>23</v>
      </c>
      <c r="E196" s="1" t="s">
        <v>112</v>
      </c>
      <c r="G196" s="13">
        <v>1870</v>
      </c>
      <c r="H196" s="13"/>
      <c r="I196" s="20">
        <v>9412.6299999999992</v>
      </c>
      <c r="J196" s="20">
        <f t="shared" ref="J196:J235" si="23">ROUND((G196*I196)+(H196*$C$141),2)</f>
        <v>17601618.100000001</v>
      </c>
      <c r="K196" s="20">
        <f t="shared" ref="K196:K235" si="24">ROUND(J196/12,2)</f>
        <v>1466801.51</v>
      </c>
      <c r="L196" s="20">
        <v>0</v>
      </c>
      <c r="M196" s="20">
        <f t="shared" ref="M196:M235" si="25">ROUND((J196*-0.03)/12,2)</f>
        <v>-44004.05</v>
      </c>
      <c r="N196" s="20">
        <v>-182307.75</v>
      </c>
      <c r="O196" s="1">
        <f t="shared" ref="O196:O235" si="26">K196+L196+M196+N196</f>
        <v>1240489.71</v>
      </c>
    </row>
    <row r="197" spans="1:15" ht="12.75" x14ac:dyDescent="0.2">
      <c r="A197" s="12" t="s">
        <v>91</v>
      </c>
      <c r="B197" s="4" t="s">
        <v>55</v>
      </c>
      <c r="C197" s="1" t="s">
        <v>107</v>
      </c>
      <c r="D197" s="6" t="s">
        <v>45</v>
      </c>
      <c r="E197" s="1" t="s">
        <v>113</v>
      </c>
      <c r="G197" s="13">
        <v>850</v>
      </c>
      <c r="H197" s="13"/>
      <c r="I197" s="20">
        <v>9412.6299999999992</v>
      </c>
      <c r="J197" s="20">
        <f t="shared" si="23"/>
        <v>8000735.5</v>
      </c>
      <c r="K197" s="20">
        <f t="shared" si="24"/>
        <v>666727.96</v>
      </c>
      <c r="L197" s="20">
        <v>0</v>
      </c>
      <c r="M197" s="20">
        <f t="shared" si="25"/>
        <v>-20001.84</v>
      </c>
      <c r="N197" s="20">
        <v>-77895.759999999995</v>
      </c>
      <c r="O197" s="1">
        <f t="shared" si="26"/>
        <v>568830.36</v>
      </c>
    </row>
    <row r="198" spans="1:15" ht="12.75" x14ac:dyDescent="0.2">
      <c r="A198" s="12" t="s">
        <v>91</v>
      </c>
      <c r="B198" s="4" t="s">
        <v>55</v>
      </c>
      <c r="C198" s="1" t="s">
        <v>107</v>
      </c>
      <c r="D198" s="6" t="s">
        <v>92</v>
      </c>
      <c r="E198" s="1" t="s">
        <v>114</v>
      </c>
      <c r="G198" s="13">
        <v>2025</v>
      </c>
      <c r="H198" s="13">
        <v>6</v>
      </c>
      <c r="I198" s="20">
        <v>9412.6299999999992</v>
      </c>
      <c r="J198" s="20">
        <f t="shared" si="23"/>
        <v>19112689.710000001</v>
      </c>
      <c r="K198" s="20">
        <f t="shared" si="24"/>
        <v>1592724.14</v>
      </c>
      <c r="L198" s="20">
        <v>0</v>
      </c>
      <c r="M198" s="20">
        <f t="shared" si="25"/>
        <v>-47781.72</v>
      </c>
      <c r="N198" s="20">
        <v>-177157.28</v>
      </c>
      <c r="O198" s="1">
        <f t="shared" si="26"/>
        <v>1367785.14</v>
      </c>
    </row>
    <row r="199" spans="1:15" ht="12.75" x14ac:dyDescent="0.2">
      <c r="A199" s="12" t="s">
        <v>93</v>
      </c>
      <c r="B199" s="4" t="s">
        <v>55</v>
      </c>
      <c r="C199" s="1" t="s">
        <v>7</v>
      </c>
      <c r="D199" s="6" t="s">
        <v>24</v>
      </c>
      <c r="E199" s="3" t="s">
        <v>120</v>
      </c>
      <c r="G199" s="13">
        <v>683</v>
      </c>
      <c r="H199" s="13"/>
      <c r="I199" s="20">
        <v>10025</v>
      </c>
      <c r="J199" s="20">
        <f t="shared" si="23"/>
        <v>6847075</v>
      </c>
      <c r="K199" s="20">
        <f t="shared" si="24"/>
        <v>570589.57999999996</v>
      </c>
      <c r="L199" s="20">
        <v>0</v>
      </c>
      <c r="M199" s="20">
        <f t="shared" si="25"/>
        <v>-17117.689999999999</v>
      </c>
      <c r="N199" s="20">
        <v>-159061.87</v>
      </c>
      <c r="O199" s="1">
        <f t="shared" si="26"/>
        <v>394410.02</v>
      </c>
    </row>
    <row r="200" spans="1:15" ht="12.75" x14ac:dyDescent="0.2">
      <c r="A200" s="12" t="s">
        <v>94</v>
      </c>
      <c r="B200" s="4" t="s">
        <v>55</v>
      </c>
      <c r="C200" s="1" t="s">
        <v>54</v>
      </c>
      <c r="D200" s="6" t="s">
        <v>25</v>
      </c>
      <c r="E200" s="2" t="s">
        <v>119</v>
      </c>
      <c r="G200" s="13">
        <v>669</v>
      </c>
      <c r="H200" s="13"/>
      <c r="I200" s="20">
        <v>9241.6200000000008</v>
      </c>
      <c r="J200" s="20">
        <f t="shared" si="23"/>
        <v>6182643.7800000003</v>
      </c>
      <c r="K200" s="20">
        <f t="shared" si="24"/>
        <v>515220.32</v>
      </c>
      <c r="L200" s="20">
        <v>0</v>
      </c>
      <c r="M200" s="20">
        <f t="shared" si="25"/>
        <v>-15456.61</v>
      </c>
      <c r="N200" s="20">
        <v>-53422.92</v>
      </c>
      <c r="O200" s="1">
        <f t="shared" si="26"/>
        <v>446340.79000000004</v>
      </c>
    </row>
    <row r="201" spans="1:15" ht="12.75" x14ac:dyDescent="0.2">
      <c r="A201" s="12" t="s">
        <v>95</v>
      </c>
      <c r="B201" s="4" t="s">
        <v>55</v>
      </c>
      <c r="C201" s="1" t="s">
        <v>111</v>
      </c>
      <c r="D201" s="6" t="s">
        <v>44</v>
      </c>
      <c r="E201" s="1" t="s">
        <v>137</v>
      </c>
      <c r="G201" s="13">
        <v>463</v>
      </c>
      <c r="H201" s="13"/>
      <c r="I201" s="20">
        <v>9997.99</v>
      </c>
      <c r="J201" s="20">
        <f t="shared" si="23"/>
        <v>4629069.37</v>
      </c>
      <c r="K201" s="20">
        <f t="shared" si="24"/>
        <v>385755.78</v>
      </c>
      <c r="L201" s="20">
        <v>0</v>
      </c>
      <c r="M201" s="20">
        <f t="shared" si="25"/>
        <v>-11572.67</v>
      </c>
      <c r="N201" s="20">
        <v>-30588.97</v>
      </c>
      <c r="O201" s="1">
        <f t="shared" si="26"/>
        <v>343594.14</v>
      </c>
    </row>
    <row r="202" spans="1:15" x14ac:dyDescent="0.25">
      <c r="A202" s="12" t="s">
        <v>95</v>
      </c>
      <c r="B202" s="4" t="s">
        <v>55</v>
      </c>
      <c r="C202" s="21" t="s">
        <v>111</v>
      </c>
      <c r="D202" t="s">
        <v>26</v>
      </c>
      <c r="E202" s="21" t="s">
        <v>138</v>
      </c>
      <c r="G202" s="13">
        <v>232</v>
      </c>
      <c r="H202" s="13"/>
      <c r="I202" s="20">
        <v>9997.99</v>
      </c>
      <c r="J202" s="20">
        <f t="shared" si="23"/>
        <v>2319533.6800000002</v>
      </c>
      <c r="K202" s="20">
        <f t="shared" si="24"/>
        <v>193294.47</v>
      </c>
      <c r="L202" s="20">
        <v>0</v>
      </c>
      <c r="M202" s="20">
        <f t="shared" si="25"/>
        <v>-5798.83</v>
      </c>
      <c r="N202" s="20">
        <v>-42232.28</v>
      </c>
      <c r="O202" s="1">
        <f t="shared" si="26"/>
        <v>145263.36000000002</v>
      </c>
    </row>
    <row r="203" spans="1:15" x14ac:dyDescent="0.25">
      <c r="A203" s="12" t="s">
        <v>95</v>
      </c>
      <c r="B203" s="4" t="s">
        <v>55</v>
      </c>
      <c r="C203" s="21" t="s">
        <v>111</v>
      </c>
      <c r="D203" t="s">
        <v>27</v>
      </c>
      <c r="E203" s="21" t="s">
        <v>139</v>
      </c>
      <c r="G203" s="13">
        <v>245</v>
      </c>
      <c r="H203" s="13"/>
      <c r="I203" s="20">
        <v>9997.99</v>
      </c>
      <c r="J203" s="20">
        <f t="shared" si="23"/>
        <v>2449507.5499999998</v>
      </c>
      <c r="K203" s="20">
        <f t="shared" si="24"/>
        <v>204125.63</v>
      </c>
      <c r="L203" s="20">
        <v>0</v>
      </c>
      <c r="M203" s="20">
        <f t="shared" si="25"/>
        <v>-6123.77</v>
      </c>
      <c r="N203" s="20">
        <v>0</v>
      </c>
      <c r="O203" s="1">
        <f t="shared" si="26"/>
        <v>198001.86000000002</v>
      </c>
    </row>
    <row r="204" spans="1:15" ht="12.75" x14ac:dyDescent="0.2">
      <c r="A204" s="12" t="s">
        <v>96</v>
      </c>
      <c r="B204" s="4" t="s">
        <v>58</v>
      </c>
      <c r="C204" s="1" t="s">
        <v>18</v>
      </c>
      <c r="D204" s="6" t="s">
        <v>49</v>
      </c>
      <c r="E204" s="1" t="s">
        <v>115</v>
      </c>
      <c r="G204" s="13">
        <v>460</v>
      </c>
      <c r="H204" s="13"/>
      <c r="I204" s="20">
        <v>10298.290000000001</v>
      </c>
      <c r="J204" s="20">
        <f t="shared" si="23"/>
        <v>4737213.4000000004</v>
      </c>
      <c r="K204" s="20">
        <f t="shared" si="24"/>
        <v>394767.78</v>
      </c>
      <c r="L204" s="20">
        <v>0</v>
      </c>
      <c r="M204" s="20">
        <f t="shared" si="25"/>
        <v>-11843.03</v>
      </c>
      <c r="N204" s="20">
        <v>-180318.25</v>
      </c>
      <c r="O204" s="1">
        <f t="shared" si="26"/>
        <v>202606.5</v>
      </c>
    </row>
    <row r="205" spans="1:15" ht="12.75" x14ac:dyDescent="0.2">
      <c r="A205" s="12" t="s">
        <v>96</v>
      </c>
      <c r="B205" s="4" t="s">
        <v>58</v>
      </c>
      <c r="C205" s="1" t="s">
        <v>18</v>
      </c>
      <c r="D205" s="6" t="s">
        <v>28</v>
      </c>
      <c r="E205" s="1" t="s">
        <v>116</v>
      </c>
      <c r="G205" s="13">
        <v>245</v>
      </c>
      <c r="H205" s="13"/>
      <c r="I205" s="20">
        <v>10298.290000000001</v>
      </c>
      <c r="J205" s="20">
        <f t="shared" si="23"/>
        <v>2523081.0499999998</v>
      </c>
      <c r="K205" s="20">
        <f t="shared" si="24"/>
        <v>210256.75</v>
      </c>
      <c r="L205" s="20">
        <v>0</v>
      </c>
      <c r="M205" s="20">
        <f t="shared" si="25"/>
        <v>-6307.7</v>
      </c>
      <c r="N205" s="20">
        <v>0</v>
      </c>
      <c r="O205" s="1">
        <f t="shared" si="26"/>
        <v>203949.05</v>
      </c>
    </row>
    <row r="206" spans="1:15" ht="12.75" x14ac:dyDescent="0.2">
      <c r="A206" s="12" t="s">
        <v>96</v>
      </c>
      <c r="B206" s="4" t="s">
        <v>58</v>
      </c>
      <c r="C206" s="1" t="s">
        <v>18</v>
      </c>
      <c r="D206" s="6" t="s">
        <v>29</v>
      </c>
      <c r="E206" s="1" t="s">
        <v>117</v>
      </c>
      <c r="G206" s="13">
        <v>142</v>
      </c>
      <c r="H206" s="13"/>
      <c r="I206" s="20">
        <v>10298.290000000001</v>
      </c>
      <c r="J206" s="20">
        <f t="shared" si="23"/>
        <v>1462357.18</v>
      </c>
      <c r="K206" s="20">
        <f t="shared" si="24"/>
        <v>121863.1</v>
      </c>
      <c r="L206" s="20">
        <v>0</v>
      </c>
      <c r="M206" s="20">
        <f t="shared" si="25"/>
        <v>-3655.89</v>
      </c>
      <c r="N206" s="20">
        <v>0</v>
      </c>
      <c r="O206" s="1">
        <f t="shared" si="26"/>
        <v>118207.21</v>
      </c>
    </row>
    <row r="207" spans="1:15" ht="12.75" x14ac:dyDescent="0.2">
      <c r="A207" s="12" t="s">
        <v>96</v>
      </c>
      <c r="B207" s="4" t="s">
        <v>58</v>
      </c>
      <c r="C207" s="1" t="s">
        <v>18</v>
      </c>
      <c r="D207" s="6" t="s">
        <v>66</v>
      </c>
      <c r="E207" s="1" t="s">
        <v>118</v>
      </c>
      <c r="G207" s="13">
        <v>88</v>
      </c>
      <c r="H207" s="13"/>
      <c r="I207" s="20">
        <v>10298.290000000001</v>
      </c>
      <c r="J207" s="20">
        <f t="shared" si="23"/>
        <v>906249.52</v>
      </c>
      <c r="K207" s="20">
        <f t="shared" si="24"/>
        <v>75520.789999999994</v>
      </c>
      <c r="L207" s="20">
        <v>0</v>
      </c>
      <c r="M207" s="20">
        <f t="shared" si="25"/>
        <v>-2265.62</v>
      </c>
      <c r="N207" s="20">
        <v>0</v>
      </c>
      <c r="O207" s="1">
        <f t="shared" si="26"/>
        <v>73255.17</v>
      </c>
    </row>
    <row r="208" spans="1:15" ht="12.75" x14ac:dyDescent="0.2">
      <c r="A208" s="12" t="s">
        <v>97</v>
      </c>
      <c r="B208" s="4" t="s">
        <v>63</v>
      </c>
      <c r="C208" s="1" t="s">
        <v>22</v>
      </c>
      <c r="D208" s="6" t="s">
        <v>51</v>
      </c>
      <c r="E208" s="1" t="s">
        <v>135</v>
      </c>
      <c r="G208" s="13">
        <v>133</v>
      </c>
      <c r="H208" s="13"/>
      <c r="I208" s="20">
        <v>9336.98</v>
      </c>
      <c r="J208" s="20">
        <f t="shared" si="23"/>
        <v>1241818.3400000001</v>
      </c>
      <c r="K208" s="20">
        <f t="shared" si="24"/>
        <v>103484.86</v>
      </c>
      <c r="L208" s="20">
        <v>0</v>
      </c>
      <c r="M208" s="20">
        <f t="shared" si="25"/>
        <v>-3104.55</v>
      </c>
      <c r="N208" s="20">
        <v>0</v>
      </c>
      <c r="O208" s="1">
        <f t="shared" si="26"/>
        <v>100380.31</v>
      </c>
    </row>
    <row r="209" spans="1:15" ht="12.75" x14ac:dyDescent="0.2">
      <c r="A209" s="12" t="s">
        <v>98</v>
      </c>
      <c r="B209" s="4" t="s">
        <v>56</v>
      </c>
      <c r="C209" s="1" t="s">
        <v>56</v>
      </c>
      <c r="D209" s="6" t="s">
        <v>108</v>
      </c>
      <c r="E209" s="1" t="s">
        <v>125</v>
      </c>
      <c r="G209" s="13">
        <v>878</v>
      </c>
      <c r="H209" s="13"/>
      <c r="I209" s="20">
        <v>9208.51</v>
      </c>
      <c r="J209" s="20">
        <f t="shared" si="23"/>
        <v>8085071.7800000003</v>
      </c>
      <c r="K209" s="20">
        <f t="shared" si="24"/>
        <v>673755.98</v>
      </c>
      <c r="L209" s="20">
        <v>0</v>
      </c>
      <c r="M209" s="20">
        <f t="shared" si="25"/>
        <v>-20212.68</v>
      </c>
      <c r="N209" s="20">
        <v>0</v>
      </c>
      <c r="O209" s="1">
        <f t="shared" si="26"/>
        <v>653543.29999999993</v>
      </c>
    </row>
    <row r="210" spans="1:15" ht="12.75" x14ac:dyDescent="0.2">
      <c r="A210" s="12" t="s">
        <v>98</v>
      </c>
      <c r="B210" s="4" t="s">
        <v>56</v>
      </c>
      <c r="C210" s="1" t="s">
        <v>56</v>
      </c>
      <c r="D210" s="6" t="s">
        <v>30</v>
      </c>
      <c r="E210" s="1" t="s">
        <v>126</v>
      </c>
      <c r="G210" s="13">
        <v>1195</v>
      </c>
      <c r="H210" s="13"/>
      <c r="I210" s="20">
        <v>9208.51</v>
      </c>
      <c r="J210" s="20">
        <f t="shared" si="23"/>
        <v>11004169.449999999</v>
      </c>
      <c r="K210" s="20">
        <f t="shared" si="24"/>
        <v>917014.12</v>
      </c>
      <c r="L210" s="20">
        <v>0</v>
      </c>
      <c r="M210" s="20">
        <f t="shared" si="25"/>
        <v>-27510.42</v>
      </c>
      <c r="N210" s="20">
        <v>-249010.91</v>
      </c>
      <c r="O210" s="1">
        <f t="shared" si="26"/>
        <v>640492.78999999992</v>
      </c>
    </row>
    <row r="211" spans="1:15" ht="12.75" x14ac:dyDescent="0.2">
      <c r="A211" s="12" t="s">
        <v>99</v>
      </c>
      <c r="B211" s="4" t="s">
        <v>8</v>
      </c>
      <c r="C211" s="1" t="s">
        <v>8</v>
      </c>
      <c r="D211" s="6" t="s">
        <v>31</v>
      </c>
      <c r="E211" s="1" t="s">
        <v>128</v>
      </c>
      <c r="G211" s="13">
        <v>316</v>
      </c>
      <c r="H211" s="13"/>
      <c r="I211" s="20">
        <v>9945.2800000000007</v>
      </c>
      <c r="J211" s="20">
        <f t="shared" si="23"/>
        <v>3142708.48</v>
      </c>
      <c r="K211" s="20">
        <f t="shared" si="24"/>
        <v>261892.37</v>
      </c>
      <c r="L211" s="20">
        <v>0</v>
      </c>
      <c r="M211" s="20">
        <f t="shared" si="25"/>
        <v>-7856.77</v>
      </c>
      <c r="N211" s="20">
        <v>0</v>
      </c>
      <c r="O211" s="1">
        <f t="shared" si="26"/>
        <v>254035.6</v>
      </c>
    </row>
    <row r="212" spans="1:15" ht="12.75" x14ac:dyDescent="0.2">
      <c r="A212" s="12" t="s">
        <v>100</v>
      </c>
      <c r="B212" s="4" t="s">
        <v>59</v>
      </c>
      <c r="C212" s="1" t="s">
        <v>9</v>
      </c>
      <c r="D212" s="6" t="s">
        <v>86</v>
      </c>
      <c r="E212" s="2" t="s">
        <v>87</v>
      </c>
      <c r="G212" s="13">
        <v>440</v>
      </c>
      <c r="H212" s="13"/>
      <c r="I212" s="20">
        <v>9416.91</v>
      </c>
      <c r="J212" s="20">
        <f t="shared" si="23"/>
        <v>4143440.4</v>
      </c>
      <c r="K212" s="20">
        <f t="shared" si="24"/>
        <v>345286.7</v>
      </c>
      <c r="L212" s="20">
        <v>0</v>
      </c>
      <c r="M212" s="20">
        <f t="shared" si="25"/>
        <v>-10358.6</v>
      </c>
      <c r="N212" s="20">
        <v>0</v>
      </c>
      <c r="O212" s="1">
        <f t="shared" si="26"/>
        <v>334928.10000000003</v>
      </c>
    </row>
    <row r="213" spans="1:15" ht="12.75" x14ac:dyDescent="0.2">
      <c r="A213" s="12" t="s">
        <v>100</v>
      </c>
      <c r="B213" s="4" t="s">
        <v>59</v>
      </c>
      <c r="C213" s="1" t="s">
        <v>9</v>
      </c>
      <c r="D213" s="6" t="s">
        <v>48</v>
      </c>
      <c r="E213" s="1" t="s">
        <v>47</v>
      </c>
      <c r="G213" s="13">
        <v>634</v>
      </c>
      <c r="H213" s="13"/>
      <c r="I213" s="20">
        <v>9416.91</v>
      </c>
      <c r="J213" s="20">
        <f t="shared" si="23"/>
        <v>5970320.9400000004</v>
      </c>
      <c r="K213" s="20">
        <f t="shared" si="24"/>
        <v>497526.75</v>
      </c>
      <c r="L213" s="20">
        <v>0</v>
      </c>
      <c r="M213" s="20">
        <f t="shared" si="25"/>
        <v>-14925.8</v>
      </c>
      <c r="N213" s="20">
        <v>-93484.84</v>
      </c>
      <c r="O213" s="1">
        <f t="shared" si="26"/>
        <v>389116.11</v>
      </c>
    </row>
    <row r="214" spans="1:15" ht="12.75" x14ac:dyDescent="0.2">
      <c r="A214" s="12" t="s">
        <v>100</v>
      </c>
      <c r="B214" s="4" t="s">
        <v>59</v>
      </c>
      <c r="C214" s="1" t="s">
        <v>9</v>
      </c>
      <c r="D214" s="6" t="s">
        <v>33</v>
      </c>
      <c r="E214" s="1" t="s">
        <v>10</v>
      </c>
      <c r="G214" s="13">
        <v>393</v>
      </c>
      <c r="H214" s="13"/>
      <c r="I214" s="20">
        <v>9416.91</v>
      </c>
      <c r="J214" s="20">
        <f t="shared" si="23"/>
        <v>3700845.63</v>
      </c>
      <c r="K214" s="20">
        <f t="shared" si="24"/>
        <v>308403.8</v>
      </c>
      <c r="L214" s="20">
        <v>0</v>
      </c>
      <c r="M214" s="20">
        <f t="shared" si="25"/>
        <v>-9252.11</v>
      </c>
      <c r="N214" s="20">
        <v>-42561.66</v>
      </c>
      <c r="O214" s="1">
        <f t="shared" si="26"/>
        <v>256590.03</v>
      </c>
    </row>
    <row r="215" spans="1:15" ht="12.75" x14ac:dyDescent="0.2">
      <c r="A215" s="12" t="s">
        <v>100</v>
      </c>
      <c r="B215" s="4" t="s">
        <v>59</v>
      </c>
      <c r="C215" s="1" t="s">
        <v>9</v>
      </c>
      <c r="D215" s="6" t="s">
        <v>34</v>
      </c>
      <c r="E215" s="1" t="s">
        <v>121</v>
      </c>
      <c r="G215" s="13">
        <v>647</v>
      </c>
      <c r="H215" s="13"/>
      <c r="I215" s="20">
        <v>9416.91</v>
      </c>
      <c r="J215" s="20">
        <f t="shared" si="23"/>
        <v>6092740.7699999996</v>
      </c>
      <c r="K215" s="20">
        <f t="shared" si="24"/>
        <v>507728.4</v>
      </c>
      <c r="L215" s="20">
        <v>0</v>
      </c>
      <c r="M215" s="20">
        <f t="shared" si="25"/>
        <v>-15231.85</v>
      </c>
      <c r="N215" s="20">
        <v>-75087.009999999995</v>
      </c>
      <c r="O215" s="1">
        <f t="shared" si="26"/>
        <v>417409.54000000004</v>
      </c>
    </row>
    <row r="216" spans="1:15" ht="12.75" x14ac:dyDescent="0.2">
      <c r="A216" s="12" t="s">
        <v>100</v>
      </c>
      <c r="B216" s="4" t="s">
        <v>59</v>
      </c>
      <c r="C216" s="1" t="s">
        <v>9</v>
      </c>
      <c r="D216" s="6" t="s">
        <v>35</v>
      </c>
      <c r="E216" s="1" t="s">
        <v>122</v>
      </c>
      <c r="G216" s="13">
        <v>300</v>
      </c>
      <c r="H216" s="13"/>
      <c r="I216" s="20">
        <v>9416.91</v>
      </c>
      <c r="J216" s="20">
        <f t="shared" si="23"/>
        <v>2825073</v>
      </c>
      <c r="K216" s="20">
        <f t="shared" si="24"/>
        <v>235422.75</v>
      </c>
      <c r="L216" s="20">
        <v>0</v>
      </c>
      <c r="M216" s="20">
        <f t="shared" si="25"/>
        <v>-7062.68</v>
      </c>
      <c r="N216" s="20">
        <v>0</v>
      </c>
      <c r="O216" s="1">
        <f t="shared" si="26"/>
        <v>228360.07</v>
      </c>
    </row>
    <row r="217" spans="1:15" ht="12.75" x14ac:dyDescent="0.2">
      <c r="A217" s="12" t="s">
        <v>100</v>
      </c>
      <c r="B217" s="4" t="s">
        <v>59</v>
      </c>
      <c r="C217" s="1" t="s">
        <v>9</v>
      </c>
      <c r="D217" s="6" t="s">
        <v>37</v>
      </c>
      <c r="E217" s="1" t="s">
        <v>123</v>
      </c>
      <c r="G217" s="13">
        <v>310</v>
      </c>
      <c r="H217" s="13"/>
      <c r="I217" s="20">
        <v>9416.91</v>
      </c>
      <c r="J217" s="20">
        <f t="shared" si="23"/>
        <v>2919242.1</v>
      </c>
      <c r="K217" s="20">
        <f t="shared" si="24"/>
        <v>243270.18</v>
      </c>
      <c r="L217" s="20">
        <v>0</v>
      </c>
      <c r="M217" s="20">
        <f t="shared" si="25"/>
        <v>-7298.11</v>
      </c>
      <c r="N217" s="20">
        <v>-44679</v>
      </c>
      <c r="O217" s="1">
        <f t="shared" si="26"/>
        <v>191293.07</v>
      </c>
    </row>
    <row r="218" spans="1:15" ht="12.75" x14ac:dyDescent="0.2">
      <c r="A218" s="12" t="s">
        <v>100</v>
      </c>
      <c r="B218" s="4" t="s">
        <v>59</v>
      </c>
      <c r="C218" s="1" t="s">
        <v>9</v>
      </c>
      <c r="D218" s="6" t="s">
        <v>83</v>
      </c>
      <c r="E218" s="1" t="s">
        <v>89</v>
      </c>
      <c r="G218" s="13">
        <v>220</v>
      </c>
      <c r="H218" s="13"/>
      <c r="I218" s="20">
        <v>9416.91</v>
      </c>
      <c r="J218" s="20">
        <f t="shared" si="23"/>
        <v>2071720.2</v>
      </c>
      <c r="K218" s="20">
        <f t="shared" si="24"/>
        <v>172643.35</v>
      </c>
      <c r="L218" s="20">
        <v>0</v>
      </c>
      <c r="M218" s="20">
        <f t="shared" si="25"/>
        <v>-5179.3</v>
      </c>
      <c r="N218" s="20">
        <v>-23980.21</v>
      </c>
      <c r="O218" s="1">
        <f t="shared" si="26"/>
        <v>143483.84000000003</v>
      </c>
    </row>
    <row r="219" spans="1:15" ht="12.75" x14ac:dyDescent="0.2">
      <c r="A219" s="12" t="s">
        <v>100</v>
      </c>
      <c r="B219" s="4" t="s">
        <v>59</v>
      </c>
      <c r="C219" s="3" t="s">
        <v>9</v>
      </c>
      <c r="D219" s="6" t="s">
        <v>36</v>
      </c>
      <c r="E219" s="3" t="s">
        <v>19</v>
      </c>
      <c r="G219" s="13">
        <v>386</v>
      </c>
      <c r="H219" s="13"/>
      <c r="I219" s="20">
        <v>9416.91</v>
      </c>
      <c r="J219" s="20">
        <f t="shared" si="23"/>
        <v>3634927.26</v>
      </c>
      <c r="K219" s="20">
        <f t="shared" si="24"/>
        <v>302910.61</v>
      </c>
      <c r="L219" s="20">
        <v>0</v>
      </c>
      <c r="M219" s="20">
        <f t="shared" si="25"/>
        <v>-9087.32</v>
      </c>
      <c r="N219" s="20">
        <v>0</v>
      </c>
      <c r="O219" s="1">
        <f t="shared" si="26"/>
        <v>293823.28999999998</v>
      </c>
    </row>
    <row r="220" spans="1:15" ht="12.75" x14ac:dyDescent="0.2">
      <c r="A220" s="12" t="s">
        <v>100</v>
      </c>
      <c r="B220" s="4" t="s">
        <v>59</v>
      </c>
      <c r="C220" s="1" t="s">
        <v>9</v>
      </c>
      <c r="D220" s="6" t="s">
        <v>32</v>
      </c>
      <c r="E220" s="1" t="s">
        <v>124</v>
      </c>
      <c r="G220" s="13">
        <v>926</v>
      </c>
      <c r="H220" s="13"/>
      <c r="I220" s="20">
        <v>9416.91</v>
      </c>
      <c r="J220" s="20">
        <f t="shared" si="23"/>
        <v>8720058.6600000001</v>
      </c>
      <c r="K220" s="20">
        <f t="shared" si="24"/>
        <v>726671.56</v>
      </c>
      <c r="L220" s="20">
        <v>0</v>
      </c>
      <c r="M220" s="20">
        <f t="shared" si="25"/>
        <v>-21800.15</v>
      </c>
      <c r="N220" s="20">
        <v>-85268.32</v>
      </c>
      <c r="O220" s="1">
        <f t="shared" si="26"/>
        <v>619603.09000000008</v>
      </c>
    </row>
    <row r="221" spans="1:15" ht="12.75" x14ac:dyDescent="0.2">
      <c r="A221" s="12" t="s">
        <v>101</v>
      </c>
      <c r="B221" s="4" t="s">
        <v>62</v>
      </c>
      <c r="C221" s="1" t="s">
        <v>11</v>
      </c>
      <c r="D221" s="6" t="s">
        <v>38</v>
      </c>
      <c r="E221" s="1" t="s">
        <v>134</v>
      </c>
      <c r="G221" s="13">
        <v>315</v>
      </c>
      <c r="H221" s="13"/>
      <c r="I221" s="20">
        <v>9978.9</v>
      </c>
      <c r="J221" s="20">
        <f t="shared" si="23"/>
        <v>3143353.5</v>
      </c>
      <c r="K221" s="20">
        <f t="shared" si="24"/>
        <v>261946.13</v>
      </c>
      <c r="L221" s="20">
        <v>0</v>
      </c>
      <c r="M221" s="20">
        <f t="shared" si="25"/>
        <v>-7858.38</v>
      </c>
      <c r="N221" s="20">
        <v>0</v>
      </c>
      <c r="O221" s="1">
        <f t="shared" si="26"/>
        <v>254087.75</v>
      </c>
    </row>
    <row r="222" spans="1:15" ht="12.75" x14ac:dyDescent="0.2">
      <c r="A222" s="12" t="s">
        <v>102</v>
      </c>
      <c r="B222" s="4" t="s">
        <v>53</v>
      </c>
      <c r="C222" s="1" t="s">
        <v>53</v>
      </c>
      <c r="D222" s="6" t="s">
        <v>65</v>
      </c>
      <c r="E222" s="1" t="s">
        <v>52</v>
      </c>
      <c r="G222" s="13">
        <v>729</v>
      </c>
      <c r="H222" s="13"/>
      <c r="I222" s="20">
        <v>9319.94</v>
      </c>
      <c r="J222" s="20">
        <f t="shared" si="23"/>
        <v>6794236.2599999998</v>
      </c>
      <c r="K222" s="20">
        <f t="shared" si="24"/>
        <v>566186.36</v>
      </c>
      <c r="L222" s="20">
        <v>0</v>
      </c>
      <c r="M222" s="20">
        <f t="shared" si="25"/>
        <v>-16985.59</v>
      </c>
      <c r="N222" s="20">
        <v>-38450</v>
      </c>
      <c r="O222" s="1">
        <f t="shared" si="26"/>
        <v>510750.77</v>
      </c>
    </row>
    <row r="223" spans="1:15" ht="12.75" x14ac:dyDescent="0.2">
      <c r="A223" s="12" t="s">
        <v>102</v>
      </c>
      <c r="B223" s="4" t="s">
        <v>53</v>
      </c>
      <c r="C223" s="1" t="s">
        <v>53</v>
      </c>
      <c r="D223" s="6" t="s">
        <v>150</v>
      </c>
      <c r="E223" s="1" t="s">
        <v>151</v>
      </c>
      <c r="G223" s="13">
        <v>100</v>
      </c>
      <c r="H223" s="13"/>
      <c r="I223" s="20">
        <v>9319.94</v>
      </c>
      <c r="J223" s="20">
        <f t="shared" si="23"/>
        <v>931994</v>
      </c>
      <c r="K223" s="20">
        <f t="shared" si="24"/>
        <v>77666.17</v>
      </c>
      <c r="L223" s="20">
        <v>0</v>
      </c>
      <c r="M223" s="20">
        <f t="shared" si="25"/>
        <v>-2329.9899999999998</v>
      </c>
      <c r="N223" s="20">
        <v>0</v>
      </c>
      <c r="O223" s="1">
        <f t="shared" si="26"/>
        <v>75336.179999999993</v>
      </c>
    </row>
    <row r="224" spans="1:15" ht="12.75" x14ac:dyDescent="0.2">
      <c r="A224" s="12" t="s">
        <v>103</v>
      </c>
      <c r="B224" s="4" t="s">
        <v>60</v>
      </c>
      <c r="C224" s="3" t="s">
        <v>12</v>
      </c>
      <c r="D224" s="6" t="s">
        <v>39</v>
      </c>
      <c r="E224" s="3" t="s">
        <v>127</v>
      </c>
      <c r="G224" s="13">
        <v>198</v>
      </c>
      <c r="H224" s="13"/>
      <c r="I224" s="20">
        <v>9408.83</v>
      </c>
      <c r="J224" s="20">
        <f t="shared" si="23"/>
        <v>1862948.34</v>
      </c>
      <c r="K224" s="20">
        <f t="shared" si="24"/>
        <v>155245.70000000001</v>
      </c>
      <c r="L224" s="20">
        <v>0</v>
      </c>
      <c r="M224" s="20">
        <f t="shared" si="25"/>
        <v>-4657.37</v>
      </c>
      <c r="N224" s="20">
        <v>0</v>
      </c>
      <c r="O224" s="1">
        <f t="shared" si="26"/>
        <v>150588.33000000002</v>
      </c>
    </row>
    <row r="225" spans="1:15" ht="12.75" x14ac:dyDescent="0.2">
      <c r="A225" s="12" t="s">
        <v>103</v>
      </c>
      <c r="B225" s="4" t="s">
        <v>60</v>
      </c>
      <c r="C225" s="1" t="s">
        <v>12</v>
      </c>
      <c r="D225" s="6" t="s">
        <v>40</v>
      </c>
      <c r="E225" s="1" t="s">
        <v>13</v>
      </c>
      <c r="G225" s="13">
        <v>315</v>
      </c>
      <c r="H225" s="13"/>
      <c r="I225" s="20">
        <v>9408.83</v>
      </c>
      <c r="J225" s="20">
        <f t="shared" si="23"/>
        <v>2963781.45</v>
      </c>
      <c r="K225" s="20">
        <f t="shared" si="24"/>
        <v>246981.79</v>
      </c>
      <c r="L225" s="20">
        <v>0</v>
      </c>
      <c r="M225" s="20">
        <f t="shared" si="25"/>
        <v>-7409.45</v>
      </c>
      <c r="N225" s="20">
        <v>0</v>
      </c>
      <c r="O225" s="1">
        <f t="shared" si="26"/>
        <v>239572.34</v>
      </c>
    </row>
    <row r="226" spans="1:15" ht="12.75" x14ac:dyDescent="0.2">
      <c r="A226" s="12" t="s">
        <v>104</v>
      </c>
      <c r="B226" s="4" t="s">
        <v>61</v>
      </c>
      <c r="C226" s="1" t="s">
        <v>14</v>
      </c>
      <c r="D226" s="6" t="s">
        <v>84</v>
      </c>
      <c r="E226" s="1" t="s">
        <v>88</v>
      </c>
      <c r="G226" s="13">
        <v>165</v>
      </c>
      <c r="H226" s="13"/>
      <c r="I226" s="20">
        <v>9043.64</v>
      </c>
      <c r="J226" s="20">
        <f t="shared" si="23"/>
        <v>1492200.6</v>
      </c>
      <c r="K226" s="20">
        <f t="shared" si="24"/>
        <v>124350.05</v>
      </c>
      <c r="L226" s="20">
        <v>0</v>
      </c>
      <c r="M226" s="20">
        <f t="shared" si="25"/>
        <v>-3730.5</v>
      </c>
      <c r="N226" s="20">
        <v>0</v>
      </c>
      <c r="O226" s="1">
        <f t="shared" si="26"/>
        <v>120619.55</v>
      </c>
    </row>
    <row r="227" spans="1:15" ht="12.75" x14ac:dyDescent="0.2">
      <c r="A227" s="12" t="s">
        <v>104</v>
      </c>
      <c r="B227" s="4" t="s">
        <v>61</v>
      </c>
      <c r="C227" s="1" t="s">
        <v>14</v>
      </c>
      <c r="D227" s="6" t="s">
        <v>41</v>
      </c>
      <c r="E227" s="1" t="s">
        <v>130</v>
      </c>
      <c r="G227" s="13">
        <v>200</v>
      </c>
      <c r="H227" s="13"/>
      <c r="I227" s="20">
        <v>9043.64</v>
      </c>
      <c r="J227" s="20">
        <f t="shared" si="23"/>
        <v>1808728</v>
      </c>
      <c r="K227" s="20">
        <f t="shared" si="24"/>
        <v>150727.32999999999</v>
      </c>
      <c r="L227" s="20">
        <v>0</v>
      </c>
      <c r="M227" s="20">
        <f t="shared" si="25"/>
        <v>-4521.82</v>
      </c>
      <c r="N227" s="20">
        <v>0</v>
      </c>
      <c r="O227" s="1">
        <f t="shared" si="26"/>
        <v>146205.50999999998</v>
      </c>
    </row>
    <row r="228" spans="1:15" ht="12.75" x14ac:dyDescent="0.2">
      <c r="A228" s="12" t="s">
        <v>104</v>
      </c>
      <c r="B228" s="4" t="s">
        <v>61</v>
      </c>
      <c r="C228" s="1" t="s">
        <v>14</v>
      </c>
      <c r="D228" s="6" t="s">
        <v>109</v>
      </c>
      <c r="E228" s="1" t="s">
        <v>131</v>
      </c>
      <c r="G228" s="13">
        <v>582</v>
      </c>
      <c r="H228" s="13"/>
      <c r="I228" s="20">
        <v>9043.64</v>
      </c>
      <c r="J228" s="20">
        <f t="shared" si="23"/>
        <v>5263398.4800000004</v>
      </c>
      <c r="K228" s="20">
        <f t="shared" si="24"/>
        <v>438616.54</v>
      </c>
      <c r="L228" s="20">
        <v>0</v>
      </c>
      <c r="M228" s="20">
        <f t="shared" si="25"/>
        <v>-13158.5</v>
      </c>
      <c r="N228" s="20">
        <v>0</v>
      </c>
      <c r="O228" s="1">
        <f t="shared" si="26"/>
        <v>425458.04</v>
      </c>
    </row>
    <row r="229" spans="1:15" ht="12.75" x14ac:dyDescent="0.2">
      <c r="A229" s="12" t="s">
        <v>104</v>
      </c>
      <c r="B229" s="4" t="s">
        <v>61</v>
      </c>
      <c r="C229" s="1" t="s">
        <v>14</v>
      </c>
      <c r="D229" s="6" t="s">
        <v>85</v>
      </c>
      <c r="E229" s="1" t="s">
        <v>132</v>
      </c>
      <c r="G229" s="13">
        <v>1605</v>
      </c>
      <c r="H229" s="13"/>
      <c r="I229" s="20">
        <v>9043.64</v>
      </c>
      <c r="J229" s="20">
        <f t="shared" si="23"/>
        <v>14515042.199999999</v>
      </c>
      <c r="K229" s="20">
        <f t="shared" si="24"/>
        <v>1209586.8500000001</v>
      </c>
      <c r="L229" s="20">
        <v>0</v>
      </c>
      <c r="M229" s="20">
        <f t="shared" si="25"/>
        <v>-36287.61</v>
      </c>
      <c r="N229" s="20">
        <v>-67820.52</v>
      </c>
      <c r="O229" s="1">
        <f t="shared" si="26"/>
        <v>1105478.72</v>
      </c>
    </row>
    <row r="230" spans="1:15" ht="12.75" x14ac:dyDescent="0.2">
      <c r="A230" s="12" t="s">
        <v>104</v>
      </c>
      <c r="B230" s="4" t="s">
        <v>61</v>
      </c>
      <c r="C230" s="1" t="s">
        <v>14</v>
      </c>
      <c r="D230" s="6" t="s">
        <v>42</v>
      </c>
      <c r="E230" s="1" t="s">
        <v>133</v>
      </c>
      <c r="G230" s="13">
        <v>1200</v>
      </c>
      <c r="H230" s="13"/>
      <c r="I230" s="20">
        <v>9043.64</v>
      </c>
      <c r="J230" s="20">
        <f t="shared" si="23"/>
        <v>10852368</v>
      </c>
      <c r="K230" s="20">
        <f t="shared" si="24"/>
        <v>904364</v>
      </c>
      <c r="L230" s="20">
        <v>0</v>
      </c>
      <c r="M230" s="20">
        <f t="shared" si="25"/>
        <v>-27130.92</v>
      </c>
      <c r="N230" s="20">
        <v>-99308.62</v>
      </c>
      <c r="O230" s="1">
        <f t="shared" si="26"/>
        <v>777924.46</v>
      </c>
    </row>
    <row r="231" spans="1:15" ht="12.75" x14ac:dyDescent="0.2">
      <c r="A231" s="4" t="s">
        <v>104</v>
      </c>
      <c r="B231" s="4" t="s">
        <v>61</v>
      </c>
      <c r="C231" s="4" t="s">
        <v>14</v>
      </c>
      <c r="D231" s="6" t="s">
        <v>152</v>
      </c>
      <c r="E231" s="4" t="s">
        <v>153</v>
      </c>
      <c r="G231" s="13">
        <v>0</v>
      </c>
      <c r="H231" s="13">
        <v>300</v>
      </c>
      <c r="I231" s="20">
        <v>9043.64</v>
      </c>
      <c r="J231" s="20">
        <f t="shared" si="23"/>
        <v>2605698</v>
      </c>
      <c r="K231" s="20">
        <f t="shared" si="24"/>
        <v>217141.5</v>
      </c>
      <c r="L231" s="20">
        <v>0</v>
      </c>
      <c r="M231" s="20">
        <f t="shared" si="25"/>
        <v>-6514.25</v>
      </c>
      <c r="N231" s="20">
        <v>0</v>
      </c>
      <c r="O231" s="1">
        <f t="shared" si="26"/>
        <v>210627.25</v>
      </c>
    </row>
    <row r="232" spans="1:15" ht="12.75" x14ac:dyDescent="0.2">
      <c r="A232" s="12" t="s">
        <v>105</v>
      </c>
      <c r="B232" s="4" t="s">
        <v>57</v>
      </c>
      <c r="C232" s="1" t="s">
        <v>15</v>
      </c>
      <c r="D232" s="6" t="s">
        <v>43</v>
      </c>
      <c r="E232" s="1" t="s">
        <v>16</v>
      </c>
      <c r="G232" s="13">
        <v>882</v>
      </c>
      <c r="H232" s="13"/>
      <c r="I232" s="20">
        <v>9043.6200000000008</v>
      </c>
      <c r="J232" s="20">
        <f t="shared" si="23"/>
        <v>7976472.8399999999</v>
      </c>
      <c r="K232" s="20">
        <f t="shared" si="24"/>
        <v>664706.06999999995</v>
      </c>
      <c r="L232" s="20">
        <v>0</v>
      </c>
      <c r="M232" s="20">
        <f t="shared" si="25"/>
        <v>-19941.18</v>
      </c>
      <c r="N232" s="20">
        <v>-111305.41</v>
      </c>
      <c r="O232" s="1">
        <f t="shared" si="26"/>
        <v>533459.47999999986</v>
      </c>
    </row>
    <row r="233" spans="1:15" ht="12.75" x14ac:dyDescent="0.2">
      <c r="A233" s="12" t="s">
        <v>105</v>
      </c>
      <c r="B233" s="4" t="s">
        <v>57</v>
      </c>
      <c r="C233" s="1" t="s">
        <v>15</v>
      </c>
      <c r="D233" s="6" t="s">
        <v>50</v>
      </c>
      <c r="E233" s="1" t="s">
        <v>129</v>
      </c>
      <c r="G233" s="13">
        <v>66</v>
      </c>
      <c r="H233" s="13"/>
      <c r="I233" s="20">
        <v>9043.6200000000008</v>
      </c>
      <c r="J233" s="20">
        <f t="shared" si="23"/>
        <v>596878.92000000004</v>
      </c>
      <c r="K233" s="20">
        <f t="shared" si="24"/>
        <v>49739.91</v>
      </c>
      <c r="L233" s="20">
        <v>0</v>
      </c>
      <c r="M233" s="20">
        <f t="shared" si="25"/>
        <v>-1492.2</v>
      </c>
      <c r="N233" s="20">
        <v>0</v>
      </c>
      <c r="O233" s="1">
        <f t="shared" si="26"/>
        <v>48247.710000000006</v>
      </c>
    </row>
    <row r="234" spans="1:15" ht="12.75" x14ac:dyDescent="0.2">
      <c r="A234" s="12" t="s">
        <v>44</v>
      </c>
      <c r="B234" s="4" t="s">
        <v>143</v>
      </c>
      <c r="C234" s="4" t="s">
        <v>140</v>
      </c>
      <c r="D234" s="6" t="s">
        <v>141</v>
      </c>
      <c r="E234" s="4" t="s">
        <v>142</v>
      </c>
      <c r="G234" s="13">
        <v>40</v>
      </c>
      <c r="H234" s="13"/>
      <c r="I234" s="20">
        <v>9322.8799999999992</v>
      </c>
      <c r="J234" s="20">
        <f t="shared" si="23"/>
        <v>372915.20000000001</v>
      </c>
      <c r="K234" s="20">
        <f t="shared" si="24"/>
        <v>31076.27</v>
      </c>
      <c r="L234" s="20">
        <v>0</v>
      </c>
      <c r="M234" s="20">
        <f t="shared" si="25"/>
        <v>-932.29</v>
      </c>
      <c r="N234" s="20">
        <v>0</v>
      </c>
      <c r="O234" s="1">
        <f t="shared" si="26"/>
        <v>30143.98</v>
      </c>
    </row>
    <row r="235" spans="1:15" ht="12.75" x14ac:dyDescent="0.2">
      <c r="A235" s="12" t="s">
        <v>106</v>
      </c>
      <c r="B235" s="4" t="s">
        <v>64</v>
      </c>
      <c r="C235" s="1" t="s">
        <v>110</v>
      </c>
      <c r="D235" s="6" t="s">
        <v>46</v>
      </c>
      <c r="E235" s="1" t="s">
        <v>136</v>
      </c>
      <c r="G235" s="13">
        <v>115</v>
      </c>
      <c r="H235" s="13"/>
      <c r="I235" s="20">
        <v>9383.5</v>
      </c>
      <c r="J235" s="20">
        <f t="shared" si="23"/>
        <v>1079102.5</v>
      </c>
      <c r="K235" s="20">
        <f t="shared" si="24"/>
        <v>89925.21</v>
      </c>
      <c r="L235" s="20">
        <v>0</v>
      </c>
      <c r="M235" s="20">
        <f t="shared" si="25"/>
        <v>-2697.76</v>
      </c>
      <c r="N235" s="20">
        <v>0</v>
      </c>
      <c r="O235" s="1">
        <f t="shared" si="26"/>
        <v>87227.450000000012</v>
      </c>
    </row>
    <row r="237" spans="1:15" x14ac:dyDescent="0.25">
      <c r="A237" s="22" t="s">
        <v>144</v>
      </c>
      <c r="B237"/>
      <c r="C237" s="23">
        <v>8685.66</v>
      </c>
      <c r="G237" s="21">
        <f>SUM(G196:G236)</f>
        <v>21262</v>
      </c>
      <c r="H237" s="21">
        <f>SUM(H196:H236)</f>
        <v>306</v>
      </c>
      <c r="J237" s="21">
        <f t="shared" ref="J237:O237" si="27">SUM(J196:J236)</f>
        <v>202583029.13999996</v>
      </c>
      <c r="K237" s="21">
        <f t="shared" si="27"/>
        <v>16881919.120000001</v>
      </c>
      <c r="L237" s="21">
        <f t="shared" si="27"/>
        <v>0</v>
      </c>
      <c r="M237" s="21">
        <f t="shared" si="27"/>
        <v>-506457.56999999995</v>
      </c>
      <c r="N237" s="21">
        <f t="shared" si="27"/>
        <v>-1833941.5799999998</v>
      </c>
      <c r="O237" s="21">
        <f t="shared" si="27"/>
        <v>14541519.969999999</v>
      </c>
    </row>
    <row r="238" spans="1:15" x14ac:dyDescent="0.25">
      <c r="M238" s="21"/>
      <c r="O238" s="21">
        <f>O237-M237</f>
        <v>15047977.539999999</v>
      </c>
    </row>
    <row r="241" spans="1:15" ht="12.75" x14ac:dyDescent="0.2">
      <c r="A241" s="14" t="s">
        <v>149</v>
      </c>
      <c r="B241" s="14"/>
      <c r="C241" s="15"/>
      <c r="D241" s="15"/>
      <c r="E241" s="14"/>
      <c r="F241" s="5"/>
      <c r="G241" s="5"/>
      <c r="H241" s="5"/>
      <c r="I241" s="5"/>
      <c r="J241" s="5"/>
      <c r="K241" s="5"/>
      <c r="L241" s="5"/>
      <c r="M241" s="5"/>
      <c r="N241" s="5"/>
      <c r="O241" s="5"/>
    </row>
    <row r="242" spans="1:15" ht="63.75" x14ac:dyDescent="0.2">
      <c r="A242" s="16" t="s">
        <v>160</v>
      </c>
      <c r="B242" s="16"/>
      <c r="C242" s="15"/>
      <c r="D242" s="15" t="s">
        <v>20</v>
      </c>
      <c r="E242" s="14" t="s">
        <v>21</v>
      </c>
      <c r="F242" s="17"/>
      <c r="G242" s="18" t="s">
        <v>0</v>
      </c>
      <c r="H242" s="18" t="s">
        <v>159</v>
      </c>
      <c r="I242" s="18" t="s">
        <v>1</v>
      </c>
      <c r="J242" s="18" t="s">
        <v>2</v>
      </c>
      <c r="K242" s="18" t="s">
        <v>3</v>
      </c>
      <c r="L242" s="18" t="s">
        <v>4</v>
      </c>
      <c r="M242" s="18" t="s">
        <v>5</v>
      </c>
      <c r="N242" s="18" t="s">
        <v>17</v>
      </c>
      <c r="O242" s="18" t="s">
        <v>6</v>
      </c>
    </row>
    <row r="243" spans="1:15" x14ac:dyDescent="0.25">
      <c r="C243" s="21"/>
      <c r="E243" s="21"/>
      <c r="F243" s="21"/>
      <c r="G243" s="19"/>
      <c r="H243" s="19"/>
      <c r="I243" s="20"/>
      <c r="J243" s="20"/>
      <c r="K243" s="20"/>
      <c r="L243" s="20"/>
      <c r="M243" s="20"/>
      <c r="N243" s="20"/>
      <c r="O243" s="1"/>
    </row>
    <row r="244" spans="1:15" ht="12.75" x14ac:dyDescent="0.2">
      <c r="A244" s="12" t="s">
        <v>91</v>
      </c>
      <c r="B244" s="4" t="s">
        <v>55</v>
      </c>
      <c r="C244" s="1" t="s">
        <v>107</v>
      </c>
      <c r="D244" s="6" t="s">
        <v>23</v>
      </c>
      <c r="E244" s="1" t="s">
        <v>112</v>
      </c>
      <c r="G244" s="13">
        <v>1850</v>
      </c>
      <c r="H244" s="13"/>
      <c r="I244" s="20">
        <v>9227.2858063200001</v>
      </c>
      <c r="J244" s="20">
        <f>ROUND((G244*I244)+(H244*$C$141),2)</f>
        <v>17070478.739999998</v>
      </c>
      <c r="K244" s="20">
        <f>ROUND((J244-SUM('Entitlement to Date'!E2:I2))/7,2)</f>
        <v>1390924.46</v>
      </c>
      <c r="L244" s="20">
        <v>0</v>
      </c>
      <c r="M244" s="20">
        <f>ROUND(((J244*-0.03)-SUM('CSI Admin to Date'!E2:I2))/7,2)</f>
        <v>-41727.730000000003</v>
      </c>
      <c r="N244" s="20">
        <v>-180008.75</v>
      </c>
      <c r="O244" s="1">
        <f t="shared" ref="O244:O283" si="28">K244+L244+M244+N244</f>
        <v>1169187.98</v>
      </c>
    </row>
    <row r="245" spans="1:15" ht="12.75" x14ac:dyDescent="0.2">
      <c r="A245" s="12" t="s">
        <v>91</v>
      </c>
      <c r="B245" s="4" t="s">
        <v>55</v>
      </c>
      <c r="C245" s="1" t="s">
        <v>107</v>
      </c>
      <c r="D245" s="6" t="s">
        <v>45</v>
      </c>
      <c r="E245" s="1" t="s">
        <v>113</v>
      </c>
      <c r="G245" s="13">
        <v>832</v>
      </c>
      <c r="H245" s="13"/>
      <c r="I245" s="20">
        <v>9470.4458063200018</v>
      </c>
      <c r="J245" s="20">
        <f t="shared" ref="J245:J283" si="29">ROUND((G245*I245)+(H245*$C$141),2)</f>
        <v>7879410.9100000001</v>
      </c>
      <c r="K245" s="20">
        <f>ROUND((J245-SUM('Entitlement to Date'!E3:I3))/7,2)</f>
        <v>649395.87</v>
      </c>
      <c r="L245" s="20">
        <v>0</v>
      </c>
      <c r="M245" s="20">
        <f>ROUND(((J245*-0.03)-SUM('CSI Admin to Date'!E3:I3))/7,2)</f>
        <v>-19481.88</v>
      </c>
      <c r="N245" s="20">
        <v>-99145.84</v>
      </c>
      <c r="O245" s="1">
        <f t="shared" si="28"/>
        <v>530768.15</v>
      </c>
    </row>
    <row r="246" spans="1:15" ht="12.75" x14ac:dyDescent="0.2">
      <c r="A246" s="12" t="s">
        <v>91</v>
      </c>
      <c r="B246" s="4" t="s">
        <v>55</v>
      </c>
      <c r="C246" s="1" t="s">
        <v>107</v>
      </c>
      <c r="D246" s="6" t="s">
        <v>92</v>
      </c>
      <c r="E246" s="1" t="s">
        <v>114</v>
      </c>
      <c r="G246" s="13">
        <v>1938.5</v>
      </c>
      <c r="H246" s="13">
        <v>3.5</v>
      </c>
      <c r="I246" s="20">
        <v>9704.2758063199999</v>
      </c>
      <c r="J246" s="20">
        <f>ROUND((G246*I246)+(H246*C285),2)</f>
        <v>18842138.460000001</v>
      </c>
      <c r="K246" s="20">
        <f>ROUND((J246-SUM('Entitlement to Date'!E4:I4))/7,2)</f>
        <v>1554073.97</v>
      </c>
      <c r="L246" s="20">
        <v>0</v>
      </c>
      <c r="M246" s="20">
        <f>ROUND(((J246*-0.03)-SUM('CSI Admin to Date'!E4:I4))/7,2)</f>
        <v>-46622.22</v>
      </c>
      <c r="N246" s="20">
        <v>-206740.63</v>
      </c>
      <c r="O246" s="1">
        <f t="shared" si="28"/>
        <v>1300711.1200000001</v>
      </c>
    </row>
    <row r="247" spans="1:15" ht="12.75" x14ac:dyDescent="0.2">
      <c r="A247" s="12" t="s">
        <v>93</v>
      </c>
      <c r="B247" s="4" t="s">
        <v>55</v>
      </c>
      <c r="C247" s="1" t="s">
        <v>7</v>
      </c>
      <c r="D247" s="6" t="s">
        <v>24</v>
      </c>
      <c r="E247" s="3" t="s">
        <v>120</v>
      </c>
      <c r="G247" s="13">
        <v>609.5</v>
      </c>
      <c r="H247" s="13"/>
      <c r="I247" s="20">
        <v>10176.739063860001</v>
      </c>
      <c r="J247" s="20">
        <f t="shared" si="29"/>
        <v>6202722.46</v>
      </c>
      <c r="K247" s="20">
        <f>ROUND((J247-SUM('Entitlement to Date'!E5:I5))/7,2)</f>
        <v>478539.22</v>
      </c>
      <c r="L247" s="20">
        <v>0</v>
      </c>
      <c r="M247" s="20">
        <f>ROUND(((J247*-0.03)-SUM('CSI Admin to Date'!E5:I5))/7,2)</f>
        <v>-14356.17</v>
      </c>
      <c r="N247" s="20">
        <v>-159061.87</v>
      </c>
      <c r="O247" s="1">
        <f t="shared" si="28"/>
        <v>305121.18</v>
      </c>
    </row>
    <row r="248" spans="1:15" ht="12.75" x14ac:dyDescent="0.2">
      <c r="A248" s="12" t="s">
        <v>94</v>
      </c>
      <c r="B248" s="4" t="s">
        <v>55</v>
      </c>
      <c r="C248" s="1" t="s">
        <v>54</v>
      </c>
      <c r="D248" s="6" t="s">
        <v>25</v>
      </c>
      <c r="E248" s="2" t="s">
        <v>119</v>
      </c>
      <c r="G248" s="13">
        <v>710</v>
      </c>
      <c r="H248" s="13"/>
      <c r="I248" s="20">
        <v>9490.083599800002</v>
      </c>
      <c r="J248" s="20">
        <f t="shared" si="29"/>
        <v>6737959.3600000003</v>
      </c>
      <c r="K248" s="20">
        <f>ROUND((J248-SUM('Entitlement to Date'!E6:I6))/7,2)</f>
        <v>594551.11</v>
      </c>
      <c r="L248" s="20">
        <v>0</v>
      </c>
      <c r="M248" s="20">
        <f>ROUND(((J248*-0.03)-SUM('CSI Admin to Date'!E6:I6))/7,2)</f>
        <v>-17836.53</v>
      </c>
      <c r="N248" s="20">
        <v>-53422.939999999995</v>
      </c>
      <c r="O248" s="1">
        <f t="shared" si="28"/>
        <v>523291.63999999996</v>
      </c>
    </row>
    <row r="249" spans="1:15" ht="12.75" x14ac:dyDescent="0.2">
      <c r="A249" s="12" t="s">
        <v>95</v>
      </c>
      <c r="B249" s="4" t="s">
        <v>55</v>
      </c>
      <c r="C249" s="1" t="s">
        <v>111</v>
      </c>
      <c r="D249" s="6" t="s">
        <v>44</v>
      </c>
      <c r="E249" s="1" t="s">
        <v>137</v>
      </c>
      <c r="G249" s="13">
        <v>458</v>
      </c>
      <c r="H249" s="13"/>
      <c r="I249" s="20">
        <v>9617.02187108</v>
      </c>
      <c r="J249" s="20">
        <f t="shared" si="29"/>
        <v>4404596.0199999996</v>
      </c>
      <c r="K249" s="20">
        <f>ROUND((J249-SUM('Entitlement to Date'!E7:I7))/7,2)</f>
        <v>353688.16</v>
      </c>
      <c r="L249" s="20">
        <v>0</v>
      </c>
      <c r="M249" s="20">
        <f>ROUND(((J249*-0.03)-SUM('CSI Admin to Date'!E7:I7))/7,2)</f>
        <v>-10610.65</v>
      </c>
      <c r="N249" s="20">
        <v>-30546.73</v>
      </c>
      <c r="O249" s="1">
        <f t="shared" si="28"/>
        <v>312530.77999999997</v>
      </c>
    </row>
    <row r="250" spans="1:15" x14ac:dyDescent="0.25">
      <c r="A250" s="12" t="s">
        <v>95</v>
      </c>
      <c r="B250" s="4" t="s">
        <v>55</v>
      </c>
      <c r="C250" s="21" t="s">
        <v>111</v>
      </c>
      <c r="D250" t="s">
        <v>26</v>
      </c>
      <c r="E250" s="21" t="s">
        <v>138</v>
      </c>
      <c r="G250" s="13">
        <v>207.5</v>
      </c>
      <c r="H250" s="13"/>
      <c r="I250" s="20">
        <v>9761.5418710799986</v>
      </c>
      <c r="J250" s="20">
        <f t="shared" si="29"/>
        <v>2025519.94</v>
      </c>
      <c r="K250" s="20">
        <f>ROUND((J250-SUM('Entitlement to Date'!E8:I8))/7,2)</f>
        <v>151292.51</v>
      </c>
      <c r="L250" s="20">
        <v>0</v>
      </c>
      <c r="M250" s="20">
        <f>ROUND(((J250*-0.03)-SUM('CSI Admin to Date'!E8:I8))/7,2)</f>
        <v>-4538.78</v>
      </c>
      <c r="N250" s="20">
        <v>-42232.31</v>
      </c>
      <c r="O250" s="1">
        <f t="shared" si="28"/>
        <v>104521.42000000001</v>
      </c>
    </row>
    <row r="251" spans="1:15" x14ac:dyDescent="0.25">
      <c r="A251" s="12" t="s">
        <v>95</v>
      </c>
      <c r="B251" s="4" t="s">
        <v>55</v>
      </c>
      <c r="C251" s="21" t="s">
        <v>111</v>
      </c>
      <c r="D251" t="s">
        <v>27</v>
      </c>
      <c r="E251" s="21" t="s">
        <v>139</v>
      </c>
      <c r="G251" s="13">
        <v>253</v>
      </c>
      <c r="H251" s="13"/>
      <c r="I251" s="20">
        <v>9873.7318710800009</v>
      </c>
      <c r="J251" s="20">
        <f t="shared" si="29"/>
        <v>2498054.16</v>
      </c>
      <c r="K251" s="20">
        <f>ROUND((J251-SUM('Entitlement to Date'!E9:I9))/7,2)</f>
        <v>211060.86</v>
      </c>
      <c r="L251" s="20">
        <v>0</v>
      </c>
      <c r="M251" s="20">
        <f>ROUND(((J251*-0.03)-SUM('CSI Admin to Date'!E9:I9))/7,2)</f>
        <v>-6331.82</v>
      </c>
      <c r="N251" s="20">
        <v>0</v>
      </c>
      <c r="O251" s="1">
        <f t="shared" si="28"/>
        <v>204729.03999999998</v>
      </c>
    </row>
    <row r="252" spans="1:15" ht="12.75" x14ac:dyDescent="0.2">
      <c r="A252" s="12" t="s">
        <v>96</v>
      </c>
      <c r="B252" s="4" t="s">
        <v>58</v>
      </c>
      <c r="C252" s="1" t="s">
        <v>18</v>
      </c>
      <c r="D252" s="6" t="s">
        <v>49</v>
      </c>
      <c r="E252" s="1" t="s">
        <v>115</v>
      </c>
      <c r="G252" s="13">
        <v>477</v>
      </c>
      <c r="H252" s="13"/>
      <c r="I252" s="20">
        <v>9834.7030637499993</v>
      </c>
      <c r="J252" s="20">
        <f t="shared" si="29"/>
        <v>4691153.3600000003</v>
      </c>
      <c r="K252" s="20">
        <f>ROUND((J252-SUM('Entitlement to Date'!E10:I10))/7,2)</f>
        <v>388187.78</v>
      </c>
      <c r="L252" s="20">
        <v>0</v>
      </c>
      <c r="M252" s="20">
        <f>ROUND(((J252*-0.03)-SUM('CSI Admin to Date'!E10:I10))/7,2)</f>
        <v>-11645.64</v>
      </c>
      <c r="N252" s="20">
        <v>-241889.99000000002</v>
      </c>
      <c r="O252" s="1">
        <f t="shared" si="28"/>
        <v>134652.15</v>
      </c>
    </row>
    <row r="253" spans="1:15" ht="12.75" x14ac:dyDescent="0.2">
      <c r="A253" s="12" t="s">
        <v>96</v>
      </c>
      <c r="B253" s="4" t="s">
        <v>58</v>
      </c>
      <c r="C253" s="1" t="s">
        <v>18</v>
      </c>
      <c r="D253" s="6" t="s">
        <v>28</v>
      </c>
      <c r="E253" s="1" t="s">
        <v>116</v>
      </c>
      <c r="G253" s="13">
        <v>270.5</v>
      </c>
      <c r="H253" s="13"/>
      <c r="I253" s="20">
        <v>9731.3530637499971</v>
      </c>
      <c r="J253" s="20">
        <f t="shared" si="29"/>
        <v>2632331</v>
      </c>
      <c r="K253" s="20">
        <f>ROUND((J253-SUM('Entitlement to Date'!E11:I11))/7,2)</f>
        <v>225863.89</v>
      </c>
      <c r="L253" s="20">
        <v>0</v>
      </c>
      <c r="M253" s="20">
        <f>ROUND(((J253*-0.03)-SUM('CSI Admin to Date'!E11:I11))/7,2)</f>
        <v>-6775.92</v>
      </c>
      <c r="N253" s="20">
        <v>0</v>
      </c>
      <c r="O253" s="1">
        <f t="shared" si="28"/>
        <v>219087.97</v>
      </c>
    </row>
    <row r="254" spans="1:15" ht="12.75" x14ac:dyDescent="0.2">
      <c r="A254" s="12" t="s">
        <v>96</v>
      </c>
      <c r="B254" s="4" t="s">
        <v>58</v>
      </c>
      <c r="C254" s="1" t="s">
        <v>18</v>
      </c>
      <c r="D254" s="6" t="s">
        <v>29</v>
      </c>
      <c r="E254" s="1" t="s">
        <v>117</v>
      </c>
      <c r="G254" s="13">
        <v>109</v>
      </c>
      <c r="H254" s="13"/>
      <c r="I254" s="20">
        <v>10349.673063749999</v>
      </c>
      <c r="J254" s="20">
        <f t="shared" si="29"/>
        <v>1128114.3600000001</v>
      </c>
      <c r="K254" s="20">
        <f>ROUND((J254-SUM('Entitlement to Date'!E12:I12))/7,2)</f>
        <v>74114.12</v>
      </c>
      <c r="L254" s="20">
        <v>0</v>
      </c>
      <c r="M254" s="20">
        <f>ROUND(((J254*-0.03)-SUM('CSI Admin to Date'!E12:I12))/7,2)</f>
        <v>-2223.4299999999998</v>
      </c>
      <c r="N254" s="20">
        <v>0</v>
      </c>
      <c r="O254" s="1">
        <f t="shared" si="28"/>
        <v>71890.69</v>
      </c>
    </row>
    <row r="255" spans="1:15" ht="12.75" x14ac:dyDescent="0.2">
      <c r="A255" s="12" t="s">
        <v>96</v>
      </c>
      <c r="B255" s="4" t="s">
        <v>58</v>
      </c>
      <c r="C255" s="1" t="s">
        <v>18</v>
      </c>
      <c r="D255" s="6" t="s">
        <v>66</v>
      </c>
      <c r="E255" s="1" t="s">
        <v>118</v>
      </c>
      <c r="G255" s="13">
        <v>109</v>
      </c>
      <c r="H255" s="13"/>
      <c r="I255" s="20">
        <v>10660.30306375</v>
      </c>
      <c r="J255" s="20">
        <f t="shared" si="29"/>
        <v>1161973.03</v>
      </c>
      <c r="K255" s="20">
        <f>ROUND((J255-SUM('Entitlement to Date'!E13:I13))/7,2)</f>
        <v>112052.73</v>
      </c>
      <c r="L255" s="20">
        <v>0</v>
      </c>
      <c r="M255" s="20">
        <f>ROUND(((J255*-0.03)-SUM('CSI Admin to Date'!E13:I13))/7,2)</f>
        <v>-3361.58</v>
      </c>
      <c r="N255" s="20">
        <v>0</v>
      </c>
      <c r="O255" s="1">
        <f t="shared" si="28"/>
        <v>108691.15</v>
      </c>
    </row>
    <row r="256" spans="1:15" ht="12.75" x14ac:dyDescent="0.2">
      <c r="A256" s="12" t="s">
        <v>97</v>
      </c>
      <c r="B256" s="4" t="s">
        <v>63</v>
      </c>
      <c r="C256" s="1" t="s">
        <v>22</v>
      </c>
      <c r="D256" s="6" t="s">
        <v>51</v>
      </c>
      <c r="E256" s="1" t="s">
        <v>135</v>
      </c>
      <c r="G256" s="13">
        <v>128</v>
      </c>
      <c r="H256" s="13"/>
      <c r="I256" s="20">
        <v>10093.030000000001</v>
      </c>
      <c r="J256" s="20">
        <f t="shared" si="29"/>
        <v>1291907.8400000001</v>
      </c>
      <c r="K256" s="20">
        <f>ROUND((J256-SUM('Entitlement to Date'!E14:I14))/7,2)</f>
        <v>110640.51</v>
      </c>
      <c r="L256" s="20">
        <v>0</v>
      </c>
      <c r="M256" s="20">
        <f>ROUND(((J256*-0.03)-SUM('CSI Admin to Date'!E14:I14))/7,2)</f>
        <v>-3319.21</v>
      </c>
      <c r="N256" s="20">
        <v>0</v>
      </c>
      <c r="O256" s="1">
        <f t="shared" si="28"/>
        <v>107321.29999999999</v>
      </c>
    </row>
    <row r="257" spans="1:15" ht="12.75" x14ac:dyDescent="0.2">
      <c r="A257" s="12" t="s">
        <v>98</v>
      </c>
      <c r="B257" s="4" t="s">
        <v>56</v>
      </c>
      <c r="C257" s="1" t="s">
        <v>56</v>
      </c>
      <c r="D257" s="6" t="s">
        <v>108</v>
      </c>
      <c r="E257" s="1" t="s">
        <v>125</v>
      </c>
      <c r="G257" s="13">
        <v>928.9</v>
      </c>
      <c r="H257" s="13"/>
      <c r="I257" s="20">
        <v>9208.51</v>
      </c>
      <c r="J257" s="20">
        <f t="shared" si="29"/>
        <v>8553784.9399999995</v>
      </c>
      <c r="K257" s="20">
        <f>ROUND((J257-SUM('Entitlement to Date'!E15:I15))/7,2)</f>
        <v>740715.01</v>
      </c>
      <c r="L257" s="20">
        <v>0</v>
      </c>
      <c r="M257" s="20">
        <f>ROUND(((J257*-0.03)-SUM('CSI Admin to Date'!E15:I15))/7,2)</f>
        <v>-22221.45</v>
      </c>
      <c r="N257" s="20">
        <v>0</v>
      </c>
      <c r="O257" s="1">
        <f t="shared" si="28"/>
        <v>718493.56</v>
      </c>
    </row>
    <row r="258" spans="1:15" ht="12.75" x14ac:dyDescent="0.2">
      <c r="A258" s="12" t="s">
        <v>98</v>
      </c>
      <c r="B258" s="4" t="s">
        <v>56</v>
      </c>
      <c r="C258" s="1" t="s">
        <v>56</v>
      </c>
      <c r="D258" s="6" t="s">
        <v>30</v>
      </c>
      <c r="E258" s="1" t="s">
        <v>126</v>
      </c>
      <c r="G258" s="13">
        <v>1149</v>
      </c>
      <c r="H258" s="13"/>
      <c r="I258" s="20">
        <v>9136.5305368000008</v>
      </c>
      <c r="J258" s="20">
        <f t="shared" si="29"/>
        <v>10497873.59</v>
      </c>
      <c r="K258" s="20">
        <f>ROUND((J258-SUM('Entitlement to Date'!E16:I16))/7,2)</f>
        <v>844686.14</v>
      </c>
      <c r="L258" s="20">
        <v>0</v>
      </c>
      <c r="M258" s="20">
        <f>ROUND(((J258*-0.03)-SUM('CSI Admin to Date'!E16:I16))/7,2)</f>
        <v>-25340.59</v>
      </c>
      <c r="N258" s="20">
        <v>-187439.18999999997</v>
      </c>
      <c r="O258" s="1">
        <f t="shared" si="28"/>
        <v>631906.3600000001</v>
      </c>
    </row>
    <row r="259" spans="1:15" ht="12.75" x14ac:dyDescent="0.2">
      <c r="A259" s="12" t="s">
        <v>99</v>
      </c>
      <c r="B259" s="4" t="s">
        <v>8</v>
      </c>
      <c r="C259" s="1" t="s">
        <v>8</v>
      </c>
      <c r="D259" s="6" t="s">
        <v>31</v>
      </c>
      <c r="E259" s="1" t="s">
        <v>128</v>
      </c>
      <c r="G259" s="13">
        <v>295</v>
      </c>
      <c r="H259" s="13"/>
      <c r="I259" s="20">
        <v>9704.2355288899998</v>
      </c>
      <c r="J259" s="20">
        <f t="shared" si="29"/>
        <v>2862749.48</v>
      </c>
      <c r="K259" s="20">
        <f>ROUND((J259-SUM('Entitlement to Date'!E17:I17))/7,2)</f>
        <v>221898.23</v>
      </c>
      <c r="L259" s="20">
        <v>0</v>
      </c>
      <c r="M259" s="20">
        <f>ROUND(((J259*-0.03)-SUM('CSI Admin to Date'!E17:I17))/7,2)</f>
        <v>-6656.95</v>
      </c>
      <c r="N259" s="20">
        <v>0</v>
      </c>
      <c r="O259" s="1">
        <f t="shared" si="28"/>
        <v>215241.28</v>
      </c>
    </row>
    <row r="260" spans="1:15" ht="12.75" x14ac:dyDescent="0.2">
      <c r="A260" s="12" t="s">
        <v>100</v>
      </c>
      <c r="B260" s="4" t="s">
        <v>59</v>
      </c>
      <c r="C260" s="1" t="s">
        <v>9</v>
      </c>
      <c r="D260" s="6" t="s">
        <v>86</v>
      </c>
      <c r="E260" s="2" t="s">
        <v>87</v>
      </c>
      <c r="G260" s="13">
        <v>292</v>
      </c>
      <c r="H260" s="13"/>
      <c r="I260" s="20">
        <v>9552.6855710500022</v>
      </c>
      <c r="J260" s="20">
        <f t="shared" si="29"/>
        <v>2789384.19</v>
      </c>
      <c r="K260" s="20">
        <f>ROUND((J260-SUM('Entitlement to Date'!E18:I18))/7,2)</f>
        <v>151850.1</v>
      </c>
      <c r="L260" s="20">
        <v>0</v>
      </c>
      <c r="M260" s="20">
        <f>ROUND(((J260*-0.03)-SUM('CSI Admin to Date'!E18:I18))/7,2)</f>
        <v>-4555.5</v>
      </c>
      <c r="N260" s="20">
        <v>0</v>
      </c>
      <c r="O260" s="1">
        <f t="shared" si="28"/>
        <v>147294.6</v>
      </c>
    </row>
    <row r="261" spans="1:15" ht="12.75" x14ac:dyDescent="0.2">
      <c r="A261" s="12" t="s">
        <v>100</v>
      </c>
      <c r="B261" s="4" t="s">
        <v>59</v>
      </c>
      <c r="C261" s="1" t="s">
        <v>9</v>
      </c>
      <c r="D261" s="6" t="s">
        <v>48</v>
      </c>
      <c r="E261" s="1" t="s">
        <v>47</v>
      </c>
      <c r="G261" s="13">
        <v>688.5</v>
      </c>
      <c r="H261" s="13"/>
      <c r="I261" s="20">
        <v>9146.8655710500007</v>
      </c>
      <c r="J261" s="20">
        <f t="shared" si="29"/>
        <v>6297616.9500000002</v>
      </c>
      <c r="K261" s="20">
        <f>ROUND((J261-SUM('Entitlement to Date'!E19:I19))/7,2)</f>
        <v>544283.31000000006</v>
      </c>
      <c r="L261" s="20">
        <v>0</v>
      </c>
      <c r="M261" s="20">
        <f>ROUND(((J261*-0.03)-SUM('CSI Admin to Date'!E19:I19))/7,2)</f>
        <v>-16328.5</v>
      </c>
      <c r="N261" s="20">
        <v>-93484.84</v>
      </c>
      <c r="O261" s="1">
        <f t="shared" si="28"/>
        <v>434469.97000000009</v>
      </c>
    </row>
    <row r="262" spans="1:15" ht="12.75" x14ac:dyDescent="0.2">
      <c r="A262" s="12" t="s">
        <v>100</v>
      </c>
      <c r="B262" s="4" t="s">
        <v>59</v>
      </c>
      <c r="C262" s="1" t="s">
        <v>9</v>
      </c>
      <c r="D262" s="6" t="s">
        <v>33</v>
      </c>
      <c r="E262" s="1" t="s">
        <v>10</v>
      </c>
      <c r="G262" s="13">
        <v>308</v>
      </c>
      <c r="H262" s="13"/>
      <c r="I262" s="20">
        <v>9163.1055710500023</v>
      </c>
      <c r="J262" s="20">
        <f t="shared" si="29"/>
        <v>2822236.52</v>
      </c>
      <c r="K262" s="20">
        <f>ROUND((J262-SUM('Entitlement to Date'!E20:I20))/7,2)</f>
        <v>182888.22</v>
      </c>
      <c r="L262" s="20">
        <v>0</v>
      </c>
      <c r="M262" s="20">
        <f>ROUND(((J262*-0.03)-SUM('CSI Admin to Date'!E20:I20))/7,2)</f>
        <v>-5486.65</v>
      </c>
      <c r="N262" s="20">
        <v>-42561.66</v>
      </c>
      <c r="O262" s="1">
        <f t="shared" si="28"/>
        <v>134839.91</v>
      </c>
    </row>
    <row r="263" spans="1:15" ht="12.75" x14ac:dyDescent="0.2">
      <c r="A263" s="12" t="s">
        <v>100</v>
      </c>
      <c r="B263" s="4" t="s">
        <v>59</v>
      </c>
      <c r="C263" s="1" t="s">
        <v>9</v>
      </c>
      <c r="D263" s="6" t="s">
        <v>34</v>
      </c>
      <c r="E263" s="1" t="s">
        <v>121</v>
      </c>
      <c r="G263" s="13">
        <v>635.5</v>
      </c>
      <c r="H263" s="13"/>
      <c r="I263" s="20">
        <v>9210.2755710500023</v>
      </c>
      <c r="J263" s="20">
        <f t="shared" si="29"/>
        <v>5853130.1299999999</v>
      </c>
      <c r="K263" s="20">
        <f>ROUND((J263-SUM('Entitlement to Date'!E21:I21))/7,2)</f>
        <v>473498.3</v>
      </c>
      <c r="L263" s="20">
        <v>0</v>
      </c>
      <c r="M263" s="20">
        <f>ROUND(((J263*-0.03)-SUM('CSI Admin to Date'!E21:I21))/7,2)</f>
        <v>-14204.95</v>
      </c>
      <c r="N263" s="20">
        <v>-33951.599999999999</v>
      </c>
      <c r="O263" s="1">
        <f t="shared" si="28"/>
        <v>425341.75</v>
      </c>
    </row>
    <row r="264" spans="1:15" ht="12.75" x14ac:dyDescent="0.2">
      <c r="A264" s="12" t="s">
        <v>100</v>
      </c>
      <c r="B264" s="4" t="s">
        <v>59</v>
      </c>
      <c r="C264" s="1" t="s">
        <v>9</v>
      </c>
      <c r="D264" s="6" t="s">
        <v>35</v>
      </c>
      <c r="E264" s="1" t="s">
        <v>122</v>
      </c>
      <c r="G264" s="13">
        <v>290.8</v>
      </c>
      <c r="H264" s="13"/>
      <c r="I264" s="20">
        <v>9284.3755710500009</v>
      </c>
      <c r="J264" s="20">
        <f t="shared" si="29"/>
        <v>2699896.42</v>
      </c>
      <c r="K264" s="20">
        <f>ROUND((J264-SUM('Entitlement to Date'!E22:I22))/7,2)</f>
        <v>217540.38</v>
      </c>
      <c r="L264" s="20">
        <v>0</v>
      </c>
      <c r="M264" s="20">
        <f>ROUND(((J264*-0.03)-SUM('CSI Admin to Date'!E22:I22))/7,2)</f>
        <v>-6526.21</v>
      </c>
      <c r="N264" s="20">
        <v>0</v>
      </c>
      <c r="O264" s="1">
        <f t="shared" si="28"/>
        <v>211014.17</v>
      </c>
    </row>
    <row r="265" spans="1:15" ht="12.75" x14ac:dyDescent="0.2">
      <c r="A265" s="12" t="s">
        <v>100</v>
      </c>
      <c r="B265" s="4" t="s">
        <v>59</v>
      </c>
      <c r="C265" s="1" t="s">
        <v>9</v>
      </c>
      <c r="D265" s="6" t="s">
        <v>37</v>
      </c>
      <c r="E265" s="1" t="s">
        <v>123</v>
      </c>
      <c r="G265" s="13">
        <v>299</v>
      </c>
      <c r="H265" s="13"/>
      <c r="I265" s="20">
        <v>9322.5455710500009</v>
      </c>
      <c r="J265" s="20">
        <f t="shared" si="29"/>
        <v>2787441.13</v>
      </c>
      <c r="K265" s="20">
        <f>ROUND((J265-SUM('Entitlement to Date'!E23:I23))/7,2)</f>
        <v>224441.46</v>
      </c>
      <c r="L265" s="20">
        <v>0</v>
      </c>
      <c r="M265" s="20">
        <f>ROUND(((J265*-0.03)-SUM('CSI Admin to Date'!E23:I23))/7,2)</f>
        <v>-6733.24</v>
      </c>
      <c r="N265" s="20">
        <v>-44679</v>
      </c>
      <c r="O265" s="1">
        <f t="shared" si="28"/>
        <v>173029.22</v>
      </c>
    </row>
    <row r="266" spans="1:15" ht="12.75" x14ac:dyDescent="0.2">
      <c r="A266" s="12" t="s">
        <v>100</v>
      </c>
      <c r="B266" s="4" t="s">
        <v>59</v>
      </c>
      <c r="C266" s="1" t="s">
        <v>9</v>
      </c>
      <c r="D266" s="6" t="s">
        <v>83</v>
      </c>
      <c r="E266" s="1" t="s">
        <v>89</v>
      </c>
      <c r="G266" s="13">
        <v>185</v>
      </c>
      <c r="H266" s="13"/>
      <c r="I266" s="20">
        <v>9439.9555710500008</v>
      </c>
      <c r="J266" s="20">
        <f t="shared" si="29"/>
        <v>1746391.78</v>
      </c>
      <c r="K266" s="20">
        <f>ROUND((J266-SUM('Entitlement to Date'!E24:I24))/7,2)</f>
        <v>126167.86</v>
      </c>
      <c r="L266" s="20">
        <v>0</v>
      </c>
      <c r="M266" s="20">
        <f>ROUND(((J266*-0.03)-SUM('CSI Admin to Date'!E24:I24))/7,2)</f>
        <v>-3785.04</v>
      </c>
      <c r="N266" s="20">
        <v>-23980.2</v>
      </c>
      <c r="O266" s="1">
        <f t="shared" si="28"/>
        <v>98402.62000000001</v>
      </c>
    </row>
    <row r="267" spans="1:15" ht="12.75" x14ac:dyDescent="0.2">
      <c r="A267" s="12" t="s">
        <v>100</v>
      </c>
      <c r="B267" s="4" t="s">
        <v>59</v>
      </c>
      <c r="C267" s="3" t="s">
        <v>9</v>
      </c>
      <c r="D267" s="6" t="s">
        <v>36</v>
      </c>
      <c r="E267" s="3" t="s">
        <v>19</v>
      </c>
      <c r="G267" s="13">
        <v>359.3</v>
      </c>
      <c r="H267" s="13"/>
      <c r="I267" s="20">
        <v>9138.1955710500006</v>
      </c>
      <c r="J267" s="20">
        <f t="shared" si="29"/>
        <v>3283353.67</v>
      </c>
      <c r="K267" s="20">
        <f>ROUND((J267-SUM('Entitlement to Date'!E25:I25))/7,2)</f>
        <v>252685.8</v>
      </c>
      <c r="L267" s="20">
        <v>0</v>
      </c>
      <c r="M267" s="20">
        <f>ROUND(((J267*-0.03)-SUM('CSI Admin to Date'!E25:I25))/7,2)</f>
        <v>-7580.57</v>
      </c>
      <c r="N267" s="20">
        <v>0</v>
      </c>
      <c r="O267" s="1">
        <f t="shared" si="28"/>
        <v>245105.22999999998</v>
      </c>
    </row>
    <row r="268" spans="1:15" ht="12.75" x14ac:dyDescent="0.2">
      <c r="A268" s="12" t="s">
        <v>100</v>
      </c>
      <c r="B268" s="4" t="s">
        <v>59</v>
      </c>
      <c r="C268" s="1" t="s">
        <v>9</v>
      </c>
      <c r="D268" s="6" t="s">
        <v>32</v>
      </c>
      <c r="E268" s="1" t="s">
        <v>124</v>
      </c>
      <c r="G268" s="13">
        <v>926.5</v>
      </c>
      <c r="H268" s="13"/>
      <c r="I268" s="20">
        <v>9092.0755710500016</v>
      </c>
      <c r="J268" s="20">
        <f t="shared" si="29"/>
        <v>8423808.0199999996</v>
      </c>
      <c r="K268" s="20">
        <f>ROUND((J268-SUM('Entitlement to Date'!E26:I26))/7,2)</f>
        <v>684350.03</v>
      </c>
      <c r="L268" s="20">
        <v>0</v>
      </c>
      <c r="M268" s="20">
        <f>ROUND(((J268*-0.03)-SUM('CSI Admin to Date'!E26:I26))/7,2)</f>
        <v>-20530.5</v>
      </c>
      <c r="N268" s="20">
        <v>-85268.34</v>
      </c>
      <c r="O268" s="1">
        <f t="shared" si="28"/>
        <v>578551.19000000006</v>
      </c>
    </row>
    <row r="269" spans="1:15" ht="12.75" x14ac:dyDescent="0.2">
      <c r="A269" s="12" t="s">
        <v>101</v>
      </c>
      <c r="B269" s="4" t="s">
        <v>62</v>
      </c>
      <c r="C269" s="1" t="s">
        <v>11</v>
      </c>
      <c r="D269" s="6" t="s">
        <v>38</v>
      </c>
      <c r="E269" s="1" t="s">
        <v>134</v>
      </c>
      <c r="G269" s="13">
        <v>250</v>
      </c>
      <c r="H269" s="13"/>
      <c r="I269" s="20">
        <v>9644.8972422799998</v>
      </c>
      <c r="J269" s="20">
        <f t="shared" si="29"/>
        <v>2411224.31</v>
      </c>
      <c r="K269" s="20">
        <f>ROUND((J269-SUM('Entitlement to Date'!E27:I27))/7,2)</f>
        <v>157356.24</v>
      </c>
      <c r="L269" s="20">
        <v>0</v>
      </c>
      <c r="M269" s="20">
        <f>ROUND(((J269*-0.03)-SUM('CSI Admin to Date'!E27:I27))/7,2)</f>
        <v>-4720.6899999999996</v>
      </c>
      <c r="N269" s="20">
        <v>0</v>
      </c>
      <c r="O269" s="1">
        <f t="shared" si="28"/>
        <v>152635.54999999999</v>
      </c>
    </row>
    <row r="270" spans="1:15" ht="12.75" x14ac:dyDescent="0.2">
      <c r="A270" s="12" t="s">
        <v>102</v>
      </c>
      <c r="B270" s="4" t="s">
        <v>53</v>
      </c>
      <c r="C270" s="1" t="s">
        <v>53</v>
      </c>
      <c r="D270" s="6" t="s">
        <v>65</v>
      </c>
      <c r="E270" s="1" t="s">
        <v>52</v>
      </c>
      <c r="G270" s="13">
        <v>753.9</v>
      </c>
      <c r="H270" s="13"/>
      <c r="I270" s="20">
        <v>9319.94</v>
      </c>
      <c r="J270" s="20">
        <f t="shared" si="29"/>
        <v>7026302.7699999996</v>
      </c>
      <c r="K270" s="20">
        <f>ROUND((J270-SUM('Entitlement to Date'!E28:I28))/7,2)</f>
        <v>599338.71</v>
      </c>
      <c r="L270" s="20">
        <v>0</v>
      </c>
      <c r="M270" s="20">
        <f>ROUND(((J270*-0.03)-SUM('CSI Admin to Date'!E28:I28))/7,2)</f>
        <v>-17980.16</v>
      </c>
      <c r="N270" s="20">
        <v>-38450</v>
      </c>
      <c r="O270" s="1">
        <f t="shared" si="28"/>
        <v>542908.54999999993</v>
      </c>
    </row>
    <row r="271" spans="1:15" ht="12.75" x14ac:dyDescent="0.2">
      <c r="A271" s="12" t="s">
        <v>102</v>
      </c>
      <c r="B271" s="4" t="s">
        <v>53</v>
      </c>
      <c r="C271" s="1" t="s">
        <v>53</v>
      </c>
      <c r="D271" s="6" t="s">
        <v>150</v>
      </c>
      <c r="E271" s="1" t="s">
        <v>151</v>
      </c>
      <c r="G271" s="13">
        <v>59</v>
      </c>
      <c r="H271" s="13"/>
      <c r="I271" s="20">
        <v>9319.94</v>
      </c>
      <c r="J271" s="20">
        <f t="shared" si="29"/>
        <v>549876.46</v>
      </c>
      <c r="K271" s="20">
        <f>ROUND((J271-SUM('Entitlement to Date'!E29:I29))/7,2)</f>
        <v>23077.94</v>
      </c>
      <c r="L271" s="20">
        <v>0</v>
      </c>
      <c r="M271" s="20">
        <f>ROUND(((J271*-0.03)-SUM('CSI Admin to Date'!E29:I29))/7,2)</f>
        <v>-692.33</v>
      </c>
      <c r="N271" s="20">
        <v>0</v>
      </c>
      <c r="O271" s="1">
        <f t="shared" si="28"/>
        <v>22385.609999999997</v>
      </c>
    </row>
    <row r="272" spans="1:15" ht="12.75" x14ac:dyDescent="0.2">
      <c r="A272" s="12" t="s">
        <v>103</v>
      </c>
      <c r="B272" s="4" t="s">
        <v>60</v>
      </c>
      <c r="C272" s="3" t="s">
        <v>12</v>
      </c>
      <c r="D272" s="6" t="s">
        <v>39</v>
      </c>
      <c r="E272" s="3" t="s">
        <v>127</v>
      </c>
      <c r="G272" s="13">
        <v>217.5</v>
      </c>
      <c r="H272" s="13"/>
      <c r="I272" s="20">
        <v>9297.9845098100013</v>
      </c>
      <c r="J272" s="20">
        <f t="shared" si="29"/>
        <v>2022311.63</v>
      </c>
      <c r="K272" s="20">
        <f>ROUND((J272-SUM('Entitlement to Date'!E30:I30))/7,2)</f>
        <v>178011.88</v>
      </c>
      <c r="L272" s="20">
        <v>0</v>
      </c>
      <c r="M272" s="20">
        <f>ROUND(((J272*-0.03)-SUM('CSI Admin to Date'!E30:I30))/7,2)</f>
        <v>-5340.36</v>
      </c>
      <c r="N272" s="20">
        <v>0</v>
      </c>
      <c r="O272" s="1">
        <f t="shared" si="28"/>
        <v>172671.52000000002</v>
      </c>
    </row>
    <row r="273" spans="1:15" ht="12.75" x14ac:dyDescent="0.2">
      <c r="A273" s="12" t="s">
        <v>103</v>
      </c>
      <c r="B273" s="4" t="s">
        <v>60</v>
      </c>
      <c r="C273" s="1" t="s">
        <v>12</v>
      </c>
      <c r="D273" s="6" t="s">
        <v>40</v>
      </c>
      <c r="E273" s="1" t="s">
        <v>13</v>
      </c>
      <c r="G273" s="13">
        <v>331.6</v>
      </c>
      <c r="H273" s="13"/>
      <c r="I273" s="20">
        <v>9348.9845098100013</v>
      </c>
      <c r="J273" s="20">
        <f t="shared" si="29"/>
        <v>3100123.26</v>
      </c>
      <c r="K273" s="20">
        <f>ROUND((J273-SUM('Entitlement to Date'!E31:I31))/7,2)</f>
        <v>266459.19</v>
      </c>
      <c r="L273" s="20">
        <v>0</v>
      </c>
      <c r="M273" s="20">
        <f>ROUND(((J273*-0.03)-SUM('CSI Admin to Date'!E31:I31))/7,2)</f>
        <v>-7993.78</v>
      </c>
      <c r="N273" s="20">
        <v>0</v>
      </c>
      <c r="O273" s="1">
        <f t="shared" si="28"/>
        <v>258465.41</v>
      </c>
    </row>
    <row r="274" spans="1:15" ht="12.75" x14ac:dyDescent="0.2">
      <c r="A274" s="12" t="s">
        <v>104</v>
      </c>
      <c r="B274" s="4" t="s">
        <v>61</v>
      </c>
      <c r="C274" s="1" t="s">
        <v>14</v>
      </c>
      <c r="D274" s="6" t="s">
        <v>84</v>
      </c>
      <c r="E274" s="1" t="s">
        <v>88</v>
      </c>
      <c r="G274" s="13">
        <v>171.2</v>
      </c>
      <c r="H274" s="13"/>
      <c r="I274" s="20">
        <v>9073.8700000000008</v>
      </c>
      <c r="J274" s="20">
        <f t="shared" si="29"/>
        <v>1553446.54</v>
      </c>
      <c r="K274" s="20">
        <f>ROUND((J274-SUM('Entitlement to Date'!E32:I32))/7,2)</f>
        <v>133099.47</v>
      </c>
      <c r="L274" s="20">
        <v>0</v>
      </c>
      <c r="M274" s="20">
        <f>ROUND(((J274*-0.03)-SUM('CSI Admin to Date'!E32:I32))/7,2)</f>
        <v>-3992.99</v>
      </c>
      <c r="N274" s="20">
        <v>0</v>
      </c>
      <c r="O274" s="1">
        <f t="shared" si="28"/>
        <v>129106.48</v>
      </c>
    </row>
    <row r="275" spans="1:15" ht="12.75" x14ac:dyDescent="0.2">
      <c r="A275" s="12" t="s">
        <v>104</v>
      </c>
      <c r="B275" s="4" t="s">
        <v>61</v>
      </c>
      <c r="C275" s="1" t="s">
        <v>14</v>
      </c>
      <c r="D275" s="6" t="s">
        <v>41</v>
      </c>
      <c r="E275" s="1" t="s">
        <v>130</v>
      </c>
      <c r="G275" s="13">
        <v>173.6</v>
      </c>
      <c r="H275" s="13"/>
      <c r="I275" s="20">
        <v>9073.8700000000008</v>
      </c>
      <c r="J275" s="20">
        <f t="shared" si="29"/>
        <v>1575223.83</v>
      </c>
      <c r="K275" s="20">
        <f>ROUND((J275-SUM('Entitlement to Date'!E33:I33))/7,2)</f>
        <v>117369.60000000001</v>
      </c>
      <c r="L275" s="20">
        <v>0</v>
      </c>
      <c r="M275" s="20">
        <f>ROUND(((J275*-0.03)-SUM('CSI Admin to Date'!E33:I33))/7,2)</f>
        <v>-3521.09</v>
      </c>
      <c r="N275" s="20">
        <v>0</v>
      </c>
      <c r="O275" s="1">
        <f t="shared" si="28"/>
        <v>113848.51000000001</v>
      </c>
    </row>
    <row r="276" spans="1:15" ht="12.75" x14ac:dyDescent="0.2">
      <c r="A276" s="12" t="s">
        <v>104</v>
      </c>
      <c r="B276" s="4" t="s">
        <v>61</v>
      </c>
      <c r="C276" s="1" t="s">
        <v>14</v>
      </c>
      <c r="D276" s="6" t="s">
        <v>109</v>
      </c>
      <c r="E276" s="1" t="s">
        <v>131</v>
      </c>
      <c r="G276" s="13">
        <v>607.29999999999995</v>
      </c>
      <c r="H276" s="13"/>
      <c r="I276" s="20">
        <v>9073.8700000000008</v>
      </c>
      <c r="J276" s="20">
        <f t="shared" si="29"/>
        <v>5510561.25</v>
      </c>
      <c r="K276" s="20">
        <f>ROUND((J276-SUM('Entitlement to Date'!E34:I34))/7,2)</f>
        <v>473925.51</v>
      </c>
      <c r="L276" s="20">
        <v>0</v>
      </c>
      <c r="M276" s="20">
        <f>ROUND(((J276*-0.03)-SUM('CSI Admin to Date'!E34:I34))/7,2)</f>
        <v>-14217.76</v>
      </c>
      <c r="N276" s="20">
        <v>0</v>
      </c>
      <c r="O276" s="1">
        <f t="shared" si="28"/>
        <v>459707.75</v>
      </c>
    </row>
    <row r="277" spans="1:15" ht="12.75" x14ac:dyDescent="0.2">
      <c r="A277" s="12" t="s">
        <v>104</v>
      </c>
      <c r="B277" s="4" t="s">
        <v>61</v>
      </c>
      <c r="C277" s="1" t="s">
        <v>14</v>
      </c>
      <c r="D277" s="6" t="s">
        <v>85</v>
      </c>
      <c r="E277" s="1" t="s">
        <v>132</v>
      </c>
      <c r="G277" s="13">
        <v>1021.8</v>
      </c>
      <c r="H277" s="13"/>
      <c r="I277" s="20">
        <v>9073.8700000000008</v>
      </c>
      <c r="J277" s="20">
        <f t="shared" si="29"/>
        <v>9271680.3699999992</v>
      </c>
      <c r="K277" s="20">
        <f>ROUND((J277-SUM('Entitlement to Date'!E35:I35))/7,2)</f>
        <v>460535.16</v>
      </c>
      <c r="L277" s="20">
        <v>0</v>
      </c>
      <c r="M277" s="20">
        <f>ROUND(((J277*-0.03)-SUM('CSI Admin to Date'!E35:I35))/7,2)</f>
        <v>-13816.05</v>
      </c>
      <c r="N277" s="20">
        <v>-64332</v>
      </c>
      <c r="O277" s="1">
        <f t="shared" si="28"/>
        <v>382387.11</v>
      </c>
    </row>
    <row r="278" spans="1:15" ht="12.75" x14ac:dyDescent="0.2">
      <c r="A278" s="12" t="s">
        <v>104</v>
      </c>
      <c r="B278" s="4" t="s">
        <v>61</v>
      </c>
      <c r="C278" s="1" t="s">
        <v>14</v>
      </c>
      <c r="D278" s="6" t="s">
        <v>42</v>
      </c>
      <c r="E278" s="1" t="s">
        <v>133</v>
      </c>
      <c r="G278" s="13">
        <v>1043.5</v>
      </c>
      <c r="H278" s="13"/>
      <c r="I278" s="20">
        <v>9073.8700000000008</v>
      </c>
      <c r="J278" s="20">
        <f t="shared" si="29"/>
        <v>9468583.3499999996</v>
      </c>
      <c r="K278" s="20">
        <f>ROUND((J278-SUM('Entitlement to Date'!E36:I36))/7,2)</f>
        <v>706680.48</v>
      </c>
      <c r="L278" s="20">
        <v>0</v>
      </c>
      <c r="M278" s="20">
        <f>ROUND(((J278*-0.03)-SUM('CSI Admin to Date'!E36:I36))/7,2)</f>
        <v>-21200.41</v>
      </c>
      <c r="N278" s="20">
        <v>-143932.52999999997</v>
      </c>
      <c r="O278" s="1">
        <f t="shared" si="28"/>
        <v>541547.54</v>
      </c>
    </row>
    <row r="279" spans="1:15" ht="12.75" x14ac:dyDescent="0.2">
      <c r="A279" s="4" t="s">
        <v>104</v>
      </c>
      <c r="B279" s="4" t="s">
        <v>61</v>
      </c>
      <c r="C279" s="4" t="s">
        <v>14</v>
      </c>
      <c r="D279" s="6" t="s">
        <v>152</v>
      </c>
      <c r="E279" s="4" t="s">
        <v>153</v>
      </c>
      <c r="G279" s="13">
        <v>0</v>
      </c>
      <c r="H279" s="13">
        <v>247</v>
      </c>
      <c r="I279" s="20">
        <v>9173.8700000000008</v>
      </c>
      <c r="J279" s="20">
        <f>ROUND((G279*I279)+(H279*C285),2)</f>
        <v>2145358.02</v>
      </c>
      <c r="K279" s="20">
        <f>ROUND((J279-SUM('Entitlement to Date'!E37:I37))/7,2)</f>
        <v>151378.65</v>
      </c>
      <c r="L279" s="20">
        <v>0</v>
      </c>
      <c r="M279" s="20">
        <f>ROUND(((J279*-0.03)-SUM('CSI Admin to Date'!E37:I37))/7,2)</f>
        <v>-4541.3599999999997</v>
      </c>
      <c r="N279" s="20">
        <v>0</v>
      </c>
      <c r="O279" s="1">
        <f t="shared" si="28"/>
        <v>146837.29</v>
      </c>
    </row>
    <row r="280" spans="1:15" ht="12.75" x14ac:dyDescent="0.2">
      <c r="A280" s="12" t="s">
        <v>105</v>
      </c>
      <c r="B280" s="4" t="s">
        <v>57</v>
      </c>
      <c r="C280" s="1" t="s">
        <v>15</v>
      </c>
      <c r="D280" s="6" t="s">
        <v>43</v>
      </c>
      <c r="E280" s="1" t="s">
        <v>16</v>
      </c>
      <c r="G280" s="13">
        <v>887.3</v>
      </c>
      <c r="H280" s="13"/>
      <c r="I280" s="20">
        <v>9073.8700000000008</v>
      </c>
      <c r="J280" s="20">
        <f t="shared" si="29"/>
        <v>8051244.8499999996</v>
      </c>
      <c r="K280" s="20">
        <f>ROUND((J280-SUM('Entitlement to Date'!E38:I38))/7,2)</f>
        <v>675387.79</v>
      </c>
      <c r="L280" s="20">
        <v>0</v>
      </c>
      <c r="M280" s="20">
        <f>ROUND(((J280*-0.03)-SUM('CSI Admin to Date'!E38:I38))/7,2)</f>
        <v>-20261.64</v>
      </c>
      <c r="N280" s="20">
        <v>-110906.67</v>
      </c>
      <c r="O280" s="1">
        <f t="shared" si="28"/>
        <v>544219.48</v>
      </c>
    </row>
    <row r="281" spans="1:15" ht="12.75" x14ac:dyDescent="0.2">
      <c r="A281" s="12" t="s">
        <v>105</v>
      </c>
      <c r="B281" s="4" t="s">
        <v>57</v>
      </c>
      <c r="C281" s="1" t="s">
        <v>15</v>
      </c>
      <c r="D281" s="6" t="s">
        <v>50</v>
      </c>
      <c r="E281" s="1" t="s">
        <v>129</v>
      </c>
      <c r="G281" s="13">
        <v>50</v>
      </c>
      <c r="H281" s="13"/>
      <c r="I281" s="20">
        <v>9073.8700000000008</v>
      </c>
      <c r="J281" s="20">
        <f t="shared" si="29"/>
        <v>453693.5</v>
      </c>
      <c r="K281" s="20">
        <f>ROUND((J281-SUM('Entitlement to Date'!E39:I39))/7,2)</f>
        <v>29284.85</v>
      </c>
      <c r="L281" s="20">
        <v>0</v>
      </c>
      <c r="M281" s="20">
        <f>ROUND(((J281*-0.03)-SUM('CSI Admin to Date'!E39:I39))/7,2)</f>
        <v>-878.54</v>
      </c>
      <c r="N281" s="20">
        <v>0</v>
      </c>
      <c r="O281" s="1">
        <f t="shared" si="28"/>
        <v>28406.309999999998</v>
      </c>
    </row>
    <row r="282" spans="1:15" ht="12.75" x14ac:dyDescent="0.2">
      <c r="A282" s="12" t="s">
        <v>44</v>
      </c>
      <c r="B282" s="4" t="s">
        <v>143</v>
      </c>
      <c r="C282" s="4" t="s">
        <v>140</v>
      </c>
      <c r="D282" s="6" t="s">
        <v>141</v>
      </c>
      <c r="E282" s="4" t="s">
        <v>142</v>
      </c>
      <c r="G282" s="13">
        <v>48</v>
      </c>
      <c r="H282" s="13"/>
      <c r="I282" s="20">
        <v>9653.3894201599996</v>
      </c>
      <c r="J282" s="20">
        <f t="shared" si="29"/>
        <v>463362.69</v>
      </c>
      <c r="K282" s="20">
        <f>ROUND((J282-SUM('Entitlement to Date'!E40:I40))/7,2)</f>
        <v>43997.33</v>
      </c>
      <c r="L282" s="20">
        <v>0</v>
      </c>
      <c r="M282" s="20">
        <f>ROUND(((J282*-0.03)-SUM('CSI Admin to Date'!E40:I40))/7,2)</f>
        <v>-1319.92</v>
      </c>
      <c r="N282" s="20">
        <v>0</v>
      </c>
      <c r="O282" s="1">
        <f t="shared" si="28"/>
        <v>42677.41</v>
      </c>
    </row>
    <row r="283" spans="1:15" ht="12.75" x14ac:dyDescent="0.2">
      <c r="A283" s="12" t="s">
        <v>106</v>
      </c>
      <c r="B283" s="4" t="s">
        <v>64</v>
      </c>
      <c r="C283" s="1" t="s">
        <v>110</v>
      </c>
      <c r="D283" s="6" t="s">
        <v>46</v>
      </c>
      <c r="E283" s="1" t="s">
        <v>136</v>
      </c>
      <c r="G283" s="13">
        <v>128</v>
      </c>
      <c r="H283" s="13"/>
      <c r="I283" s="20">
        <v>10266.220029020002</v>
      </c>
      <c r="J283" s="20">
        <f t="shared" si="29"/>
        <v>1314076.1599999999</v>
      </c>
      <c r="K283" s="20">
        <f>ROUND((J283-SUM('Entitlement to Date'!E41:I41))/7,2)</f>
        <v>123492.87</v>
      </c>
      <c r="L283" s="20">
        <v>0</v>
      </c>
      <c r="M283" s="20">
        <f>ROUND(((J283*-0.03)-SUM('CSI Admin to Date'!E41:I41))/7,2)</f>
        <v>-3704.78</v>
      </c>
      <c r="N283" s="20">
        <v>0</v>
      </c>
      <c r="O283" s="1">
        <f t="shared" si="28"/>
        <v>119788.09</v>
      </c>
    </row>
    <row r="285" spans="1:15" x14ac:dyDescent="0.25">
      <c r="A285" s="22" t="s">
        <v>144</v>
      </c>
      <c r="B285"/>
      <c r="C285" s="23">
        <v>8685.66</v>
      </c>
      <c r="G285" s="21">
        <f>SUM(G244:G284)</f>
        <v>20052.199999999997</v>
      </c>
      <c r="H285" s="21">
        <f>SUM(H244:H284)</f>
        <v>250.5</v>
      </c>
      <c r="J285" s="21">
        <f>SUM(J244:J284)</f>
        <v>190101095.45000002</v>
      </c>
      <c r="K285" s="21">
        <f t="shared" ref="K285:O285" si="30">SUM(K244:K284)</f>
        <v>15098785.700000005</v>
      </c>
      <c r="L285" s="21">
        <f t="shared" si="30"/>
        <v>0</v>
      </c>
      <c r="M285" s="21">
        <f t="shared" si="30"/>
        <v>-452963.57</v>
      </c>
      <c r="N285" s="21">
        <f t="shared" si="30"/>
        <v>-1882035.0899999999</v>
      </c>
      <c r="O285" s="21">
        <f t="shared" si="30"/>
        <v>12763787.040000001</v>
      </c>
    </row>
    <row r="286" spans="1:15" x14ac:dyDescent="0.25">
      <c r="H286" s="21">
        <f>G285+H285</f>
        <v>20302.699999999997</v>
      </c>
      <c r="M286" s="21"/>
      <c r="O286" s="21">
        <f>O285-M285</f>
        <v>13216750.610000001</v>
      </c>
    </row>
    <row r="289" spans="1:15" ht="12.75" x14ac:dyDescent="0.2">
      <c r="A289" s="14" t="s">
        <v>149</v>
      </c>
      <c r="B289" s="14"/>
      <c r="C289" s="15"/>
      <c r="D289" s="15"/>
      <c r="E289" s="14"/>
      <c r="F289" s="5"/>
      <c r="G289" s="5"/>
      <c r="H289" s="5"/>
      <c r="I289" s="5"/>
      <c r="J289" s="5"/>
      <c r="K289" s="5"/>
      <c r="L289" s="5"/>
      <c r="M289" s="5"/>
      <c r="N289" s="5"/>
      <c r="O289" s="5"/>
    </row>
    <row r="290" spans="1:15" ht="63.75" x14ac:dyDescent="0.2">
      <c r="A290" s="16" t="s">
        <v>162</v>
      </c>
      <c r="B290" s="16"/>
      <c r="C290" s="15"/>
      <c r="D290" s="15" t="s">
        <v>20</v>
      </c>
      <c r="E290" s="14" t="s">
        <v>21</v>
      </c>
      <c r="F290" s="17"/>
      <c r="G290" s="18" t="s">
        <v>0</v>
      </c>
      <c r="H290" s="18" t="s">
        <v>159</v>
      </c>
      <c r="I290" s="18" t="s">
        <v>1</v>
      </c>
      <c r="J290" s="18" t="s">
        <v>2</v>
      </c>
      <c r="K290" s="18" t="s">
        <v>3</v>
      </c>
      <c r="L290" s="18" t="s">
        <v>4</v>
      </c>
      <c r="M290" s="18" t="s">
        <v>5</v>
      </c>
      <c r="N290" s="18" t="s">
        <v>17</v>
      </c>
      <c r="O290" s="18" t="s">
        <v>6</v>
      </c>
    </row>
    <row r="291" spans="1:15" x14ac:dyDescent="0.25">
      <c r="C291" s="21"/>
      <c r="E291" s="21"/>
      <c r="F291" s="21"/>
      <c r="G291" s="19"/>
      <c r="H291" s="19"/>
      <c r="I291" s="20"/>
      <c r="J291" s="20"/>
      <c r="K291" s="20"/>
      <c r="L291" s="20"/>
      <c r="M291" s="20"/>
      <c r="N291" s="20"/>
      <c r="O291" s="1"/>
    </row>
    <row r="292" spans="1:15" ht="12.75" x14ac:dyDescent="0.2">
      <c r="A292" s="12" t="s">
        <v>91</v>
      </c>
      <c r="B292" s="4" t="s">
        <v>55</v>
      </c>
      <c r="C292" s="1" t="s">
        <v>107</v>
      </c>
      <c r="D292" s="6" t="s">
        <v>23</v>
      </c>
      <c r="E292" s="1" t="s">
        <v>112</v>
      </c>
      <c r="G292" s="13">
        <v>1850</v>
      </c>
      <c r="H292" s="13"/>
      <c r="I292" s="20">
        <v>9227.2158063200004</v>
      </c>
      <c r="J292" s="20">
        <f>ROUND((G292*I292)+(H292*$C$141),2)</f>
        <v>17070349.239999998</v>
      </c>
      <c r="K292" s="20">
        <f>ROUND((J292-SUM('Entitlement to Date'!E2:J2))/6,2)</f>
        <v>1390902.87</v>
      </c>
      <c r="L292" s="20">
        <v>0</v>
      </c>
      <c r="M292" s="20">
        <f>ROUND(((J292*-0.03)-SUM('CSI Admin to Date'!E2:J2))/6,2)</f>
        <v>-41727.08</v>
      </c>
      <c r="N292" s="20">
        <v>-179716.25</v>
      </c>
      <c r="O292" s="1">
        <f t="shared" ref="O292:O331" si="31">K292+L292+M292+N292</f>
        <v>1169459.54</v>
      </c>
    </row>
    <row r="293" spans="1:15" ht="12.75" x14ac:dyDescent="0.2">
      <c r="A293" s="12" t="s">
        <v>91</v>
      </c>
      <c r="B293" s="4" t="s">
        <v>55</v>
      </c>
      <c r="C293" s="1" t="s">
        <v>107</v>
      </c>
      <c r="D293" s="6" t="s">
        <v>45</v>
      </c>
      <c r="E293" s="1" t="s">
        <v>113</v>
      </c>
      <c r="G293" s="13">
        <v>832</v>
      </c>
      <c r="H293" s="13"/>
      <c r="I293" s="20">
        <v>9470.3958063200007</v>
      </c>
      <c r="J293" s="20">
        <f t="shared" ref="J293" si="32">ROUND((G293*I293)+(H293*$C$141),2)</f>
        <v>7879369.3099999996</v>
      </c>
      <c r="K293" s="20">
        <f>ROUND((J293-SUM('Entitlement to Date'!E3:J3))/6,2)</f>
        <v>649388.93999999994</v>
      </c>
      <c r="L293" s="20">
        <v>0</v>
      </c>
      <c r="M293" s="20">
        <f>ROUND(((J293*-0.03)-SUM('CSI Admin to Date'!E3:J3))/6,2)</f>
        <v>-19481.669999999998</v>
      </c>
      <c r="N293" s="20">
        <v>-99145.84</v>
      </c>
      <c r="O293" s="1">
        <f t="shared" si="31"/>
        <v>530761.42999999993</v>
      </c>
    </row>
    <row r="294" spans="1:15" ht="12.75" x14ac:dyDescent="0.2">
      <c r="A294" s="12" t="s">
        <v>91</v>
      </c>
      <c r="B294" s="4" t="s">
        <v>55</v>
      </c>
      <c r="C294" s="1" t="s">
        <v>107</v>
      </c>
      <c r="D294" s="6" t="s">
        <v>92</v>
      </c>
      <c r="E294" s="1" t="s">
        <v>114</v>
      </c>
      <c r="G294" s="13">
        <v>1938.5</v>
      </c>
      <c r="H294" s="13">
        <v>3.5</v>
      </c>
      <c r="I294" s="20">
        <v>9704.2258063199988</v>
      </c>
      <c r="J294" s="20">
        <f>ROUND((G294*I294)+(H294*C333),2)</f>
        <v>18842039.309999999</v>
      </c>
      <c r="K294" s="20">
        <f>ROUND((J294-SUM('Entitlement to Date'!E4:J4))/6,2)</f>
        <v>1554057.44</v>
      </c>
      <c r="L294" s="20">
        <v>0</v>
      </c>
      <c r="M294" s="20">
        <f>ROUND(((J294*-0.03)-SUM('CSI Admin to Date'!E4:J4))/6,2)</f>
        <v>-46621.73</v>
      </c>
      <c r="N294" s="20">
        <v>-206740.63</v>
      </c>
      <c r="O294" s="1">
        <f t="shared" si="31"/>
        <v>1300695.08</v>
      </c>
    </row>
    <row r="295" spans="1:15" ht="12.75" x14ac:dyDescent="0.2">
      <c r="A295" s="12" t="s">
        <v>93</v>
      </c>
      <c r="B295" s="4" t="s">
        <v>55</v>
      </c>
      <c r="C295" s="1" t="s">
        <v>7</v>
      </c>
      <c r="D295" s="6" t="s">
        <v>24</v>
      </c>
      <c r="E295" s="3" t="s">
        <v>120</v>
      </c>
      <c r="G295" s="13">
        <v>609.5</v>
      </c>
      <c r="H295" s="13"/>
      <c r="I295" s="20">
        <v>10175.989063859999</v>
      </c>
      <c r="J295" s="20">
        <f t="shared" ref="J295:J326" si="33">ROUND((G295*I295)+(H295*$C$141),2)</f>
        <v>6202265.3300000001</v>
      </c>
      <c r="K295" s="20">
        <f>ROUND((J295-SUM('Entitlement to Date'!E5:J5))/6,2)</f>
        <v>478463.04</v>
      </c>
      <c r="L295" s="20">
        <v>0</v>
      </c>
      <c r="M295" s="20">
        <f>ROUND(((J295*-0.03)-SUM('CSI Admin to Date'!E5:J5))/6,2)</f>
        <v>-14353.89</v>
      </c>
      <c r="N295" s="20">
        <v>-159061.87</v>
      </c>
      <c r="O295" s="1">
        <f t="shared" si="31"/>
        <v>305047.27999999997</v>
      </c>
    </row>
    <row r="296" spans="1:15" ht="12.75" x14ac:dyDescent="0.2">
      <c r="A296" s="12" t="s">
        <v>94</v>
      </c>
      <c r="B296" s="4" t="s">
        <v>55</v>
      </c>
      <c r="C296" s="1" t="s">
        <v>54</v>
      </c>
      <c r="D296" s="6" t="s">
        <v>25</v>
      </c>
      <c r="E296" s="2" t="s">
        <v>119</v>
      </c>
      <c r="G296" s="13">
        <v>710</v>
      </c>
      <c r="H296" s="13"/>
      <c r="I296" s="20">
        <v>9489.9835998000017</v>
      </c>
      <c r="J296" s="20">
        <f t="shared" si="33"/>
        <v>6737888.3600000003</v>
      </c>
      <c r="K296" s="20">
        <f>ROUND((J296-SUM('Entitlement to Date'!E6:J6))/6,2)</f>
        <v>594539.28</v>
      </c>
      <c r="L296" s="20">
        <v>0</v>
      </c>
      <c r="M296" s="20">
        <f>ROUND(((J296*-0.03)-SUM('CSI Admin to Date'!E6:J6))/6,2)</f>
        <v>-17836.18</v>
      </c>
      <c r="N296" s="20">
        <v>-53422.92</v>
      </c>
      <c r="O296" s="1">
        <f t="shared" si="31"/>
        <v>523280.18</v>
      </c>
    </row>
    <row r="297" spans="1:15" ht="12.75" x14ac:dyDescent="0.2">
      <c r="A297" s="12" t="s">
        <v>95</v>
      </c>
      <c r="B297" s="4" t="s">
        <v>55</v>
      </c>
      <c r="C297" s="1" t="s">
        <v>111</v>
      </c>
      <c r="D297" s="6" t="s">
        <v>44</v>
      </c>
      <c r="E297" s="1" t="s">
        <v>137</v>
      </c>
      <c r="G297" s="13">
        <v>458</v>
      </c>
      <c r="H297" s="13"/>
      <c r="I297" s="20">
        <v>9616.8818710800006</v>
      </c>
      <c r="J297" s="20">
        <f t="shared" si="33"/>
        <v>4404531.9000000004</v>
      </c>
      <c r="K297" s="20">
        <f>ROUND((J297-SUM('Entitlement to Date'!E7:J7))/6,2)</f>
        <v>353677.47</v>
      </c>
      <c r="L297" s="20">
        <v>0</v>
      </c>
      <c r="M297" s="20">
        <f>ROUND(((J297*-0.03)-SUM('CSI Admin to Date'!E7:J7))/6,2)</f>
        <v>-10610.33</v>
      </c>
      <c r="N297" s="20">
        <v>-30504.49</v>
      </c>
      <c r="O297" s="1">
        <f t="shared" si="31"/>
        <v>312562.64999999997</v>
      </c>
    </row>
    <row r="298" spans="1:15" x14ac:dyDescent="0.25">
      <c r="A298" s="12" t="s">
        <v>95</v>
      </c>
      <c r="B298" s="4" t="s">
        <v>55</v>
      </c>
      <c r="C298" s="21" t="s">
        <v>111</v>
      </c>
      <c r="D298" t="s">
        <v>26</v>
      </c>
      <c r="E298" s="21" t="s">
        <v>138</v>
      </c>
      <c r="G298" s="13">
        <v>207.5</v>
      </c>
      <c r="H298" s="13"/>
      <c r="I298" s="20">
        <v>9761.391871079999</v>
      </c>
      <c r="J298" s="20">
        <f t="shared" si="33"/>
        <v>2025488.81</v>
      </c>
      <c r="K298" s="20">
        <f>ROUND((J298-SUM('Entitlement to Date'!E8:J8))/6,2)</f>
        <v>151287.32999999999</v>
      </c>
      <c r="L298" s="20">
        <v>0</v>
      </c>
      <c r="M298" s="20">
        <f>ROUND(((J298*-0.03)-SUM('CSI Admin to Date'!E8:J8))/6,2)</f>
        <v>-4538.62</v>
      </c>
      <c r="N298" s="20">
        <v>-42232.28</v>
      </c>
      <c r="O298" s="1">
        <f t="shared" si="31"/>
        <v>104516.43</v>
      </c>
    </row>
    <row r="299" spans="1:15" x14ac:dyDescent="0.25">
      <c r="A299" s="12" t="s">
        <v>95</v>
      </c>
      <c r="B299" s="4" t="s">
        <v>55</v>
      </c>
      <c r="C299" s="21" t="s">
        <v>111</v>
      </c>
      <c r="D299" t="s">
        <v>27</v>
      </c>
      <c r="E299" s="21" t="s">
        <v>139</v>
      </c>
      <c r="G299" s="13">
        <v>253</v>
      </c>
      <c r="H299" s="13"/>
      <c r="I299" s="20">
        <v>9873.5718710799993</v>
      </c>
      <c r="J299" s="20">
        <f t="shared" si="33"/>
        <v>2498013.6800000002</v>
      </c>
      <c r="K299" s="20">
        <f>ROUND((J299-SUM('Entitlement to Date'!E9:J9))/6,2)</f>
        <v>211054.11</v>
      </c>
      <c r="L299" s="20">
        <v>0</v>
      </c>
      <c r="M299" s="20">
        <f>ROUND(((J299*-0.03)-SUM('CSI Admin to Date'!E9:J9))/6,2)</f>
        <v>-6331.62</v>
      </c>
      <c r="N299" s="20">
        <v>0</v>
      </c>
      <c r="O299" s="1">
        <f t="shared" si="31"/>
        <v>204722.49</v>
      </c>
    </row>
    <row r="300" spans="1:15" ht="12.75" x14ac:dyDescent="0.2">
      <c r="A300" s="12" t="s">
        <v>96</v>
      </c>
      <c r="B300" s="4" t="s">
        <v>58</v>
      </c>
      <c r="C300" s="1" t="s">
        <v>18</v>
      </c>
      <c r="D300" s="6" t="s">
        <v>49</v>
      </c>
      <c r="E300" s="1" t="s">
        <v>115</v>
      </c>
      <c r="G300" s="13">
        <v>477</v>
      </c>
      <c r="H300" s="13"/>
      <c r="I300" s="20">
        <v>9834.2930637499994</v>
      </c>
      <c r="J300" s="20">
        <f t="shared" si="33"/>
        <v>4690957.79</v>
      </c>
      <c r="K300" s="20">
        <f>ROUND((J300-SUM('Entitlement to Date'!E10:J10))/6,2)</f>
        <v>388155.19</v>
      </c>
      <c r="L300" s="20">
        <v>0</v>
      </c>
      <c r="M300" s="20">
        <f>ROUND(((J300*-0.03)-SUM('CSI Admin to Date'!E10:J10))/6,2)</f>
        <v>-11644.66</v>
      </c>
      <c r="N300" s="20">
        <v>-190579.21</v>
      </c>
      <c r="O300" s="1">
        <f t="shared" si="31"/>
        <v>185931.32000000004</v>
      </c>
    </row>
    <row r="301" spans="1:15" ht="12.75" x14ac:dyDescent="0.2">
      <c r="A301" s="12" t="s">
        <v>96</v>
      </c>
      <c r="B301" s="4" t="s">
        <v>58</v>
      </c>
      <c r="C301" s="1" t="s">
        <v>18</v>
      </c>
      <c r="D301" s="6" t="s">
        <v>28</v>
      </c>
      <c r="E301" s="1" t="s">
        <v>116</v>
      </c>
      <c r="G301" s="13">
        <v>270.5</v>
      </c>
      <c r="H301" s="13"/>
      <c r="I301" s="20">
        <v>9731.023063749999</v>
      </c>
      <c r="J301" s="20">
        <f t="shared" si="33"/>
        <v>2632241.7400000002</v>
      </c>
      <c r="K301" s="20">
        <f>ROUND((J301-SUM('Entitlement to Date'!E11:J11))/6,2)</f>
        <v>225849.02</v>
      </c>
      <c r="L301" s="20">
        <v>0</v>
      </c>
      <c r="M301" s="20">
        <f>ROUND(((J301*-0.03)-SUM('CSI Admin to Date'!E11:J11))/6,2)</f>
        <v>-6775.47</v>
      </c>
      <c r="N301" s="20">
        <v>0</v>
      </c>
      <c r="O301" s="1">
        <f t="shared" si="31"/>
        <v>219073.55</v>
      </c>
    </row>
    <row r="302" spans="1:15" ht="12.75" x14ac:dyDescent="0.2">
      <c r="A302" s="12" t="s">
        <v>96</v>
      </c>
      <c r="B302" s="4" t="s">
        <v>58</v>
      </c>
      <c r="C302" s="1" t="s">
        <v>18</v>
      </c>
      <c r="D302" s="6" t="s">
        <v>29</v>
      </c>
      <c r="E302" s="1" t="s">
        <v>117</v>
      </c>
      <c r="G302" s="13">
        <v>109</v>
      </c>
      <c r="H302" s="13"/>
      <c r="I302" s="20">
        <v>10349.093063749999</v>
      </c>
      <c r="J302" s="20">
        <f t="shared" si="33"/>
        <v>1128051.1399999999</v>
      </c>
      <c r="K302" s="20">
        <f>ROUND((J302-SUM('Entitlement to Date'!E12:J12))/6,2)</f>
        <v>74103.59</v>
      </c>
      <c r="L302" s="20">
        <v>0</v>
      </c>
      <c r="M302" s="20">
        <f>ROUND(((J302*-0.03)-SUM('CSI Admin to Date'!E12:J12))/6,2)</f>
        <v>-2223.11</v>
      </c>
      <c r="N302" s="20">
        <v>0</v>
      </c>
      <c r="O302" s="1">
        <f t="shared" si="31"/>
        <v>71880.479999999996</v>
      </c>
    </row>
    <row r="303" spans="1:15" ht="12.75" x14ac:dyDescent="0.2">
      <c r="A303" s="12" t="s">
        <v>96</v>
      </c>
      <c r="B303" s="4" t="s">
        <v>58</v>
      </c>
      <c r="C303" s="1" t="s">
        <v>18</v>
      </c>
      <c r="D303" s="6" t="s">
        <v>66</v>
      </c>
      <c r="E303" s="1" t="s">
        <v>118</v>
      </c>
      <c r="G303" s="13">
        <v>109</v>
      </c>
      <c r="H303" s="13"/>
      <c r="I303" s="20">
        <v>10659.613063749999</v>
      </c>
      <c r="J303" s="20">
        <f t="shared" si="33"/>
        <v>1161897.82</v>
      </c>
      <c r="K303" s="20">
        <f>ROUND((J303-SUM('Entitlement to Date'!E13:J13))/6,2)</f>
        <v>112040.19</v>
      </c>
      <c r="L303" s="20">
        <v>0</v>
      </c>
      <c r="M303" s="20">
        <f>ROUND(((J303*-0.03)-SUM('CSI Admin to Date'!E13:J13))/6,2)</f>
        <v>-3361.21</v>
      </c>
      <c r="N303" s="20">
        <v>0</v>
      </c>
      <c r="O303" s="1">
        <f t="shared" si="31"/>
        <v>108678.98</v>
      </c>
    </row>
    <row r="304" spans="1:15" ht="12.75" x14ac:dyDescent="0.2">
      <c r="A304" s="12" t="s">
        <v>97</v>
      </c>
      <c r="B304" s="4" t="s">
        <v>63</v>
      </c>
      <c r="C304" s="1" t="s">
        <v>22</v>
      </c>
      <c r="D304" s="6" t="s">
        <v>51</v>
      </c>
      <c r="E304" s="1" t="s">
        <v>135</v>
      </c>
      <c r="G304" s="13">
        <v>128</v>
      </c>
      <c r="H304" s="13"/>
      <c r="I304" s="20">
        <v>9863.0681632699998</v>
      </c>
      <c r="J304" s="20">
        <f t="shared" si="33"/>
        <v>1262472.72</v>
      </c>
      <c r="K304" s="20">
        <f>ROUND((J304-SUM('Entitlement to Date'!E14:J14))/6,2)</f>
        <v>105734.65</v>
      </c>
      <c r="L304" s="20">
        <v>0</v>
      </c>
      <c r="M304" s="20">
        <f>ROUND(((J304*-0.03)-SUM('CSI Admin to Date'!E14:J14))/6,2)</f>
        <v>-3172.04</v>
      </c>
      <c r="N304" s="20">
        <v>0</v>
      </c>
      <c r="O304" s="1">
        <f t="shared" si="31"/>
        <v>102562.61</v>
      </c>
    </row>
    <row r="305" spans="1:15" ht="12.75" x14ac:dyDescent="0.2">
      <c r="A305" s="12" t="s">
        <v>98</v>
      </c>
      <c r="B305" s="4" t="s">
        <v>56</v>
      </c>
      <c r="C305" s="1" t="s">
        <v>56</v>
      </c>
      <c r="D305" s="6" t="s">
        <v>108</v>
      </c>
      <c r="E305" s="1" t="s">
        <v>125</v>
      </c>
      <c r="G305" s="13">
        <v>928.9</v>
      </c>
      <c r="H305" s="13"/>
      <c r="I305" s="20">
        <v>9204.7099999999991</v>
      </c>
      <c r="J305" s="20">
        <f t="shared" si="33"/>
        <v>8550255.1199999992</v>
      </c>
      <c r="K305" s="20">
        <f>ROUND((J305-SUM('Entitlement to Date'!E15:J15))/6,2)</f>
        <v>740126.7</v>
      </c>
      <c r="L305" s="20">
        <v>0</v>
      </c>
      <c r="M305" s="20">
        <f>ROUND(((J305*-0.03)-SUM('CSI Admin to Date'!E15:J15))/6,2)</f>
        <v>-22203.8</v>
      </c>
      <c r="N305" s="20">
        <v>0</v>
      </c>
      <c r="O305" s="1">
        <f t="shared" si="31"/>
        <v>717922.89999999991</v>
      </c>
    </row>
    <row r="306" spans="1:15" ht="12.75" x14ac:dyDescent="0.2">
      <c r="A306" s="12" t="s">
        <v>98</v>
      </c>
      <c r="B306" s="4" t="s">
        <v>56</v>
      </c>
      <c r="C306" s="1" t="s">
        <v>56</v>
      </c>
      <c r="D306" s="6" t="s">
        <v>30</v>
      </c>
      <c r="E306" s="1" t="s">
        <v>126</v>
      </c>
      <c r="G306" s="13">
        <v>1149</v>
      </c>
      <c r="H306" s="13"/>
      <c r="I306" s="20">
        <v>9136.4605368000011</v>
      </c>
      <c r="J306" s="20">
        <f t="shared" si="33"/>
        <v>10497793.16</v>
      </c>
      <c r="K306" s="20">
        <f>ROUND((J306-SUM('Entitlement to Date'!E16:J16))/6,2)</f>
        <v>844672.74</v>
      </c>
      <c r="L306" s="20">
        <v>0</v>
      </c>
      <c r="M306" s="20">
        <f>ROUND(((J306*-0.03)-SUM('CSI Admin to Date'!E16:J16))/6,2)</f>
        <v>-25340.18</v>
      </c>
      <c r="N306" s="20">
        <v>-238749.95</v>
      </c>
      <c r="O306" s="1">
        <f t="shared" si="31"/>
        <v>580582.60999999987</v>
      </c>
    </row>
    <row r="307" spans="1:15" ht="12.75" x14ac:dyDescent="0.2">
      <c r="A307" s="12" t="s">
        <v>99</v>
      </c>
      <c r="B307" s="4" t="s">
        <v>8</v>
      </c>
      <c r="C307" s="1" t="s">
        <v>8</v>
      </c>
      <c r="D307" s="6" t="s">
        <v>31</v>
      </c>
      <c r="E307" s="1" t="s">
        <v>128</v>
      </c>
      <c r="G307" s="13">
        <v>295</v>
      </c>
      <c r="H307" s="13"/>
      <c r="I307" s="20">
        <v>9704.1655288900001</v>
      </c>
      <c r="J307" s="20">
        <f t="shared" si="33"/>
        <v>2862728.83</v>
      </c>
      <c r="K307" s="20">
        <f>ROUND((J307-SUM('Entitlement to Date'!E17:J17))/6,2)</f>
        <v>221894.79</v>
      </c>
      <c r="L307" s="20">
        <v>0</v>
      </c>
      <c r="M307" s="20">
        <f>ROUND(((J307*-0.03)-SUM('CSI Admin to Date'!E17:J17))/6,2)</f>
        <v>-6656.84</v>
      </c>
      <c r="N307" s="20">
        <v>0</v>
      </c>
      <c r="O307" s="1">
        <f t="shared" si="31"/>
        <v>215237.95</v>
      </c>
    </row>
    <row r="308" spans="1:15" ht="12.75" x14ac:dyDescent="0.2">
      <c r="A308" s="12" t="s">
        <v>100</v>
      </c>
      <c r="B308" s="4" t="s">
        <v>59</v>
      </c>
      <c r="C308" s="1" t="s">
        <v>9</v>
      </c>
      <c r="D308" s="6" t="s">
        <v>86</v>
      </c>
      <c r="E308" s="2" t="s">
        <v>87</v>
      </c>
      <c r="G308" s="13">
        <v>292</v>
      </c>
      <c r="H308" s="13"/>
      <c r="I308" s="20">
        <v>9552.6255710500009</v>
      </c>
      <c r="J308" s="20">
        <f t="shared" si="33"/>
        <v>2789366.67</v>
      </c>
      <c r="K308" s="20">
        <f>ROUND((J308-SUM('Entitlement to Date'!E18:J18))/6,2)</f>
        <v>151847.18</v>
      </c>
      <c r="L308" s="20">
        <v>0</v>
      </c>
      <c r="M308" s="20">
        <f>ROUND(((J308*-0.03)-SUM('CSI Admin to Date'!E18:J18))/6,2)</f>
        <v>-4555.42</v>
      </c>
      <c r="N308" s="20">
        <v>0</v>
      </c>
      <c r="O308" s="1">
        <f t="shared" si="31"/>
        <v>147291.75999999998</v>
      </c>
    </row>
    <row r="309" spans="1:15" ht="12.75" x14ac:dyDescent="0.2">
      <c r="A309" s="12" t="s">
        <v>100</v>
      </c>
      <c r="B309" s="4" t="s">
        <v>59</v>
      </c>
      <c r="C309" s="1" t="s">
        <v>9</v>
      </c>
      <c r="D309" s="6" t="s">
        <v>48</v>
      </c>
      <c r="E309" s="1" t="s">
        <v>47</v>
      </c>
      <c r="G309" s="13">
        <v>688.5</v>
      </c>
      <c r="H309" s="13"/>
      <c r="I309" s="20">
        <v>9146.7955710500009</v>
      </c>
      <c r="J309" s="20">
        <f t="shared" si="33"/>
        <v>6297568.75</v>
      </c>
      <c r="K309" s="20">
        <f>ROUND((J309-SUM('Entitlement to Date'!E19:J19))/6,2)</f>
        <v>544275.28</v>
      </c>
      <c r="L309" s="20">
        <v>0</v>
      </c>
      <c r="M309" s="20">
        <f>ROUND(((J309*-0.03)-SUM('CSI Admin to Date'!E19:J19))/6,2)</f>
        <v>-16328.26</v>
      </c>
      <c r="N309" s="20">
        <v>-93484.84</v>
      </c>
      <c r="O309" s="1">
        <f t="shared" si="31"/>
        <v>434462.18000000005</v>
      </c>
    </row>
    <row r="310" spans="1:15" ht="12.75" x14ac:dyDescent="0.2">
      <c r="A310" s="12" t="s">
        <v>100</v>
      </c>
      <c r="B310" s="4" t="s">
        <v>59</v>
      </c>
      <c r="C310" s="1" t="s">
        <v>9</v>
      </c>
      <c r="D310" s="6" t="s">
        <v>33</v>
      </c>
      <c r="E310" s="1" t="s">
        <v>10</v>
      </c>
      <c r="G310" s="13">
        <v>308</v>
      </c>
      <c r="H310" s="13"/>
      <c r="I310" s="20">
        <v>9163.0455710500028</v>
      </c>
      <c r="J310" s="20">
        <f t="shared" si="33"/>
        <v>2822218.04</v>
      </c>
      <c r="K310" s="20">
        <f>ROUND((J310-SUM('Entitlement to Date'!E20:J20))/6,2)</f>
        <v>182885.14</v>
      </c>
      <c r="L310" s="20">
        <v>0</v>
      </c>
      <c r="M310" s="20">
        <f>ROUND(((J310*-0.03)-SUM('CSI Admin to Date'!E20:J20))/6,2)</f>
        <v>-5486.56</v>
      </c>
      <c r="N310" s="20">
        <v>-42561.66</v>
      </c>
      <c r="O310" s="1">
        <f t="shared" si="31"/>
        <v>134836.92000000001</v>
      </c>
    </row>
    <row r="311" spans="1:15" ht="12.75" x14ac:dyDescent="0.2">
      <c r="A311" s="12" t="s">
        <v>100</v>
      </c>
      <c r="B311" s="4" t="s">
        <v>59</v>
      </c>
      <c r="C311" s="1" t="s">
        <v>9</v>
      </c>
      <c r="D311" s="6" t="s">
        <v>34</v>
      </c>
      <c r="E311" s="1" t="s">
        <v>121</v>
      </c>
      <c r="G311" s="13">
        <v>635.5</v>
      </c>
      <c r="H311" s="13"/>
      <c r="I311" s="20">
        <v>9210.2055710500026</v>
      </c>
      <c r="J311" s="20">
        <f t="shared" si="33"/>
        <v>5853085.6399999997</v>
      </c>
      <c r="K311" s="20">
        <f>ROUND((J311-SUM('Entitlement to Date'!E21:J21))/6,2)</f>
        <v>473490.89</v>
      </c>
      <c r="L311" s="20">
        <v>0</v>
      </c>
      <c r="M311" s="20">
        <f>ROUND(((J311*-0.03)-SUM('CSI Admin to Date'!E21:J21))/6,2)</f>
        <v>-14204.73</v>
      </c>
      <c r="N311" s="20">
        <v>-67944.72</v>
      </c>
      <c r="O311" s="1">
        <f t="shared" si="31"/>
        <v>391341.44000000006</v>
      </c>
    </row>
    <row r="312" spans="1:15" ht="12.75" x14ac:dyDescent="0.2">
      <c r="A312" s="12" t="s">
        <v>100</v>
      </c>
      <c r="B312" s="4" t="s">
        <v>59</v>
      </c>
      <c r="C312" s="1" t="s">
        <v>9</v>
      </c>
      <c r="D312" s="6" t="s">
        <v>35</v>
      </c>
      <c r="E312" s="1" t="s">
        <v>122</v>
      </c>
      <c r="G312" s="13">
        <v>290.8</v>
      </c>
      <c r="H312" s="13"/>
      <c r="I312" s="20">
        <v>9284.3055710500012</v>
      </c>
      <c r="J312" s="20">
        <f t="shared" si="33"/>
        <v>2699876.06</v>
      </c>
      <c r="K312" s="20">
        <f>ROUND((J312-SUM('Entitlement to Date'!E22:J22))/6,2)</f>
        <v>217536.99</v>
      </c>
      <c r="L312" s="20">
        <v>0</v>
      </c>
      <c r="M312" s="20">
        <f>ROUND(((J312*-0.03)-SUM('CSI Admin to Date'!E22:J22))/6,2)</f>
        <v>-6526.11</v>
      </c>
      <c r="N312" s="20">
        <v>0</v>
      </c>
      <c r="O312" s="1">
        <f t="shared" si="31"/>
        <v>211010.88</v>
      </c>
    </row>
    <row r="313" spans="1:15" ht="12.75" x14ac:dyDescent="0.2">
      <c r="A313" s="12" t="s">
        <v>100</v>
      </c>
      <c r="B313" s="4" t="s">
        <v>59</v>
      </c>
      <c r="C313" s="1" t="s">
        <v>9</v>
      </c>
      <c r="D313" s="6" t="s">
        <v>37</v>
      </c>
      <c r="E313" s="1" t="s">
        <v>123</v>
      </c>
      <c r="G313" s="13">
        <v>299</v>
      </c>
      <c r="H313" s="13"/>
      <c r="I313" s="20">
        <v>9322.4755710500012</v>
      </c>
      <c r="J313" s="20">
        <f t="shared" si="33"/>
        <v>2787420.2</v>
      </c>
      <c r="K313" s="20">
        <f>ROUND((J313-SUM('Entitlement to Date'!E23:J23))/6,2)</f>
        <v>224437.97</v>
      </c>
      <c r="L313" s="20">
        <v>0</v>
      </c>
      <c r="M313" s="20">
        <f>ROUND(((J313*-0.03)-SUM('CSI Admin to Date'!E23:J23))/6,2)</f>
        <v>-6733.14</v>
      </c>
      <c r="N313" s="20">
        <v>-44679</v>
      </c>
      <c r="O313" s="1">
        <f t="shared" si="31"/>
        <v>173025.83</v>
      </c>
    </row>
    <row r="314" spans="1:15" ht="12.75" x14ac:dyDescent="0.2">
      <c r="A314" s="12" t="s">
        <v>100</v>
      </c>
      <c r="B314" s="4" t="s">
        <v>59</v>
      </c>
      <c r="C314" s="1" t="s">
        <v>9</v>
      </c>
      <c r="D314" s="6" t="s">
        <v>83</v>
      </c>
      <c r="E314" s="1" t="s">
        <v>89</v>
      </c>
      <c r="G314" s="13">
        <v>185</v>
      </c>
      <c r="H314" s="13"/>
      <c r="I314" s="20">
        <v>9439.8855710500011</v>
      </c>
      <c r="J314" s="20">
        <f t="shared" si="33"/>
        <v>1746378.83</v>
      </c>
      <c r="K314" s="20">
        <f>ROUND((J314-SUM('Entitlement to Date'!E24:J24))/6,2)</f>
        <v>126165.7</v>
      </c>
      <c r="L314" s="20">
        <v>0</v>
      </c>
      <c r="M314" s="20">
        <f>ROUND(((J314*-0.03)-SUM('CSI Admin to Date'!E24:J24))/6,2)</f>
        <v>-3784.97</v>
      </c>
      <c r="N314" s="20">
        <v>-23980.21</v>
      </c>
      <c r="O314" s="1">
        <f t="shared" si="31"/>
        <v>98400.51999999999</v>
      </c>
    </row>
    <row r="315" spans="1:15" ht="12.75" x14ac:dyDescent="0.2">
      <c r="A315" s="12" t="s">
        <v>100</v>
      </c>
      <c r="B315" s="4" t="s">
        <v>59</v>
      </c>
      <c r="C315" s="3" t="s">
        <v>9</v>
      </c>
      <c r="D315" s="6" t="s">
        <v>36</v>
      </c>
      <c r="E315" s="3" t="s">
        <v>19</v>
      </c>
      <c r="G315" s="13">
        <v>359.3</v>
      </c>
      <c r="H315" s="13"/>
      <c r="I315" s="20">
        <v>9138.1255710500009</v>
      </c>
      <c r="J315" s="20">
        <f t="shared" si="33"/>
        <v>3283328.52</v>
      </c>
      <c r="K315" s="20">
        <f>ROUND((J315-SUM('Entitlement to Date'!E25:J25))/6,2)</f>
        <v>252681.61</v>
      </c>
      <c r="L315" s="20">
        <v>0</v>
      </c>
      <c r="M315" s="20">
        <f>ROUND(((J315*-0.03)-SUM('CSI Admin to Date'!E25:J25))/6,2)</f>
        <v>-7580.45</v>
      </c>
      <c r="N315" s="20">
        <v>0</v>
      </c>
      <c r="O315" s="1">
        <f t="shared" si="31"/>
        <v>245101.15999999997</v>
      </c>
    </row>
    <row r="316" spans="1:15" ht="12.75" x14ac:dyDescent="0.2">
      <c r="A316" s="12" t="s">
        <v>100</v>
      </c>
      <c r="B316" s="4" t="s">
        <v>59</v>
      </c>
      <c r="C316" s="1" t="s">
        <v>9</v>
      </c>
      <c r="D316" s="6" t="s">
        <v>32</v>
      </c>
      <c r="E316" s="1" t="s">
        <v>124</v>
      </c>
      <c r="G316" s="13">
        <v>926.5</v>
      </c>
      <c r="H316" s="13"/>
      <c r="I316" s="20">
        <v>9092.0055710500019</v>
      </c>
      <c r="J316" s="20">
        <f t="shared" si="33"/>
        <v>8423743.1600000001</v>
      </c>
      <c r="K316" s="20">
        <f>ROUND((J316-SUM('Entitlement to Date'!E26:J26))/6,2)</f>
        <v>684339.22</v>
      </c>
      <c r="L316" s="20">
        <v>0</v>
      </c>
      <c r="M316" s="20">
        <f>ROUND(((J316*-0.03)-SUM('CSI Admin to Date'!E26:J26))/6,2)</f>
        <v>-20530.169999999998</v>
      </c>
      <c r="N316" s="20">
        <v>-85268.34</v>
      </c>
      <c r="O316" s="1">
        <f t="shared" si="31"/>
        <v>578540.71</v>
      </c>
    </row>
    <row r="317" spans="1:15" ht="12.75" x14ac:dyDescent="0.2">
      <c r="A317" s="12" t="s">
        <v>101</v>
      </c>
      <c r="B317" s="4" t="s">
        <v>62</v>
      </c>
      <c r="C317" s="1" t="s">
        <v>11</v>
      </c>
      <c r="D317" s="6" t="s">
        <v>38</v>
      </c>
      <c r="E317" s="1" t="s">
        <v>134</v>
      </c>
      <c r="G317" s="13">
        <v>250</v>
      </c>
      <c r="H317" s="13"/>
      <c r="I317" s="20">
        <v>9644.8972422799998</v>
      </c>
      <c r="J317" s="20">
        <f t="shared" si="33"/>
        <v>2411224.31</v>
      </c>
      <c r="K317" s="20">
        <f>ROUND((J317-SUM('Entitlement to Date'!E27:J27))/6,2)</f>
        <v>157356.24</v>
      </c>
      <c r="L317" s="20">
        <v>0</v>
      </c>
      <c r="M317" s="20">
        <f>ROUND(((J317*-0.03)-SUM('CSI Admin to Date'!E27:J27))/6,2)</f>
        <v>-4720.6899999999996</v>
      </c>
      <c r="N317" s="20">
        <v>0</v>
      </c>
      <c r="O317" s="1">
        <f t="shared" si="31"/>
        <v>152635.54999999999</v>
      </c>
    </row>
    <row r="318" spans="1:15" ht="12.75" x14ac:dyDescent="0.2">
      <c r="A318" s="12" t="s">
        <v>102</v>
      </c>
      <c r="B318" s="4" t="s">
        <v>53</v>
      </c>
      <c r="C318" s="1" t="s">
        <v>53</v>
      </c>
      <c r="D318" s="6" t="s">
        <v>65</v>
      </c>
      <c r="E318" s="1" t="s">
        <v>52</v>
      </c>
      <c r="G318" s="13">
        <v>753.9</v>
      </c>
      <c r="H318" s="13"/>
      <c r="I318" s="20">
        <v>9349.77</v>
      </c>
      <c r="J318" s="20">
        <f t="shared" si="33"/>
        <v>7048791.5999999996</v>
      </c>
      <c r="K318" s="20">
        <f>ROUND((J318-SUM('Entitlement to Date'!E28:J28))/6,2)</f>
        <v>603086.85</v>
      </c>
      <c r="L318" s="20">
        <v>0</v>
      </c>
      <c r="M318" s="20">
        <f>ROUND(((J318*-0.03)-SUM('CSI Admin to Date'!E28:J28))/6,2)</f>
        <v>-18092.61</v>
      </c>
      <c r="N318" s="20">
        <v>-48866.67</v>
      </c>
      <c r="O318" s="1">
        <f t="shared" si="31"/>
        <v>536127.56999999995</v>
      </c>
    </row>
    <row r="319" spans="1:15" ht="12.75" x14ac:dyDescent="0.2">
      <c r="A319" s="12" t="s">
        <v>102</v>
      </c>
      <c r="B319" s="4" t="s">
        <v>53</v>
      </c>
      <c r="C319" s="1" t="s">
        <v>53</v>
      </c>
      <c r="D319" s="6" t="s">
        <v>150</v>
      </c>
      <c r="E319" s="1" t="s">
        <v>151</v>
      </c>
      <c r="G319" s="13">
        <v>59</v>
      </c>
      <c r="H319" s="13"/>
      <c r="I319" s="20">
        <v>9349.77</v>
      </c>
      <c r="J319" s="20">
        <f t="shared" si="33"/>
        <v>551636.43000000005</v>
      </c>
      <c r="K319" s="20">
        <f>ROUND((J319-SUM('Entitlement to Date'!E29:J29))/6,2)</f>
        <v>23371.27</v>
      </c>
      <c r="L319" s="20">
        <v>0</v>
      </c>
      <c r="M319" s="20">
        <f>ROUND(((J319*-0.03)-SUM('CSI Admin to Date'!E29:J29))/6,2)</f>
        <v>-701.14</v>
      </c>
      <c r="N319" s="20">
        <v>0</v>
      </c>
      <c r="O319" s="1">
        <f t="shared" si="31"/>
        <v>22670.13</v>
      </c>
    </row>
    <row r="320" spans="1:15" ht="12.75" x14ac:dyDescent="0.2">
      <c r="A320" s="12" t="s">
        <v>103</v>
      </c>
      <c r="B320" s="4" t="s">
        <v>60</v>
      </c>
      <c r="C320" s="3" t="s">
        <v>12</v>
      </c>
      <c r="D320" s="6" t="s">
        <v>39</v>
      </c>
      <c r="E320" s="3" t="s">
        <v>127</v>
      </c>
      <c r="G320" s="13">
        <v>217.5</v>
      </c>
      <c r="H320" s="13"/>
      <c r="I320" s="20">
        <v>9297.8945098099994</v>
      </c>
      <c r="J320" s="20">
        <f t="shared" si="33"/>
        <v>2022292.06</v>
      </c>
      <c r="K320" s="20">
        <f>ROUND((J320-SUM('Entitlement to Date'!E30:J30))/6,2)</f>
        <v>178008.61</v>
      </c>
      <c r="L320" s="20">
        <v>0</v>
      </c>
      <c r="M320" s="20">
        <f>ROUND(((J320*-0.03)-SUM('CSI Admin to Date'!E30:J30))/6,2)</f>
        <v>-5340.26</v>
      </c>
      <c r="N320" s="20">
        <v>0</v>
      </c>
      <c r="O320" s="1">
        <f t="shared" si="31"/>
        <v>172668.34999999998</v>
      </c>
    </row>
    <row r="321" spans="1:15" ht="12.75" x14ac:dyDescent="0.2">
      <c r="A321" s="12" t="s">
        <v>103</v>
      </c>
      <c r="B321" s="4" t="s">
        <v>60</v>
      </c>
      <c r="C321" s="1" t="s">
        <v>12</v>
      </c>
      <c r="D321" s="6" t="s">
        <v>40</v>
      </c>
      <c r="E321" s="1" t="s">
        <v>13</v>
      </c>
      <c r="G321" s="13">
        <v>331.6</v>
      </c>
      <c r="H321" s="13"/>
      <c r="I321" s="20">
        <v>9348.8945098099994</v>
      </c>
      <c r="J321" s="20">
        <f t="shared" si="33"/>
        <v>3100093.42</v>
      </c>
      <c r="K321" s="20">
        <f>ROUND((J321-SUM('Entitlement to Date'!E31:J31))/6,2)</f>
        <v>266454.21000000002</v>
      </c>
      <c r="L321" s="20">
        <v>0</v>
      </c>
      <c r="M321" s="20">
        <f>ROUND(((J321*-0.03)-SUM('CSI Admin to Date'!E31:J31))/6,2)</f>
        <v>-7993.63</v>
      </c>
      <c r="N321" s="20">
        <v>0</v>
      </c>
      <c r="O321" s="1">
        <f t="shared" si="31"/>
        <v>258460.58000000002</v>
      </c>
    </row>
    <row r="322" spans="1:15" ht="12.75" x14ac:dyDescent="0.2">
      <c r="A322" s="12" t="s">
        <v>104</v>
      </c>
      <c r="B322" s="4" t="s">
        <v>61</v>
      </c>
      <c r="C322" s="1" t="s">
        <v>14</v>
      </c>
      <c r="D322" s="6" t="s">
        <v>84</v>
      </c>
      <c r="E322" s="1" t="s">
        <v>88</v>
      </c>
      <c r="G322" s="13">
        <v>171.2</v>
      </c>
      <c r="H322" s="13"/>
      <c r="I322" s="20">
        <v>9074.17</v>
      </c>
      <c r="J322" s="20">
        <f t="shared" si="33"/>
        <v>1553497.9</v>
      </c>
      <c r="K322" s="20">
        <f>ROUND((J322-SUM('Entitlement to Date'!E32:J32))/6,2)</f>
        <v>133108.03</v>
      </c>
      <c r="L322" s="20">
        <v>0</v>
      </c>
      <c r="M322" s="20">
        <f>ROUND(((J322*-0.03)-SUM('CSI Admin to Date'!E32:J32))/6,2)</f>
        <v>-3993.24</v>
      </c>
      <c r="N322" s="20">
        <v>0</v>
      </c>
      <c r="O322" s="1">
        <f t="shared" si="31"/>
        <v>129114.79</v>
      </c>
    </row>
    <row r="323" spans="1:15" ht="12.75" x14ac:dyDescent="0.2">
      <c r="A323" s="12" t="s">
        <v>104</v>
      </c>
      <c r="B323" s="4" t="s">
        <v>61</v>
      </c>
      <c r="C323" s="1" t="s">
        <v>14</v>
      </c>
      <c r="D323" s="6" t="s">
        <v>41</v>
      </c>
      <c r="E323" s="1" t="s">
        <v>130</v>
      </c>
      <c r="G323" s="13">
        <v>173.6</v>
      </c>
      <c r="H323" s="13"/>
      <c r="I323" s="20">
        <v>9074.17</v>
      </c>
      <c r="J323" s="20">
        <f t="shared" si="33"/>
        <v>1575275.91</v>
      </c>
      <c r="K323" s="20">
        <f>ROUND((J323-SUM('Entitlement to Date'!E33:J33))/6,2)</f>
        <v>117378.28</v>
      </c>
      <c r="L323" s="20">
        <v>0</v>
      </c>
      <c r="M323" s="20">
        <f>ROUND(((J323*-0.03)-SUM('CSI Admin to Date'!E33:J33))/6,2)</f>
        <v>-3521.35</v>
      </c>
      <c r="N323" s="20">
        <v>0</v>
      </c>
      <c r="O323" s="1">
        <f t="shared" si="31"/>
        <v>113856.93</v>
      </c>
    </row>
    <row r="324" spans="1:15" ht="12.75" x14ac:dyDescent="0.2">
      <c r="A324" s="12" t="s">
        <v>104</v>
      </c>
      <c r="B324" s="4" t="s">
        <v>61</v>
      </c>
      <c r="C324" s="1" t="s">
        <v>14</v>
      </c>
      <c r="D324" s="6" t="s">
        <v>109</v>
      </c>
      <c r="E324" s="1" t="s">
        <v>131</v>
      </c>
      <c r="G324" s="13">
        <v>607.29999999999995</v>
      </c>
      <c r="H324" s="13"/>
      <c r="I324" s="20">
        <v>9074.17</v>
      </c>
      <c r="J324" s="20">
        <f t="shared" si="33"/>
        <v>5510743.4400000004</v>
      </c>
      <c r="K324" s="20">
        <f>ROUND((J324-SUM('Entitlement to Date'!E34:J34))/6,2)</f>
        <v>473955.87</v>
      </c>
      <c r="L324" s="20">
        <v>0</v>
      </c>
      <c r="M324" s="20">
        <f>ROUND(((J324*-0.03)-SUM('CSI Admin to Date'!E34:J34))/6,2)</f>
        <v>-14218.67</v>
      </c>
      <c r="N324" s="20">
        <v>0</v>
      </c>
      <c r="O324" s="1">
        <f t="shared" si="31"/>
        <v>459737.2</v>
      </c>
    </row>
    <row r="325" spans="1:15" ht="12.75" x14ac:dyDescent="0.2">
      <c r="A325" s="12" t="s">
        <v>104</v>
      </c>
      <c r="B325" s="4" t="s">
        <v>61</v>
      </c>
      <c r="C325" s="1" t="s">
        <v>14</v>
      </c>
      <c r="D325" s="6" t="s">
        <v>85</v>
      </c>
      <c r="E325" s="1" t="s">
        <v>132</v>
      </c>
      <c r="G325" s="13">
        <v>1021.8</v>
      </c>
      <c r="H325" s="13"/>
      <c r="I325" s="20">
        <v>9074.17</v>
      </c>
      <c r="J325" s="20">
        <f t="shared" si="33"/>
        <v>9271986.9100000001</v>
      </c>
      <c r="K325" s="20">
        <f>ROUND((J325-SUM('Entitlement to Date'!E35:J35))/6,2)</f>
        <v>460586.25</v>
      </c>
      <c r="L325" s="20">
        <v>0</v>
      </c>
      <c r="M325" s="20">
        <f>ROUND(((J325*-0.03)-SUM('CSI Admin to Date'!E35:J35))/6,2)</f>
        <v>-13817.58</v>
      </c>
      <c r="N325" s="20">
        <v>-66955.820000000007</v>
      </c>
      <c r="O325" s="1">
        <f t="shared" si="31"/>
        <v>379812.85</v>
      </c>
    </row>
    <row r="326" spans="1:15" ht="12.75" x14ac:dyDescent="0.2">
      <c r="A326" s="12" t="s">
        <v>104</v>
      </c>
      <c r="B326" s="4" t="s">
        <v>61</v>
      </c>
      <c r="C326" s="1" t="s">
        <v>14</v>
      </c>
      <c r="D326" s="6" t="s">
        <v>42</v>
      </c>
      <c r="E326" s="1" t="s">
        <v>133</v>
      </c>
      <c r="G326" s="13">
        <v>1043.5</v>
      </c>
      <c r="H326" s="13"/>
      <c r="I326" s="20">
        <v>9074.17</v>
      </c>
      <c r="J326" s="20">
        <f t="shared" si="33"/>
        <v>9468896.4000000004</v>
      </c>
      <c r="K326" s="20">
        <f>ROUND((J326-SUM('Entitlement to Date'!E36:J36))/6,2)</f>
        <v>706732.65</v>
      </c>
      <c r="L326" s="20">
        <v>0</v>
      </c>
      <c r="M326" s="20">
        <f>ROUND(((J326*-0.03)-SUM('CSI Admin to Date'!E36:J36))/6,2)</f>
        <v>-21201.98</v>
      </c>
      <c r="N326" s="20">
        <v>-106294.77</v>
      </c>
      <c r="O326" s="1">
        <f t="shared" si="31"/>
        <v>579235.9</v>
      </c>
    </row>
    <row r="327" spans="1:15" ht="12.75" x14ac:dyDescent="0.2">
      <c r="A327" s="4" t="s">
        <v>104</v>
      </c>
      <c r="B327" s="4" t="s">
        <v>61</v>
      </c>
      <c r="C327" s="4" t="s">
        <v>14</v>
      </c>
      <c r="D327" s="6" t="s">
        <v>152</v>
      </c>
      <c r="E327" s="4" t="s">
        <v>153</v>
      </c>
      <c r="G327" s="13">
        <v>0</v>
      </c>
      <c r="H327" s="13">
        <v>247</v>
      </c>
      <c r="I327" s="20">
        <v>9074.17</v>
      </c>
      <c r="J327" s="20">
        <f>ROUND((G327*I327)+(H327*C333),2)</f>
        <v>2145200.66</v>
      </c>
      <c r="K327" s="20">
        <f>ROUND((J327-SUM('Entitlement to Date'!E37:J37))/6,2)</f>
        <v>151352.42000000001</v>
      </c>
      <c r="L327" s="20">
        <v>0</v>
      </c>
      <c r="M327" s="20">
        <f>ROUND(((J327*-0.03)-SUM('CSI Admin to Date'!E37:J37))/6,2)</f>
        <v>-4540.57</v>
      </c>
      <c r="N327" s="20">
        <v>0</v>
      </c>
      <c r="O327" s="1">
        <f t="shared" si="31"/>
        <v>146811.85</v>
      </c>
    </row>
    <row r="328" spans="1:15" ht="12.75" x14ac:dyDescent="0.2">
      <c r="A328" s="12" t="s">
        <v>105</v>
      </c>
      <c r="B328" s="4" t="s">
        <v>57</v>
      </c>
      <c r="C328" s="1" t="s">
        <v>15</v>
      </c>
      <c r="D328" s="6" t="s">
        <v>43</v>
      </c>
      <c r="E328" s="1" t="s">
        <v>16</v>
      </c>
      <c r="G328" s="13">
        <v>887.3</v>
      </c>
      <c r="H328" s="13"/>
      <c r="I328" s="20">
        <v>9074.17</v>
      </c>
      <c r="J328" s="20">
        <f t="shared" ref="J328:J331" si="34">ROUND((G328*I328)+(H328*$C$141),2)</f>
        <v>8051511.04</v>
      </c>
      <c r="K328" s="20">
        <f>ROUND((J328-SUM('Entitlement to Date'!E38:J38))/6,2)</f>
        <v>675432.15</v>
      </c>
      <c r="L328" s="20">
        <v>0</v>
      </c>
      <c r="M328" s="20">
        <f>ROUND(((J328*-0.03)-SUM('CSI Admin to Date'!E38:J38))/6,2)</f>
        <v>-20262.97</v>
      </c>
      <c r="N328" s="20">
        <v>-110906.67</v>
      </c>
      <c r="O328" s="1">
        <f t="shared" si="31"/>
        <v>544262.51</v>
      </c>
    </row>
    <row r="329" spans="1:15" ht="12.75" x14ac:dyDescent="0.2">
      <c r="A329" s="12" t="s">
        <v>105</v>
      </c>
      <c r="B329" s="4" t="s">
        <v>57</v>
      </c>
      <c r="C329" s="1" t="s">
        <v>15</v>
      </c>
      <c r="D329" s="6" t="s">
        <v>50</v>
      </c>
      <c r="E329" s="1" t="s">
        <v>129</v>
      </c>
      <c r="G329" s="13">
        <v>50</v>
      </c>
      <c r="H329" s="13"/>
      <c r="I329" s="20">
        <v>9074.17</v>
      </c>
      <c r="J329" s="20">
        <f t="shared" si="34"/>
        <v>453708.5</v>
      </c>
      <c r="K329" s="20">
        <f>ROUND((J329-SUM('Entitlement to Date'!E39:J39))/6,2)</f>
        <v>29287.35</v>
      </c>
      <c r="L329" s="20">
        <v>0</v>
      </c>
      <c r="M329" s="20">
        <f>ROUND(((J329*-0.03)-SUM('CSI Admin to Date'!E39:J39))/6,2)</f>
        <v>-878.62</v>
      </c>
      <c r="N329" s="20">
        <v>0</v>
      </c>
      <c r="O329" s="1">
        <f t="shared" si="31"/>
        <v>28408.73</v>
      </c>
    </row>
    <row r="330" spans="1:15" ht="12.75" x14ac:dyDescent="0.2">
      <c r="A330" s="12" t="s">
        <v>44</v>
      </c>
      <c r="B330" s="4" t="s">
        <v>143</v>
      </c>
      <c r="C330" s="4" t="s">
        <v>140</v>
      </c>
      <c r="D330" s="6" t="s">
        <v>141</v>
      </c>
      <c r="E330" s="4" t="s">
        <v>142</v>
      </c>
      <c r="G330" s="13">
        <v>48</v>
      </c>
      <c r="H330" s="13"/>
      <c r="I330" s="20">
        <v>9653.2594201600004</v>
      </c>
      <c r="J330" s="20">
        <f t="shared" si="34"/>
        <v>463356.45</v>
      </c>
      <c r="K330" s="20">
        <f>ROUND((J330-SUM('Entitlement to Date'!E40:J40))/6,2)</f>
        <v>43996.3</v>
      </c>
      <c r="L330" s="20">
        <v>0</v>
      </c>
      <c r="M330" s="20">
        <f>ROUND(((J330*-0.03)-SUM('CSI Admin to Date'!E40:J40))/6,2)</f>
        <v>-1319.89</v>
      </c>
      <c r="N330" s="20">
        <v>0</v>
      </c>
      <c r="O330" s="1">
        <f t="shared" si="31"/>
        <v>42676.41</v>
      </c>
    </row>
    <row r="331" spans="1:15" ht="12.75" x14ac:dyDescent="0.2">
      <c r="A331" s="12" t="s">
        <v>106</v>
      </c>
      <c r="B331" s="4" t="s">
        <v>64</v>
      </c>
      <c r="C331" s="1" t="s">
        <v>110</v>
      </c>
      <c r="D331" s="6" t="s">
        <v>46</v>
      </c>
      <c r="E331" s="1" t="s">
        <v>136</v>
      </c>
      <c r="G331" s="13">
        <v>128</v>
      </c>
      <c r="H331" s="13"/>
      <c r="I331" s="20">
        <v>10268.673686909999</v>
      </c>
      <c r="J331" s="20">
        <f t="shared" si="34"/>
        <v>1314390.23</v>
      </c>
      <c r="K331" s="20">
        <f>ROUND((J331-SUM('Entitlement to Date'!E41:J41))/6,2)</f>
        <v>123545.22</v>
      </c>
      <c r="L331" s="20">
        <v>0</v>
      </c>
      <c r="M331" s="20">
        <f>ROUND(((J331*-0.03)-SUM('CSI Admin to Date'!E41:J41))/6,2)</f>
        <v>-3706.35</v>
      </c>
      <c r="N331" s="20">
        <v>0</v>
      </c>
      <c r="O331" s="1">
        <f t="shared" si="31"/>
        <v>119838.87</v>
      </c>
    </row>
    <row r="333" spans="1:15" x14ac:dyDescent="0.25">
      <c r="A333" s="22" t="s">
        <v>161</v>
      </c>
      <c r="B333"/>
      <c r="C333" s="23">
        <v>8685.0229067399687</v>
      </c>
      <c r="G333" s="21">
        <f>SUM(G292:G332)</f>
        <v>20052.199999999997</v>
      </c>
      <c r="H333" s="21">
        <f>SUM(H292:H332)</f>
        <v>250.5</v>
      </c>
      <c r="J333" s="21">
        <f>SUM(J292:J332)</f>
        <v>190091935.38999996</v>
      </c>
      <c r="K333" s="21">
        <f t="shared" ref="K333:O333" si="35">SUM(K292:K332)</f>
        <v>15097259.030000001</v>
      </c>
      <c r="L333" s="21">
        <f t="shared" si="35"/>
        <v>0</v>
      </c>
      <c r="M333" s="21">
        <f t="shared" si="35"/>
        <v>-452917.78999999992</v>
      </c>
      <c r="N333" s="21">
        <f t="shared" si="35"/>
        <v>-1891096.14</v>
      </c>
      <c r="O333" s="21">
        <f t="shared" si="35"/>
        <v>12753245.099999998</v>
      </c>
    </row>
    <row r="334" spans="1:15" x14ac:dyDescent="0.25">
      <c r="H334" s="21">
        <f>G333+H333</f>
        <v>20302.699999999997</v>
      </c>
      <c r="M334" s="21"/>
      <c r="O334" s="21">
        <f>O333-M333</f>
        <v>13206162.889999997</v>
      </c>
    </row>
    <row r="337" spans="1:15" ht="12.75" x14ac:dyDescent="0.2">
      <c r="A337" s="14" t="s">
        <v>149</v>
      </c>
      <c r="B337" s="14"/>
      <c r="C337" s="15"/>
      <c r="D337" s="15"/>
      <c r="E337" s="14"/>
      <c r="F337" s="5"/>
      <c r="G337" s="5"/>
      <c r="H337" s="5"/>
      <c r="I337" s="5"/>
      <c r="J337" s="5"/>
      <c r="K337" s="5"/>
      <c r="L337" s="5"/>
      <c r="M337" s="5"/>
      <c r="N337" s="5"/>
      <c r="O337" s="5"/>
    </row>
    <row r="338" spans="1:15" ht="63.75" x14ac:dyDescent="0.2">
      <c r="A338" s="16" t="s">
        <v>163</v>
      </c>
      <c r="B338" s="16"/>
      <c r="C338" s="15"/>
      <c r="D338" s="15" t="s">
        <v>20</v>
      </c>
      <c r="E338" s="14" t="s">
        <v>21</v>
      </c>
      <c r="F338" s="17"/>
      <c r="G338" s="18" t="s">
        <v>0</v>
      </c>
      <c r="H338" s="18" t="s">
        <v>159</v>
      </c>
      <c r="I338" s="18" t="s">
        <v>1</v>
      </c>
      <c r="J338" s="18" t="s">
        <v>2</v>
      </c>
      <c r="K338" s="18" t="s">
        <v>3</v>
      </c>
      <c r="L338" s="18" t="s">
        <v>4</v>
      </c>
      <c r="M338" s="18" t="s">
        <v>5</v>
      </c>
      <c r="N338" s="18" t="s">
        <v>17</v>
      </c>
      <c r="O338" s="18" t="s">
        <v>6</v>
      </c>
    </row>
    <row r="339" spans="1:15" x14ac:dyDescent="0.25">
      <c r="C339" s="21"/>
      <c r="E339" s="21"/>
      <c r="F339" s="21"/>
      <c r="G339" s="19"/>
      <c r="H339" s="19"/>
      <c r="I339" s="20"/>
      <c r="J339" s="20"/>
      <c r="K339" s="20"/>
      <c r="L339" s="20"/>
      <c r="M339" s="20"/>
      <c r="N339" s="20"/>
      <c r="O339" s="1"/>
    </row>
    <row r="340" spans="1:15" ht="12.75" x14ac:dyDescent="0.2">
      <c r="A340" s="12" t="s">
        <v>91</v>
      </c>
      <c r="B340" s="4" t="s">
        <v>55</v>
      </c>
      <c r="C340" s="1" t="s">
        <v>107</v>
      </c>
      <c r="D340" s="6" t="s">
        <v>23</v>
      </c>
      <c r="E340" s="1" t="s">
        <v>112</v>
      </c>
      <c r="G340" s="13">
        <v>1850</v>
      </c>
      <c r="H340" s="13"/>
      <c r="I340" s="20">
        <v>9227.2158063200004</v>
      </c>
      <c r="J340" s="20">
        <f>ROUND((G340*I340)+(H340*$C$381),2)</f>
        <v>17070349.239999998</v>
      </c>
      <c r="K340" s="20">
        <f>ROUND((J340-SUM('Entitlement to Date'!E2:K2))/5,2)</f>
        <v>1390902.87</v>
      </c>
      <c r="L340" s="20">
        <v>0</v>
      </c>
      <c r="M340" s="20">
        <f>ROUND(((J340*-0.03)-SUM('CSI Admin to Date'!E2:K2))/5,2)</f>
        <v>-41727.08</v>
      </c>
      <c r="N340" s="20">
        <v>-179423.75</v>
      </c>
      <c r="O340" s="1">
        <f t="shared" ref="O340:O379" si="36">K340+L340+M340+N340</f>
        <v>1169752.04</v>
      </c>
    </row>
    <row r="341" spans="1:15" ht="12.75" x14ac:dyDescent="0.2">
      <c r="A341" s="12" t="s">
        <v>91</v>
      </c>
      <c r="B341" s="4" t="s">
        <v>55</v>
      </c>
      <c r="C341" s="1" t="s">
        <v>107</v>
      </c>
      <c r="D341" s="6" t="s">
        <v>45</v>
      </c>
      <c r="E341" s="1" t="s">
        <v>113</v>
      </c>
      <c r="G341" s="13">
        <v>832</v>
      </c>
      <c r="H341" s="13"/>
      <c r="I341" s="20">
        <v>9572.44580632</v>
      </c>
      <c r="J341" s="20">
        <f t="shared" ref="J341:J379" si="37">ROUND((G341*I341)+(H341*$C$381),2)</f>
        <v>7964274.9100000001</v>
      </c>
      <c r="K341" s="20">
        <f>ROUND((J341-SUM('Entitlement to Date'!E3:K3))/5,2)</f>
        <v>666370.06000000006</v>
      </c>
      <c r="L341" s="20">
        <v>0</v>
      </c>
      <c r="M341" s="20">
        <f>ROUND(((J341*-0.03)-SUM('CSI Admin to Date'!E3:K3))/5,2)</f>
        <v>-19991.099999999999</v>
      </c>
      <c r="N341" s="20">
        <v>-99145.84</v>
      </c>
      <c r="O341" s="1">
        <f t="shared" si="36"/>
        <v>547233.12000000011</v>
      </c>
    </row>
    <row r="342" spans="1:15" ht="12.75" x14ac:dyDescent="0.2">
      <c r="A342" s="12" t="s">
        <v>91</v>
      </c>
      <c r="B342" s="4" t="s">
        <v>55</v>
      </c>
      <c r="C342" s="1" t="s">
        <v>107</v>
      </c>
      <c r="D342" s="6" t="s">
        <v>92</v>
      </c>
      <c r="E342" s="1" t="s">
        <v>114</v>
      </c>
      <c r="G342" s="13">
        <v>1938.5</v>
      </c>
      <c r="H342" s="13">
        <v>3.5</v>
      </c>
      <c r="I342" s="20">
        <v>9848.4958063199992</v>
      </c>
      <c r="J342" s="20">
        <f t="shared" si="37"/>
        <v>19121706.699999999</v>
      </c>
      <c r="K342" s="20">
        <f>ROUND((J342-SUM('Entitlement to Date'!E4:K4))/5,2)</f>
        <v>1609990.92</v>
      </c>
      <c r="L342" s="20">
        <v>0</v>
      </c>
      <c r="M342" s="20">
        <f>ROUND(((J342*-0.03)-SUM('CSI Admin to Date'!E4:K4))/5,2)</f>
        <v>-48299.73</v>
      </c>
      <c r="N342" s="20">
        <v>-206740.63</v>
      </c>
      <c r="O342" s="1">
        <f t="shared" si="36"/>
        <v>1354950.56</v>
      </c>
    </row>
    <row r="343" spans="1:15" ht="12.75" x14ac:dyDescent="0.2">
      <c r="A343" s="12" t="s">
        <v>93</v>
      </c>
      <c r="B343" s="4" t="s">
        <v>55</v>
      </c>
      <c r="C343" s="1" t="s">
        <v>7</v>
      </c>
      <c r="D343" s="6" t="s">
        <v>24</v>
      </c>
      <c r="E343" s="3" t="s">
        <v>120</v>
      </c>
      <c r="G343" s="13">
        <v>609.5</v>
      </c>
      <c r="H343" s="13"/>
      <c r="I343" s="20">
        <v>10545.78906386</v>
      </c>
      <c r="J343" s="20">
        <f t="shared" si="37"/>
        <v>6427658.4299999997</v>
      </c>
      <c r="K343" s="20">
        <f>ROUND((J343-SUM('Entitlement to Date'!E5:K5))/5,2)</f>
        <v>523541.65</v>
      </c>
      <c r="L343" s="20">
        <v>0</v>
      </c>
      <c r="M343" s="20">
        <f>ROUND(((J343*-0.03)-SUM('CSI Admin to Date'!E5:K5))/5,2)</f>
        <v>-15706.25</v>
      </c>
      <c r="N343" s="20">
        <v>-159061.87</v>
      </c>
      <c r="O343" s="1">
        <f t="shared" si="36"/>
        <v>348773.53</v>
      </c>
    </row>
    <row r="344" spans="1:15" ht="12.75" x14ac:dyDescent="0.2">
      <c r="A344" s="12" t="s">
        <v>94</v>
      </c>
      <c r="B344" s="4" t="s">
        <v>55</v>
      </c>
      <c r="C344" s="1" t="s">
        <v>54</v>
      </c>
      <c r="D344" s="6" t="s">
        <v>25</v>
      </c>
      <c r="E344" s="2" t="s">
        <v>119</v>
      </c>
      <c r="G344" s="13">
        <v>710</v>
      </c>
      <c r="H344" s="13"/>
      <c r="I344" s="20">
        <v>9575.0935998000004</v>
      </c>
      <c r="J344" s="20">
        <f t="shared" si="37"/>
        <v>6798316.46</v>
      </c>
      <c r="K344" s="20">
        <f>ROUND((J344-SUM('Entitlement to Date'!E6:K6))/5,2)</f>
        <v>606624.89</v>
      </c>
      <c r="L344" s="20">
        <v>0</v>
      </c>
      <c r="M344" s="20">
        <f>ROUND(((J344*-0.03)-SUM('CSI Admin to Date'!E6:K6))/5,2)</f>
        <v>-18198.75</v>
      </c>
      <c r="N344" s="20">
        <v>-53422.92</v>
      </c>
      <c r="O344" s="1">
        <f t="shared" si="36"/>
        <v>535003.22</v>
      </c>
    </row>
    <row r="345" spans="1:15" ht="12.75" x14ac:dyDescent="0.2">
      <c r="A345" s="12" t="s">
        <v>95</v>
      </c>
      <c r="B345" s="4" t="s">
        <v>55</v>
      </c>
      <c r="C345" s="1" t="s">
        <v>111</v>
      </c>
      <c r="D345" s="6" t="s">
        <v>44</v>
      </c>
      <c r="E345" s="1" t="s">
        <v>137</v>
      </c>
      <c r="G345" s="13">
        <v>458</v>
      </c>
      <c r="H345" s="13"/>
      <c r="I345" s="20">
        <v>9744.0418710800004</v>
      </c>
      <c r="J345" s="20">
        <f t="shared" si="37"/>
        <v>4462771.18</v>
      </c>
      <c r="K345" s="20">
        <f>ROUND((J345-SUM('Entitlement to Date'!E7:K7))/5,2)</f>
        <v>365325.33</v>
      </c>
      <c r="L345" s="20">
        <v>0</v>
      </c>
      <c r="M345" s="20">
        <f>ROUND(((J345*-0.03)-SUM('CSI Admin to Date'!E7:K7))/5,2)</f>
        <v>-10959.76</v>
      </c>
      <c r="N345" s="20">
        <v>-30462.240000000002</v>
      </c>
      <c r="O345" s="1">
        <f t="shared" si="36"/>
        <v>323903.33</v>
      </c>
    </row>
    <row r="346" spans="1:15" x14ac:dyDescent="0.25">
      <c r="A346" s="12" t="s">
        <v>95</v>
      </c>
      <c r="B346" s="4" t="s">
        <v>55</v>
      </c>
      <c r="C346" s="21" t="s">
        <v>111</v>
      </c>
      <c r="D346" t="s">
        <v>26</v>
      </c>
      <c r="E346" s="21" t="s">
        <v>138</v>
      </c>
      <c r="G346" s="13">
        <v>207.5</v>
      </c>
      <c r="H346" s="13"/>
      <c r="I346" s="20">
        <v>9774.1118710800001</v>
      </c>
      <c r="J346" s="20">
        <f t="shared" si="37"/>
        <v>2028128.21</v>
      </c>
      <c r="K346" s="20">
        <f>ROUND((J346-SUM('Entitlement to Date'!E8:K8))/5,2)</f>
        <v>151815.20000000001</v>
      </c>
      <c r="L346" s="20">
        <v>0</v>
      </c>
      <c r="M346" s="20">
        <f>ROUND(((J346*-0.03)-SUM('CSI Admin to Date'!E8:K8))/5,2)</f>
        <v>-4554.46</v>
      </c>
      <c r="N346" s="20">
        <v>-42232.28</v>
      </c>
      <c r="O346" s="1">
        <f t="shared" si="36"/>
        <v>105028.46000000002</v>
      </c>
    </row>
    <row r="347" spans="1:15" x14ac:dyDescent="0.25">
      <c r="A347" s="12" t="s">
        <v>95</v>
      </c>
      <c r="B347" s="4" t="s">
        <v>55</v>
      </c>
      <c r="C347" s="21" t="s">
        <v>111</v>
      </c>
      <c r="D347" t="s">
        <v>27</v>
      </c>
      <c r="E347" s="21" t="s">
        <v>139</v>
      </c>
      <c r="G347" s="13">
        <v>253</v>
      </c>
      <c r="H347" s="13"/>
      <c r="I347" s="20">
        <v>10127.291871079999</v>
      </c>
      <c r="J347" s="20">
        <f t="shared" si="37"/>
        <v>2562204.84</v>
      </c>
      <c r="K347" s="20">
        <f>ROUND((J347-SUM('Entitlement to Date'!E9:K9))/5,2)</f>
        <v>223892.34</v>
      </c>
      <c r="L347" s="20">
        <v>0</v>
      </c>
      <c r="M347" s="20">
        <f>ROUND(((J347*-0.03)-SUM('CSI Admin to Date'!E9:K9))/5,2)</f>
        <v>-6716.77</v>
      </c>
      <c r="N347" s="20">
        <v>0</v>
      </c>
      <c r="O347" s="1">
        <f t="shared" si="36"/>
        <v>217175.57</v>
      </c>
    </row>
    <row r="348" spans="1:15" ht="12.75" x14ac:dyDescent="0.2">
      <c r="A348" s="12" t="s">
        <v>96</v>
      </c>
      <c r="B348" s="4" t="s">
        <v>58</v>
      </c>
      <c r="C348" s="1" t="s">
        <v>18</v>
      </c>
      <c r="D348" s="6" t="s">
        <v>49</v>
      </c>
      <c r="E348" s="1" t="s">
        <v>115</v>
      </c>
      <c r="G348" s="13">
        <v>477</v>
      </c>
      <c r="H348" s="13"/>
      <c r="I348" s="20">
        <v>9861.9630637499995</v>
      </c>
      <c r="J348" s="20">
        <f t="shared" si="37"/>
        <v>4704156.38</v>
      </c>
      <c r="K348" s="20">
        <f>ROUND((J348-SUM('Entitlement to Date'!E10:K10))/5,2)</f>
        <v>390794.9</v>
      </c>
      <c r="L348" s="20">
        <v>0</v>
      </c>
      <c r="M348" s="20">
        <f>ROUND(((J348*-0.03)-SUM('CSI Admin to Date'!E10:K10))/5,2)</f>
        <v>-11723.85</v>
      </c>
      <c r="N348" s="20">
        <v>-190579.21</v>
      </c>
      <c r="O348" s="1">
        <f t="shared" si="36"/>
        <v>188491.84000000005</v>
      </c>
    </row>
    <row r="349" spans="1:15" ht="12.75" x14ac:dyDescent="0.2">
      <c r="A349" s="12" t="s">
        <v>96</v>
      </c>
      <c r="B349" s="4" t="s">
        <v>58</v>
      </c>
      <c r="C349" s="1" t="s">
        <v>18</v>
      </c>
      <c r="D349" s="6" t="s">
        <v>28</v>
      </c>
      <c r="E349" s="1" t="s">
        <v>116</v>
      </c>
      <c r="G349" s="13">
        <v>270.5</v>
      </c>
      <c r="H349" s="13"/>
      <c r="I349" s="20">
        <v>9948.1730637500004</v>
      </c>
      <c r="J349" s="20">
        <f t="shared" si="37"/>
        <v>2690980.81</v>
      </c>
      <c r="K349" s="20">
        <f>ROUND((J349-SUM('Entitlement to Date'!E11:K11))/5,2)</f>
        <v>237596.83</v>
      </c>
      <c r="L349" s="20">
        <v>0</v>
      </c>
      <c r="M349" s="20">
        <f>ROUND(((J349*-0.03)-SUM('CSI Admin to Date'!E11:K11))/5,2)</f>
        <v>-7127.91</v>
      </c>
      <c r="N349" s="20">
        <v>0</v>
      </c>
      <c r="O349" s="1">
        <f t="shared" si="36"/>
        <v>230468.91999999998</v>
      </c>
    </row>
    <row r="350" spans="1:15" ht="12.75" x14ac:dyDescent="0.2">
      <c r="A350" s="12" t="s">
        <v>96</v>
      </c>
      <c r="B350" s="4" t="s">
        <v>58</v>
      </c>
      <c r="C350" s="1" t="s">
        <v>18</v>
      </c>
      <c r="D350" s="6" t="s">
        <v>29</v>
      </c>
      <c r="E350" s="1" t="s">
        <v>117</v>
      </c>
      <c r="G350" s="13">
        <v>109</v>
      </c>
      <c r="H350" s="13"/>
      <c r="I350" s="20">
        <v>10483.643063749998</v>
      </c>
      <c r="J350" s="20">
        <f t="shared" si="37"/>
        <v>1142717.0900000001</v>
      </c>
      <c r="K350" s="20">
        <f>ROUND((J350-SUM('Entitlement to Date'!E12:K12))/5,2)</f>
        <v>77036.78</v>
      </c>
      <c r="L350" s="20">
        <v>0</v>
      </c>
      <c r="M350" s="20">
        <f>ROUND(((J350*-0.03)-SUM('CSI Admin to Date'!E12:K12))/5,2)</f>
        <v>-2311.1</v>
      </c>
      <c r="N350" s="20">
        <v>0</v>
      </c>
      <c r="O350" s="1">
        <f t="shared" si="36"/>
        <v>74725.679999999993</v>
      </c>
    </row>
    <row r="351" spans="1:15" ht="12.75" x14ac:dyDescent="0.2">
      <c r="A351" s="12" t="s">
        <v>96</v>
      </c>
      <c r="B351" s="4" t="s">
        <v>58</v>
      </c>
      <c r="C351" s="1" t="s">
        <v>18</v>
      </c>
      <c r="D351" s="6" t="s">
        <v>66</v>
      </c>
      <c r="E351" s="1" t="s">
        <v>118</v>
      </c>
      <c r="G351" s="13">
        <v>109</v>
      </c>
      <c r="H351" s="13"/>
      <c r="I351" s="20">
        <v>10814.823063749998</v>
      </c>
      <c r="J351" s="20">
        <f t="shared" si="37"/>
        <v>1178815.71</v>
      </c>
      <c r="K351" s="20">
        <f>ROUND((J351-SUM('Entitlement to Date'!E13:K13))/5,2)</f>
        <v>115423.77</v>
      </c>
      <c r="L351" s="20">
        <v>0</v>
      </c>
      <c r="M351" s="20">
        <f>ROUND(((J351*-0.03)-SUM('CSI Admin to Date'!E13:K13))/5,2)</f>
        <v>-3462.72</v>
      </c>
      <c r="N351" s="20">
        <v>0</v>
      </c>
      <c r="O351" s="1">
        <f t="shared" si="36"/>
        <v>111961.05</v>
      </c>
    </row>
    <row r="352" spans="1:15" ht="12.75" x14ac:dyDescent="0.2">
      <c r="A352" s="12" t="s">
        <v>97</v>
      </c>
      <c r="B352" s="4" t="s">
        <v>63</v>
      </c>
      <c r="C352" s="1" t="s">
        <v>22</v>
      </c>
      <c r="D352" s="6" t="s">
        <v>51</v>
      </c>
      <c r="E352" s="1" t="s">
        <v>135</v>
      </c>
      <c r="G352" s="13">
        <v>128</v>
      </c>
      <c r="H352" s="13"/>
      <c r="I352" s="20">
        <v>9109.8181632699998</v>
      </c>
      <c r="J352" s="20">
        <f t="shared" si="37"/>
        <v>1166056.72</v>
      </c>
      <c r="K352" s="20">
        <f>ROUND((J352-SUM('Entitlement to Date'!E14:K14))/5,2)</f>
        <v>86451.45</v>
      </c>
      <c r="L352" s="20">
        <v>0</v>
      </c>
      <c r="M352" s="20">
        <f>ROUND(((J352*-0.03)-SUM('CSI Admin to Date'!E14:K14))/5,2)</f>
        <v>-2593.54</v>
      </c>
      <c r="N352" s="20">
        <v>0</v>
      </c>
      <c r="O352" s="1">
        <f t="shared" si="36"/>
        <v>83857.91</v>
      </c>
    </row>
    <row r="353" spans="1:15" ht="12.75" x14ac:dyDescent="0.2">
      <c r="A353" s="12" t="s">
        <v>98</v>
      </c>
      <c r="B353" s="4" t="s">
        <v>56</v>
      </c>
      <c r="C353" s="1" t="s">
        <v>56</v>
      </c>
      <c r="D353" s="6" t="s">
        <v>108</v>
      </c>
      <c r="E353" s="1" t="s">
        <v>125</v>
      </c>
      <c r="G353" s="13">
        <v>928.9</v>
      </c>
      <c r="H353" s="13"/>
      <c r="I353" s="20">
        <v>9204.7099999999991</v>
      </c>
      <c r="J353" s="20">
        <f t="shared" si="37"/>
        <v>8550255.1199999992</v>
      </c>
      <c r="K353" s="20">
        <f>ROUND((J353-SUM('Entitlement to Date'!E15:K15))/5,2)</f>
        <v>740126.7</v>
      </c>
      <c r="L353" s="20">
        <v>0</v>
      </c>
      <c r="M353" s="20">
        <f>ROUND(((J353*-0.03)-SUM('CSI Admin to Date'!E15:K15))/5,2)</f>
        <v>-22203.8</v>
      </c>
      <c r="N353" s="20">
        <v>0</v>
      </c>
      <c r="O353" s="1">
        <f t="shared" si="36"/>
        <v>717922.89999999991</v>
      </c>
    </row>
    <row r="354" spans="1:15" ht="12.75" x14ac:dyDescent="0.2">
      <c r="A354" s="12" t="s">
        <v>98</v>
      </c>
      <c r="B354" s="4" t="s">
        <v>56</v>
      </c>
      <c r="C354" s="1" t="s">
        <v>56</v>
      </c>
      <c r="D354" s="6" t="s">
        <v>30</v>
      </c>
      <c r="E354" s="1" t="s">
        <v>126</v>
      </c>
      <c r="G354" s="13">
        <v>1149</v>
      </c>
      <c r="H354" s="13"/>
      <c r="I354" s="20">
        <v>9137.5805368000019</v>
      </c>
      <c r="J354" s="20">
        <f t="shared" si="37"/>
        <v>10499080.039999999</v>
      </c>
      <c r="K354" s="20">
        <f>ROUND((J354-SUM('Entitlement to Date'!E16:K16))/5,2)</f>
        <v>844930.11</v>
      </c>
      <c r="L354" s="20">
        <v>0</v>
      </c>
      <c r="M354" s="20">
        <f>ROUND(((J354*-0.03)-SUM('CSI Admin to Date'!E16:K16))/5,2)</f>
        <v>-25347.91</v>
      </c>
      <c r="N354" s="20">
        <v>-238749.95</v>
      </c>
      <c r="O354" s="1">
        <f t="shared" si="36"/>
        <v>580832.25</v>
      </c>
    </row>
    <row r="355" spans="1:15" ht="12.75" x14ac:dyDescent="0.2">
      <c r="A355" s="12" t="s">
        <v>99</v>
      </c>
      <c r="B355" s="4" t="s">
        <v>8</v>
      </c>
      <c r="C355" s="1" t="s">
        <v>8</v>
      </c>
      <c r="D355" s="6" t="s">
        <v>31</v>
      </c>
      <c r="E355" s="1" t="s">
        <v>128</v>
      </c>
      <c r="G355" s="13">
        <v>295</v>
      </c>
      <c r="H355" s="13"/>
      <c r="I355" s="20">
        <v>9770.7855288900009</v>
      </c>
      <c r="J355" s="20">
        <f t="shared" si="37"/>
        <v>2882381.73</v>
      </c>
      <c r="K355" s="20">
        <f>ROUND((J355-SUM('Entitlement to Date'!E17:K17))/5,2)</f>
        <v>225825.37</v>
      </c>
      <c r="L355" s="20">
        <v>0</v>
      </c>
      <c r="M355" s="20">
        <f>ROUND(((J355*-0.03)-SUM('CSI Admin to Date'!E17:K17))/5,2)</f>
        <v>-6774.76</v>
      </c>
      <c r="N355" s="20">
        <v>0</v>
      </c>
      <c r="O355" s="1">
        <f t="shared" si="36"/>
        <v>219050.61</v>
      </c>
    </row>
    <row r="356" spans="1:15" ht="12.75" x14ac:dyDescent="0.2">
      <c r="A356" s="12" t="s">
        <v>100</v>
      </c>
      <c r="B356" s="4" t="s">
        <v>59</v>
      </c>
      <c r="C356" s="1" t="s">
        <v>9</v>
      </c>
      <c r="D356" s="6" t="s">
        <v>86</v>
      </c>
      <c r="E356" s="2" t="s">
        <v>87</v>
      </c>
      <c r="G356" s="13">
        <v>292</v>
      </c>
      <c r="H356" s="13"/>
      <c r="I356" s="20">
        <v>9565.5255710500005</v>
      </c>
      <c r="J356" s="20">
        <f t="shared" si="37"/>
        <v>2793133.47</v>
      </c>
      <c r="K356" s="20">
        <f>ROUND((J356-SUM('Entitlement to Date'!E18:K18))/5,2)</f>
        <v>152600.54</v>
      </c>
      <c r="L356" s="20">
        <v>0</v>
      </c>
      <c r="M356" s="20">
        <f>ROUND(((J356*-0.03)-SUM('CSI Admin to Date'!E18:K18))/5,2)</f>
        <v>-4578.0200000000004</v>
      </c>
      <c r="N356" s="20">
        <v>0</v>
      </c>
      <c r="O356" s="1">
        <f t="shared" si="36"/>
        <v>148022.52000000002</v>
      </c>
    </row>
    <row r="357" spans="1:15" ht="12.75" x14ac:dyDescent="0.2">
      <c r="A357" s="12" t="s">
        <v>100</v>
      </c>
      <c r="B357" s="4" t="s">
        <v>59</v>
      </c>
      <c r="C357" s="1" t="s">
        <v>9</v>
      </c>
      <c r="D357" s="6" t="s">
        <v>48</v>
      </c>
      <c r="E357" s="1" t="s">
        <v>47</v>
      </c>
      <c r="G357" s="13">
        <v>688.5</v>
      </c>
      <c r="H357" s="13"/>
      <c r="I357" s="20">
        <v>9142.8055710500012</v>
      </c>
      <c r="J357" s="20">
        <f t="shared" si="37"/>
        <v>6294821.6399999997</v>
      </c>
      <c r="K357" s="20">
        <f>ROUND((J357-SUM('Entitlement to Date'!E19:K19))/5,2)</f>
        <v>543725.86</v>
      </c>
      <c r="L357" s="20">
        <v>0</v>
      </c>
      <c r="M357" s="20">
        <f>ROUND(((J357*-0.03)-SUM('CSI Admin to Date'!E19:K19))/5,2)</f>
        <v>-16311.78</v>
      </c>
      <c r="N357" s="20">
        <v>-93484.84</v>
      </c>
      <c r="O357" s="1">
        <f t="shared" si="36"/>
        <v>433929.24</v>
      </c>
    </row>
    <row r="358" spans="1:15" ht="12.75" x14ac:dyDescent="0.2">
      <c r="A358" s="12" t="s">
        <v>100</v>
      </c>
      <c r="B358" s="4" t="s">
        <v>59</v>
      </c>
      <c r="C358" s="1" t="s">
        <v>9</v>
      </c>
      <c r="D358" s="6" t="s">
        <v>33</v>
      </c>
      <c r="E358" s="1" t="s">
        <v>10</v>
      </c>
      <c r="G358" s="13">
        <v>308</v>
      </c>
      <c r="H358" s="13"/>
      <c r="I358" s="20">
        <v>9189.5355710500025</v>
      </c>
      <c r="J358" s="20">
        <f t="shared" si="37"/>
        <v>2830376.96</v>
      </c>
      <c r="K358" s="20">
        <f>ROUND((J358-SUM('Entitlement to Date'!E20:K20))/5,2)</f>
        <v>184516.92</v>
      </c>
      <c r="L358" s="20">
        <v>0</v>
      </c>
      <c r="M358" s="20">
        <f>ROUND(((J358*-0.03)-SUM('CSI Admin to Date'!E20:K20))/5,2)</f>
        <v>-5535.51</v>
      </c>
      <c r="N358" s="20">
        <v>-42561.66</v>
      </c>
      <c r="O358" s="1">
        <f t="shared" si="36"/>
        <v>136419.75</v>
      </c>
    </row>
    <row r="359" spans="1:15" ht="12.75" x14ac:dyDescent="0.2">
      <c r="A359" s="12" t="s">
        <v>100</v>
      </c>
      <c r="B359" s="4" t="s">
        <v>59</v>
      </c>
      <c r="C359" s="1" t="s">
        <v>9</v>
      </c>
      <c r="D359" s="6" t="s">
        <v>34</v>
      </c>
      <c r="E359" s="1" t="s">
        <v>121</v>
      </c>
      <c r="G359" s="13">
        <v>635.5</v>
      </c>
      <c r="H359" s="13"/>
      <c r="I359" s="20">
        <v>9093.6955710500024</v>
      </c>
      <c r="J359" s="20">
        <f t="shared" si="37"/>
        <v>5779043.54</v>
      </c>
      <c r="K359" s="20">
        <f>ROUND((J359-SUM('Entitlement to Date'!E21:K21))/5,2)</f>
        <v>458682.47</v>
      </c>
      <c r="L359" s="20">
        <v>0</v>
      </c>
      <c r="M359" s="20">
        <f>ROUND(((J359*-0.03)-SUM('CSI Admin to Date'!E21:K21))/5,2)</f>
        <v>-13760.48</v>
      </c>
      <c r="N359" s="20">
        <v>-67944.72</v>
      </c>
      <c r="O359" s="1">
        <f t="shared" si="36"/>
        <v>376977.27</v>
      </c>
    </row>
    <row r="360" spans="1:15" ht="12.75" x14ac:dyDescent="0.2">
      <c r="A360" s="12" t="s">
        <v>100</v>
      </c>
      <c r="B360" s="4" t="s">
        <v>59</v>
      </c>
      <c r="C360" s="1" t="s">
        <v>9</v>
      </c>
      <c r="D360" s="6" t="s">
        <v>35</v>
      </c>
      <c r="E360" s="1" t="s">
        <v>122</v>
      </c>
      <c r="G360" s="13">
        <v>290.8</v>
      </c>
      <c r="H360" s="13"/>
      <c r="I360" s="20">
        <v>9359.4555710500008</v>
      </c>
      <c r="J360" s="20">
        <f t="shared" si="37"/>
        <v>2721729.68</v>
      </c>
      <c r="K360" s="20">
        <f>ROUND((J360-SUM('Entitlement to Date'!E22:K22))/5,2)</f>
        <v>221907.71</v>
      </c>
      <c r="L360" s="20">
        <v>0</v>
      </c>
      <c r="M360" s="20">
        <f>ROUND(((J360*-0.03)-SUM('CSI Admin to Date'!E22:K22))/5,2)</f>
        <v>-6657.23</v>
      </c>
      <c r="N360" s="20">
        <v>0</v>
      </c>
      <c r="O360" s="1">
        <f t="shared" si="36"/>
        <v>215250.47999999998</v>
      </c>
    </row>
    <row r="361" spans="1:15" ht="12.75" x14ac:dyDescent="0.2">
      <c r="A361" s="12" t="s">
        <v>100</v>
      </c>
      <c r="B361" s="4" t="s">
        <v>59</v>
      </c>
      <c r="C361" s="1" t="s">
        <v>9</v>
      </c>
      <c r="D361" s="6" t="s">
        <v>37</v>
      </c>
      <c r="E361" s="1" t="s">
        <v>123</v>
      </c>
      <c r="G361" s="13">
        <v>299</v>
      </c>
      <c r="H361" s="13"/>
      <c r="I361" s="20">
        <v>9322.4755710500012</v>
      </c>
      <c r="J361" s="20">
        <f t="shared" si="37"/>
        <v>2787420.2</v>
      </c>
      <c r="K361" s="20">
        <f>ROUND((J361-SUM('Entitlement to Date'!E23:K23))/5,2)</f>
        <v>224437.97</v>
      </c>
      <c r="L361" s="20">
        <v>0</v>
      </c>
      <c r="M361" s="20">
        <f>ROUND(((J361*-0.03)-SUM('CSI Admin to Date'!E23:K23))/5,2)</f>
        <v>-6733.14</v>
      </c>
      <c r="N361" s="20">
        <v>-44680</v>
      </c>
      <c r="O361" s="1">
        <f t="shared" si="36"/>
        <v>173024.83</v>
      </c>
    </row>
    <row r="362" spans="1:15" ht="12.75" x14ac:dyDescent="0.2">
      <c r="A362" s="12" t="s">
        <v>100</v>
      </c>
      <c r="B362" s="4" t="s">
        <v>59</v>
      </c>
      <c r="C362" s="1" t="s">
        <v>9</v>
      </c>
      <c r="D362" s="6" t="s">
        <v>83</v>
      </c>
      <c r="E362" s="1" t="s">
        <v>89</v>
      </c>
      <c r="G362" s="13">
        <v>185</v>
      </c>
      <c r="H362" s="13"/>
      <c r="I362" s="20">
        <v>9480.5955710500002</v>
      </c>
      <c r="J362" s="20">
        <f t="shared" si="37"/>
        <v>1753910.18</v>
      </c>
      <c r="K362" s="20">
        <f>ROUND((J362-SUM('Entitlement to Date'!E24:K24))/5,2)</f>
        <v>127671.97</v>
      </c>
      <c r="L362" s="20">
        <v>0</v>
      </c>
      <c r="M362" s="20">
        <f>ROUND(((J362*-0.03)-SUM('CSI Admin to Date'!E24:K24))/5,2)</f>
        <v>-3830.16</v>
      </c>
      <c r="N362" s="20">
        <v>-23980.21</v>
      </c>
      <c r="O362" s="1">
        <f t="shared" si="36"/>
        <v>99861.6</v>
      </c>
    </row>
    <row r="363" spans="1:15" ht="12.75" x14ac:dyDescent="0.2">
      <c r="A363" s="12" t="s">
        <v>100</v>
      </c>
      <c r="B363" s="4" t="s">
        <v>59</v>
      </c>
      <c r="C363" s="3" t="s">
        <v>9</v>
      </c>
      <c r="D363" s="6" t="s">
        <v>36</v>
      </c>
      <c r="E363" s="3" t="s">
        <v>19</v>
      </c>
      <c r="G363" s="13">
        <v>359.3</v>
      </c>
      <c r="H363" s="13"/>
      <c r="I363" s="20">
        <v>9144.3555710500004</v>
      </c>
      <c r="J363" s="20">
        <f t="shared" si="37"/>
        <v>3285566.96</v>
      </c>
      <c r="K363" s="20">
        <f>ROUND((J363-SUM('Entitlement to Date'!E25:K25))/5,2)</f>
        <v>253129.3</v>
      </c>
      <c r="L363" s="20">
        <v>0</v>
      </c>
      <c r="M363" s="20">
        <f>ROUND(((J363*-0.03)-SUM('CSI Admin to Date'!E25:K25))/5,2)</f>
        <v>-7593.88</v>
      </c>
      <c r="N363" s="20">
        <v>0</v>
      </c>
      <c r="O363" s="1">
        <f t="shared" si="36"/>
        <v>245535.41999999998</v>
      </c>
    </row>
    <row r="364" spans="1:15" ht="12.75" x14ac:dyDescent="0.2">
      <c r="A364" s="12" t="s">
        <v>100</v>
      </c>
      <c r="B364" s="4" t="s">
        <v>59</v>
      </c>
      <c r="C364" s="1" t="s">
        <v>9</v>
      </c>
      <c r="D364" s="6" t="s">
        <v>32</v>
      </c>
      <c r="E364" s="1" t="s">
        <v>124</v>
      </c>
      <c r="G364" s="13">
        <v>926.5</v>
      </c>
      <c r="H364" s="13"/>
      <c r="I364" s="20">
        <v>9103.5155710500003</v>
      </c>
      <c r="J364" s="20">
        <f t="shared" si="37"/>
        <v>8434407.1799999997</v>
      </c>
      <c r="K364" s="20">
        <f>ROUND((J364-SUM('Entitlement to Date'!E26:K26))/5,2)</f>
        <v>686472.03</v>
      </c>
      <c r="L364" s="20">
        <v>0</v>
      </c>
      <c r="M364" s="20">
        <f>ROUND(((J364*-0.03)-SUM('CSI Admin to Date'!E26:K26))/5,2)</f>
        <v>-20594.16</v>
      </c>
      <c r="N364" s="20">
        <v>-85268.34</v>
      </c>
      <c r="O364" s="1">
        <f t="shared" si="36"/>
        <v>580609.53</v>
      </c>
    </row>
    <row r="365" spans="1:15" ht="12.75" x14ac:dyDescent="0.2">
      <c r="A365" s="12" t="s">
        <v>101</v>
      </c>
      <c r="B365" s="4" t="s">
        <v>62</v>
      </c>
      <c r="C365" s="1" t="s">
        <v>11</v>
      </c>
      <c r="D365" s="6" t="s">
        <v>38</v>
      </c>
      <c r="E365" s="1" t="s">
        <v>134</v>
      </c>
      <c r="G365" s="13">
        <v>250</v>
      </c>
      <c r="H365" s="13"/>
      <c r="I365" s="20">
        <v>9731.3431184299989</v>
      </c>
      <c r="J365" s="20">
        <f t="shared" si="37"/>
        <v>2432835.7799999998</v>
      </c>
      <c r="K365" s="20">
        <f>ROUND((J365-SUM('Entitlement to Date'!E27:K27))/5,2)</f>
        <v>161678.53</v>
      </c>
      <c r="L365" s="20">
        <v>0</v>
      </c>
      <c r="M365" s="20">
        <f>ROUND(((J365*-0.03)-SUM('CSI Admin to Date'!E27:K27))/5,2)</f>
        <v>-4850.3599999999997</v>
      </c>
      <c r="N365" s="20">
        <v>0</v>
      </c>
      <c r="O365" s="1">
        <f t="shared" si="36"/>
        <v>156828.17000000001</v>
      </c>
    </row>
    <row r="366" spans="1:15" ht="12.75" x14ac:dyDescent="0.2">
      <c r="A366" s="12" t="s">
        <v>102</v>
      </c>
      <c r="B366" s="4" t="s">
        <v>53</v>
      </c>
      <c r="C366" s="1" t="s">
        <v>53</v>
      </c>
      <c r="D366" s="6" t="s">
        <v>65</v>
      </c>
      <c r="E366" s="1" t="s">
        <v>52</v>
      </c>
      <c r="G366" s="13">
        <v>753.9</v>
      </c>
      <c r="H366" s="13"/>
      <c r="I366" s="20">
        <v>9349.77</v>
      </c>
      <c r="J366" s="20">
        <f t="shared" si="37"/>
        <v>7048791.5999999996</v>
      </c>
      <c r="K366" s="20">
        <f>ROUND((J366-SUM('Entitlement to Date'!E28:K28))/5,2)</f>
        <v>603086.85</v>
      </c>
      <c r="L366" s="20">
        <v>0</v>
      </c>
      <c r="M366" s="20">
        <f>ROUND(((J366*-0.03)-SUM('CSI Admin to Date'!E28:K28))/5,2)</f>
        <v>-18092.61</v>
      </c>
      <c r="N366" s="20">
        <v>-48866.67</v>
      </c>
      <c r="O366" s="1">
        <f t="shared" si="36"/>
        <v>536127.56999999995</v>
      </c>
    </row>
    <row r="367" spans="1:15" ht="12.75" x14ac:dyDescent="0.2">
      <c r="A367" s="12" t="s">
        <v>102</v>
      </c>
      <c r="B367" s="4" t="s">
        <v>53</v>
      </c>
      <c r="C367" s="1" t="s">
        <v>53</v>
      </c>
      <c r="D367" s="6" t="s">
        <v>150</v>
      </c>
      <c r="E367" s="1" t="s">
        <v>151</v>
      </c>
      <c r="G367" s="13">
        <v>59</v>
      </c>
      <c r="H367" s="13"/>
      <c r="I367" s="20">
        <v>9349.77</v>
      </c>
      <c r="J367" s="20">
        <f t="shared" si="37"/>
        <v>551636.43000000005</v>
      </c>
      <c r="K367" s="20">
        <f>ROUND((J367-SUM('Entitlement to Date'!E29:K29))/5,2)</f>
        <v>23371.27</v>
      </c>
      <c r="L367" s="20">
        <v>0</v>
      </c>
      <c r="M367" s="20">
        <f>ROUND(((J367*-0.03)-SUM('CSI Admin to Date'!E29:K29))/5,2)</f>
        <v>-701.13</v>
      </c>
      <c r="N367" s="20">
        <v>0</v>
      </c>
      <c r="O367" s="1">
        <f t="shared" si="36"/>
        <v>22670.14</v>
      </c>
    </row>
    <row r="368" spans="1:15" ht="12.75" x14ac:dyDescent="0.2">
      <c r="A368" s="12" t="s">
        <v>103</v>
      </c>
      <c r="B368" s="4" t="s">
        <v>60</v>
      </c>
      <c r="C368" s="3" t="s">
        <v>12</v>
      </c>
      <c r="D368" s="6" t="s">
        <v>39</v>
      </c>
      <c r="E368" s="3" t="s">
        <v>127</v>
      </c>
      <c r="G368" s="13">
        <v>217.5</v>
      </c>
      <c r="H368" s="13"/>
      <c r="I368" s="20">
        <v>9288.9045098099996</v>
      </c>
      <c r="J368" s="20">
        <f t="shared" si="37"/>
        <v>2020336.73</v>
      </c>
      <c r="K368" s="20">
        <f>ROUND((J368-SUM('Entitlement to Date'!E30:K30))/5,2)</f>
        <v>177617.55</v>
      </c>
      <c r="L368" s="20">
        <v>0</v>
      </c>
      <c r="M368" s="20">
        <f>ROUND(((J368*-0.03)-SUM('CSI Admin to Date'!E30:K30))/5,2)</f>
        <v>-5328.53</v>
      </c>
      <c r="N368" s="20">
        <v>0</v>
      </c>
      <c r="O368" s="1">
        <f t="shared" si="36"/>
        <v>172289.02</v>
      </c>
    </row>
    <row r="369" spans="1:15" ht="12.75" x14ac:dyDescent="0.2">
      <c r="A369" s="12" t="s">
        <v>103</v>
      </c>
      <c r="B369" s="4" t="s">
        <v>60</v>
      </c>
      <c r="C369" s="1" t="s">
        <v>12</v>
      </c>
      <c r="D369" s="6" t="s">
        <v>40</v>
      </c>
      <c r="E369" s="1" t="s">
        <v>13</v>
      </c>
      <c r="G369" s="13">
        <v>331.6</v>
      </c>
      <c r="H369" s="13"/>
      <c r="I369" s="20">
        <v>9161.1545098099996</v>
      </c>
      <c r="J369" s="20">
        <f t="shared" si="37"/>
        <v>3037838.84</v>
      </c>
      <c r="K369" s="20">
        <f>ROUND((J369-SUM('Entitlement to Date'!E31:K31))/5,2)</f>
        <v>254003.3</v>
      </c>
      <c r="L369" s="20">
        <v>0</v>
      </c>
      <c r="M369" s="20">
        <f>ROUND(((J369*-0.03)-SUM('CSI Admin to Date'!E31:K31))/5,2)</f>
        <v>-7620.1</v>
      </c>
      <c r="N369" s="20">
        <v>0</v>
      </c>
      <c r="O369" s="1">
        <f t="shared" si="36"/>
        <v>246383.19999999998</v>
      </c>
    </row>
    <row r="370" spans="1:15" ht="12.75" x14ac:dyDescent="0.2">
      <c r="A370" s="12" t="s">
        <v>104</v>
      </c>
      <c r="B370" s="4" t="s">
        <v>61</v>
      </c>
      <c r="C370" s="1" t="s">
        <v>14</v>
      </c>
      <c r="D370" s="6" t="s">
        <v>84</v>
      </c>
      <c r="E370" s="1" t="s">
        <v>88</v>
      </c>
      <c r="G370" s="13">
        <v>171.2</v>
      </c>
      <c r="H370" s="13"/>
      <c r="I370" s="20">
        <v>9074.17</v>
      </c>
      <c r="J370" s="20">
        <f t="shared" si="37"/>
        <v>1553497.9</v>
      </c>
      <c r="K370" s="20">
        <f>ROUND((J370-SUM('Entitlement to Date'!E32:K32))/5,2)</f>
        <v>133108.03</v>
      </c>
      <c r="L370" s="20">
        <v>0</v>
      </c>
      <c r="M370" s="20">
        <f>ROUND(((J370*-0.03)-SUM('CSI Admin to Date'!E32:K32))/5,2)</f>
        <v>-3993.24</v>
      </c>
      <c r="N370" s="20">
        <v>0</v>
      </c>
      <c r="O370" s="1">
        <f t="shared" si="36"/>
        <v>129114.79</v>
      </c>
    </row>
    <row r="371" spans="1:15" ht="12.75" x14ac:dyDescent="0.2">
      <c r="A371" s="12" t="s">
        <v>104</v>
      </c>
      <c r="B371" s="4" t="s">
        <v>61</v>
      </c>
      <c r="C371" s="1" t="s">
        <v>14</v>
      </c>
      <c r="D371" s="6" t="s">
        <v>41</v>
      </c>
      <c r="E371" s="1" t="s">
        <v>130</v>
      </c>
      <c r="G371" s="13">
        <v>173.6</v>
      </c>
      <c r="H371" s="13"/>
      <c r="I371" s="20">
        <v>9074.17</v>
      </c>
      <c r="J371" s="20">
        <f t="shared" si="37"/>
        <v>1575275.91</v>
      </c>
      <c r="K371" s="20">
        <f>ROUND((J371-SUM('Entitlement to Date'!E33:K33))/5,2)</f>
        <v>117378.28</v>
      </c>
      <c r="L371" s="20">
        <v>0</v>
      </c>
      <c r="M371" s="20">
        <f>ROUND(((J371*-0.03)-SUM('CSI Admin to Date'!E33:K33))/5,2)</f>
        <v>-3521.35</v>
      </c>
      <c r="N371" s="20">
        <v>0</v>
      </c>
      <c r="O371" s="1">
        <f t="shared" si="36"/>
        <v>113856.93</v>
      </c>
    </row>
    <row r="372" spans="1:15" ht="12.75" x14ac:dyDescent="0.2">
      <c r="A372" s="12" t="s">
        <v>104</v>
      </c>
      <c r="B372" s="4" t="s">
        <v>61</v>
      </c>
      <c r="C372" s="1" t="s">
        <v>14</v>
      </c>
      <c r="D372" s="6" t="s">
        <v>109</v>
      </c>
      <c r="E372" s="1" t="s">
        <v>131</v>
      </c>
      <c r="G372" s="13">
        <v>607.29999999999995</v>
      </c>
      <c r="H372" s="13"/>
      <c r="I372" s="20">
        <v>9074.17</v>
      </c>
      <c r="J372" s="20">
        <f t="shared" si="37"/>
        <v>5510743.4400000004</v>
      </c>
      <c r="K372" s="20">
        <f>ROUND((J372-SUM('Entitlement to Date'!E34:K34))/5,2)</f>
        <v>473955.87</v>
      </c>
      <c r="L372" s="20">
        <v>0</v>
      </c>
      <c r="M372" s="20">
        <f>ROUND(((J372*-0.03)-SUM('CSI Admin to Date'!E34:K34))/5,2)</f>
        <v>-14218.67</v>
      </c>
      <c r="N372" s="20">
        <v>0</v>
      </c>
      <c r="O372" s="1">
        <f t="shared" si="36"/>
        <v>459737.2</v>
      </c>
    </row>
    <row r="373" spans="1:15" ht="12.75" x14ac:dyDescent="0.2">
      <c r="A373" s="12" t="s">
        <v>104</v>
      </c>
      <c r="B373" s="4" t="s">
        <v>61</v>
      </c>
      <c r="C373" s="1" t="s">
        <v>14</v>
      </c>
      <c r="D373" s="6" t="s">
        <v>85</v>
      </c>
      <c r="E373" s="1" t="s">
        <v>132</v>
      </c>
      <c r="G373" s="13">
        <v>1021.8</v>
      </c>
      <c r="H373" s="13"/>
      <c r="I373" s="20">
        <v>9074.17</v>
      </c>
      <c r="J373" s="20">
        <f t="shared" si="37"/>
        <v>9271986.9100000001</v>
      </c>
      <c r="K373" s="20">
        <f>ROUND((J373-SUM('Entitlement to Date'!E35:K35))/5,2)</f>
        <v>460586.25</v>
      </c>
      <c r="L373" s="20">
        <v>0</v>
      </c>
      <c r="M373" s="20">
        <f>ROUND(((J373*-0.03)-SUM('CSI Admin to Date'!E35:K35))/5,2)</f>
        <v>-13817.59</v>
      </c>
      <c r="N373" s="20">
        <v>-66955.820000000007</v>
      </c>
      <c r="O373" s="1">
        <f t="shared" si="36"/>
        <v>379812.83999999997</v>
      </c>
    </row>
    <row r="374" spans="1:15" ht="12.75" x14ac:dyDescent="0.2">
      <c r="A374" s="12" t="s">
        <v>104</v>
      </c>
      <c r="B374" s="4" t="s">
        <v>61</v>
      </c>
      <c r="C374" s="1" t="s">
        <v>14</v>
      </c>
      <c r="D374" s="6" t="s">
        <v>42</v>
      </c>
      <c r="E374" s="1" t="s">
        <v>133</v>
      </c>
      <c r="G374" s="13">
        <v>1043.5</v>
      </c>
      <c r="H374" s="13"/>
      <c r="I374" s="20">
        <v>9074.17</v>
      </c>
      <c r="J374" s="20">
        <f t="shared" si="37"/>
        <v>9468896.4000000004</v>
      </c>
      <c r="K374" s="20">
        <f>ROUND((J374-SUM('Entitlement to Date'!E36:K36))/5,2)</f>
        <v>706732.65</v>
      </c>
      <c r="L374" s="20">
        <v>0</v>
      </c>
      <c r="M374" s="20">
        <f>ROUND(((J374*-0.03)-SUM('CSI Admin to Date'!E36:K36))/5,2)</f>
        <v>-21201.98</v>
      </c>
      <c r="N374" s="20">
        <v>-106294.77</v>
      </c>
      <c r="O374" s="1">
        <f t="shared" si="36"/>
        <v>579235.9</v>
      </c>
    </row>
    <row r="375" spans="1:15" ht="12.75" x14ac:dyDescent="0.2">
      <c r="A375" s="4" t="s">
        <v>104</v>
      </c>
      <c r="B375" s="4" t="s">
        <v>61</v>
      </c>
      <c r="C375" s="4" t="s">
        <v>14</v>
      </c>
      <c r="D375" s="6" t="s">
        <v>152</v>
      </c>
      <c r="E375" s="4" t="s">
        <v>153</v>
      </c>
      <c r="G375" s="13">
        <v>0</v>
      </c>
      <c r="H375" s="13">
        <v>247</v>
      </c>
      <c r="I375" s="20">
        <v>9074.17</v>
      </c>
      <c r="J375" s="20">
        <f t="shared" si="37"/>
        <v>2145200.66</v>
      </c>
      <c r="K375" s="20">
        <f>ROUND((J375-SUM('Entitlement to Date'!E37:K37))/5,2)</f>
        <v>151352.42000000001</v>
      </c>
      <c r="L375" s="20">
        <v>0</v>
      </c>
      <c r="M375" s="20">
        <f>ROUND(((J375*-0.03)-SUM('CSI Admin to Date'!E37:K37))/5,2)</f>
        <v>-4540.57</v>
      </c>
      <c r="N375" s="20">
        <v>0</v>
      </c>
      <c r="O375" s="1">
        <f t="shared" si="36"/>
        <v>146811.85</v>
      </c>
    </row>
    <row r="376" spans="1:15" ht="12.75" x14ac:dyDescent="0.2">
      <c r="A376" s="12" t="s">
        <v>105</v>
      </c>
      <c r="B376" s="4" t="s">
        <v>57</v>
      </c>
      <c r="C376" s="1" t="s">
        <v>15</v>
      </c>
      <c r="D376" s="6" t="s">
        <v>43</v>
      </c>
      <c r="E376" s="1" t="s">
        <v>16</v>
      </c>
      <c r="G376" s="13">
        <v>887.3</v>
      </c>
      <c r="H376" s="13"/>
      <c r="I376" s="20">
        <v>9074.17</v>
      </c>
      <c r="J376" s="20">
        <f t="shared" si="37"/>
        <v>8051511.04</v>
      </c>
      <c r="K376" s="20">
        <f>ROUND((J376-SUM('Entitlement to Date'!E38:K38))/5,2)</f>
        <v>675432.15</v>
      </c>
      <c r="L376" s="20">
        <v>0</v>
      </c>
      <c r="M376" s="20">
        <f>ROUND(((J376*-0.03)-SUM('CSI Admin to Date'!E38:K38))/5,2)</f>
        <v>-20262.96</v>
      </c>
      <c r="N376" s="20">
        <v>-110906.67</v>
      </c>
      <c r="O376" s="1">
        <f t="shared" si="36"/>
        <v>544262.52</v>
      </c>
    </row>
    <row r="377" spans="1:15" ht="12.75" x14ac:dyDescent="0.2">
      <c r="A377" s="12" t="s">
        <v>105</v>
      </c>
      <c r="B377" s="4" t="s">
        <v>57</v>
      </c>
      <c r="C377" s="1" t="s">
        <v>15</v>
      </c>
      <c r="D377" s="6" t="s">
        <v>50</v>
      </c>
      <c r="E377" s="1" t="s">
        <v>129</v>
      </c>
      <c r="G377" s="13">
        <v>50</v>
      </c>
      <c r="H377" s="13"/>
      <c r="I377" s="20">
        <v>9074.17</v>
      </c>
      <c r="J377" s="20">
        <f t="shared" si="37"/>
        <v>453708.5</v>
      </c>
      <c r="K377" s="20">
        <f>ROUND((J377-SUM('Entitlement to Date'!E39:K39))/5,2)</f>
        <v>29287.35</v>
      </c>
      <c r="L377" s="20">
        <v>0</v>
      </c>
      <c r="M377" s="20">
        <f>ROUND(((J377*-0.03)-SUM('CSI Admin to Date'!E39:K39))/5,2)</f>
        <v>-878.62</v>
      </c>
      <c r="N377" s="20">
        <v>0</v>
      </c>
      <c r="O377" s="1">
        <f t="shared" si="36"/>
        <v>28408.73</v>
      </c>
    </row>
    <row r="378" spans="1:15" ht="12.75" x14ac:dyDescent="0.2">
      <c r="A378" s="12" t="s">
        <v>44</v>
      </c>
      <c r="B378" s="4" t="s">
        <v>143</v>
      </c>
      <c r="C378" s="4" t="s">
        <v>140</v>
      </c>
      <c r="D378" s="6" t="s">
        <v>141</v>
      </c>
      <c r="E378" s="4" t="s">
        <v>142</v>
      </c>
      <c r="G378" s="13">
        <v>48</v>
      </c>
      <c r="H378" s="13"/>
      <c r="I378" s="20">
        <v>9609.8094201599997</v>
      </c>
      <c r="J378" s="20">
        <f t="shared" si="37"/>
        <v>461270.85</v>
      </c>
      <c r="K378" s="20">
        <f>ROUND((J378-SUM('Entitlement to Date'!E40:K40))/5,2)</f>
        <v>43579.17</v>
      </c>
      <c r="L378" s="20">
        <v>0</v>
      </c>
      <c r="M378" s="20">
        <f>ROUND(((J378*-0.03)-SUM('CSI Admin to Date'!E40:K40))/5,2)</f>
        <v>-1307.3699999999999</v>
      </c>
      <c r="N378" s="20">
        <v>0</v>
      </c>
      <c r="O378" s="1">
        <f t="shared" si="36"/>
        <v>42271.799999999996</v>
      </c>
    </row>
    <row r="379" spans="1:15" ht="12.75" x14ac:dyDescent="0.2">
      <c r="A379" s="12" t="s">
        <v>106</v>
      </c>
      <c r="B379" s="4" t="s">
        <v>64</v>
      </c>
      <c r="C379" s="1" t="s">
        <v>110</v>
      </c>
      <c r="D379" s="6" t="s">
        <v>46</v>
      </c>
      <c r="E379" s="1" t="s">
        <v>136</v>
      </c>
      <c r="G379" s="13">
        <v>128</v>
      </c>
      <c r="H379" s="13"/>
      <c r="I379" s="20">
        <v>9308.5536869099997</v>
      </c>
      <c r="J379" s="20">
        <f t="shared" si="37"/>
        <v>1191494.8700000001</v>
      </c>
      <c r="K379" s="20">
        <f>ROUND((J379-SUM('Entitlement to Date'!E41:K41))/5,2)</f>
        <v>98966.15</v>
      </c>
      <c r="L379" s="20">
        <v>0</v>
      </c>
      <c r="M379" s="20">
        <f>ROUND(((J379*-0.03)-SUM('CSI Admin to Date'!E41:K41))/5,2)</f>
        <v>-2968.98</v>
      </c>
      <c r="N379" s="20">
        <v>0</v>
      </c>
      <c r="O379" s="1">
        <f t="shared" si="36"/>
        <v>95997.17</v>
      </c>
    </row>
    <row r="381" spans="1:15" x14ac:dyDescent="0.25">
      <c r="A381" s="22" t="s">
        <v>161</v>
      </c>
      <c r="B381"/>
      <c r="C381" s="23">
        <v>8685.0229067399687</v>
      </c>
      <c r="G381" s="21">
        <f>SUM(G340:G380)</f>
        <v>20052.199999999997</v>
      </c>
      <c r="H381" s="21">
        <f>SUM(H340:H380)</f>
        <v>250.5</v>
      </c>
      <c r="J381" s="21">
        <f>SUM(J340:J380)</f>
        <v>190705289.24000001</v>
      </c>
      <c r="K381" s="21">
        <f t="shared" ref="K381:O381" si="38">SUM(K340:K380)</f>
        <v>15219929.760000002</v>
      </c>
      <c r="L381" s="21">
        <f t="shared" si="38"/>
        <v>0</v>
      </c>
      <c r="M381" s="21">
        <f t="shared" si="38"/>
        <v>-456597.90999999992</v>
      </c>
      <c r="N381" s="21">
        <f t="shared" si="38"/>
        <v>-1890762.39</v>
      </c>
      <c r="O381" s="21">
        <f t="shared" si="38"/>
        <v>12872569.459999997</v>
      </c>
    </row>
    <row r="382" spans="1:15" x14ac:dyDescent="0.25">
      <c r="H382" s="21">
        <f>G381+H381</f>
        <v>20302.699999999997</v>
      </c>
      <c r="M382" s="21"/>
      <c r="O382" s="21">
        <f>O381-M381</f>
        <v>13329167.369999997</v>
      </c>
    </row>
    <row r="383" spans="1:15" x14ac:dyDescent="0.25">
      <c r="K383" s="21"/>
    </row>
    <row r="385" spans="1:15" ht="12.75" x14ac:dyDescent="0.2">
      <c r="A385" s="14" t="s">
        <v>149</v>
      </c>
      <c r="B385" s="14"/>
      <c r="C385" s="15"/>
      <c r="D385" s="15"/>
      <c r="E385" s="14"/>
      <c r="F385" s="5"/>
      <c r="G385" s="5"/>
      <c r="H385" s="5"/>
      <c r="I385" s="5"/>
      <c r="J385" s="5"/>
      <c r="K385" s="5"/>
      <c r="L385" s="5"/>
      <c r="M385" s="5"/>
      <c r="N385" s="5"/>
      <c r="O385" s="5"/>
    </row>
    <row r="386" spans="1:15" ht="63.75" x14ac:dyDescent="0.2">
      <c r="A386" s="16" t="s">
        <v>164</v>
      </c>
      <c r="B386" s="16"/>
      <c r="C386" s="15"/>
      <c r="D386" s="15" t="s">
        <v>20</v>
      </c>
      <c r="E386" s="14" t="s">
        <v>21</v>
      </c>
      <c r="F386" s="17"/>
      <c r="G386" s="18" t="s">
        <v>0</v>
      </c>
      <c r="H386" s="18" t="s">
        <v>159</v>
      </c>
      <c r="I386" s="18" t="s">
        <v>1</v>
      </c>
      <c r="J386" s="18" t="s">
        <v>2</v>
      </c>
      <c r="K386" s="18" t="s">
        <v>3</v>
      </c>
      <c r="L386" s="18" t="s">
        <v>4</v>
      </c>
      <c r="M386" s="18" t="s">
        <v>5</v>
      </c>
      <c r="N386" s="18" t="s">
        <v>17</v>
      </c>
      <c r="O386" s="18" t="s">
        <v>6</v>
      </c>
    </row>
    <row r="387" spans="1:15" x14ac:dyDescent="0.25">
      <c r="C387" s="21"/>
      <c r="E387" s="21"/>
      <c r="F387" s="21"/>
      <c r="G387" s="19"/>
      <c r="H387" s="19"/>
      <c r="I387" s="20"/>
      <c r="J387" s="20"/>
      <c r="K387" s="20"/>
      <c r="L387" s="20"/>
      <c r="M387" s="20"/>
      <c r="N387" s="20"/>
      <c r="O387" s="1"/>
    </row>
    <row r="388" spans="1:15" ht="12.75" x14ac:dyDescent="0.2">
      <c r="A388" s="12" t="s">
        <v>91</v>
      </c>
      <c r="B388" s="4" t="s">
        <v>55</v>
      </c>
      <c r="C388" s="1" t="s">
        <v>107</v>
      </c>
      <c r="D388" s="6" t="s">
        <v>23</v>
      </c>
      <c r="E388" s="1" t="s">
        <v>112</v>
      </c>
      <c r="G388" s="13">
        <v>1850</v>
      </c>
      <c r="H388" s="13"/>
      <c r="I388" s="20">
        <v>9227.2158063200004</v>
      </c>
      <c r="J388" s="20">
        <f>ROUND((G388*I388)+(H388*$C$381),2)</f>
        <v>17070349.239999998</v>
      </c>
      <c r="K388" s="20">
        <f>ROUND((J388-SUM('Entitlement to Date'!E2:L2))/4,2)</f>
        <v>1390902.87</v>
      </c>
      <c r="L388" s="20">
        <v>0</v>
      </c>
      <c r="M388" s="20">
        <f>ROUND(((J388*-0.03)-SUM('CSI Admin to Date'!E2:L2))/4,2)</f>
        <v>-41727.08</v>
      </c>
      <c r="N388" s="20">
        <v>-178131.25</v>
      </c>
      <c r="O388" s="1">
        <f t="shared" ref="O388:O427" si="39">K388+L388+M388+N388</f>
        <v>1171044.54</v>
      </c>
    </row>
    <row r="389" spans="1:15" ht="12.75" x14ac:dyDescent="0.2">
      <c r="A389" s="12" t="s">
        <v>91</v>
      </c>
      <c r="B389" s="4" t="s">
        <v>55</v>
      </c>
      <c r="C389" s="1" t="s">
        <v>107</v>
      </c>
      <c r="D389" s="6" t="s">
        <v>45</v>
      </c>
      <c r="E389" s="1" t="s">
        <v>113</v>
      </c>
      <c r="G389" s="13">
        <v>832</v>
      </c>
      <c r="H389" s="13"/>
      <c r="I389" s="20">
        <v>9572.44580632</v>
      </c>
      <c r="J389" s="20">
        <f t="shared" ref="J389:J427" si="40">ROUND((G389*I389)+(H389*$C$381),2)</f>
        <v>7964274.9100000001</v>
      </c>
      <c r="K389" s="20">
        <f>ROUND((J389-SUM('Entitlement to Date'!E3:L3))/4,2)</f>
        <v>666370.06000000006</v>
      </c>
      <c r="L389" s="20">
        <v>0</v>
      </c>
      <c r="M389" s="20">
        <f>ROUND(((J389*-0.03)-SUM('CSI Admin to Date'!E3:L3))/4,2)</f>
        <v>-19991.099999999999</v>
      </c>
      <c r="N389" s="20">
        <v>-99145.84</v>
      </c>
      <c r="O389" s="1">
        <f t="shared" si="39"/>
        <v>547233.12000000011</v>
      </c>
    </row>
    <row r="390" spans="1:15" ht="12.75" x14ac:dyDescent="0.2">
      <c r="A390" s="12" t="s">
        <v>91</v>
      </c>
      <c r="B390" s="4" t="s">
        <v>55</v>
      </c>
      <c r="C390" s="1" t="s">
        <v>107</v>
      </c>
      <c r="D390" s="6" t="s">
        <v>92</v>
      </c>
      <c r="E390" s="1" t="s">
        <v>114</v>
      </c>
      <c r="G390" s="13">
        <v>1938.5</v>
      </c>
      <c r="H390" s="13">
        <v>3.5</v>
      </c>
      <c r="I390" s="20">
        <v>9848.4958063199992</v>
      </c>
      <c r="J390" s="20">
        <f t="shared" si="40"/>
        <v>19121706.699999999</v>
      </c>
      <c r="K390" s="20">
        <f>ROUND((J390-SUM('Entitlement to Date'!E4:L4))/4,2)</f>
        <v>1609990.92</v>
      </c>
      <c r="L390" s="20">
        <v>0</v>
      </c>
      <c r="M390" s="20">
        <f>ROUND(((J390*-0.03)-SUM('CSI Admin to Date'!E4:L4))/4,2)</f>
        <v>-48299.73</v>
      </c>
      <c r="N390" s="20">
        <v>-206673.13</v>
      </c>
      <c r="O390" s="1">
        <f t="shared" si="39"/>
        <v>1355018.06</v>
      </c>
    </row>
    <row r="391" spans="1:15" ht="12.75" x14ac:dyDescent="0.2">
      <c r="A391" s="12" t="s">
        <v>93</v>
      </c>
      <c r="B391" s="4" t="s">
        <v>55</v>
      </c>
      <c r="C391" s="1" t="s">
        <v>7</v>
      </c>
      <c r="D391" s="6" t="s">
        <v>24</v>
      </c>
      <c r="E391" s="3" t="s">
        <v>120</v>
      </c>
      <c r="G391" s="13">
        <v>609.5</v>
      </c>
      <c r="H391" s="13"/>
      <c r="I391" s="20">
        <v>10545.78906386</v>
      </c>
      <c r="J391" s="20">
        <f t="shared" si="40"/>
        <v>6427658.4299999997</v>
      </c>
      <c r="K391" s="20">
        <f>ROUND((J391-SUM('Entitlement to Date'!E5:L5))/4,2)</f>
        <v>523541.66</v>
      </c>
      <c r="L391" s="20">
        <v>0</v>
      </c>
      <c r="M391" s="20">
        <f>ROUND(((J391*-0.03)-SUM('CSI Admin to Date'!E5:L5))/4,2)</f>
        <v>-15706.25</v>
      </c>
      <c r="N391" s="20">
        <v>-159061.87</v>
      </c>
      <c r="O391" s="1">
        <f t="shared" si="39"/>
        <v>348773.54</v>
      </c>
    </row>
    <row r="392" spans="1:15" ht="12.75" x14ac:dyDescent="0.2">
      <c r="A392" s="12" t="s">
        <v>94</v>
      </c>
      <c r="B392" s="4" t="s">
        <v>55</v>
      </c>
      <c r="C392" s="1" t="s">
        <v>54</v>
      </c>
      <c r="D392" s="6" t="s">
        <v>25</v>
      </c>
      <c r="E392" s="2" t="s">
        <v>119</v>
      </c>
      <c r="G392" s="13">
        <v>710</v>
      </c>
      <c r="H392" s="13"/>
      <c r="I392" s="20">
        <v>9575.0935998000004</v>
      </c>
      <c r="J392" s="20">
        <f t="shared" si="40"/>
        <v>6798316.46</v>
      </c>
      <c r="K392" s="20">
        <f>ROUND((J392-SUM('Entitlement to Date'!E6:L6))/4,2)</f>
        <v>606624.9</v>
      </c>
      <c r="L392" s="20">
        <v>0</v>
      </c>
      <c r="M392" s="20">
        <f>ROUND(((J392*-0.03)-SUM('CSI Admin to Date'!E6:L6))/4,2)</f>
        <v>-18198.75</v>
      </c>
      <c r="N392" s="20">
        <v>-53422.92</v>
      </c>
      <c r="O392" s="1">
        <f t="shared" si="39"/>
        <v>535003.23</v>
      </c>
    </row>
    <row r="393" spans="1:15" ht="12.75" x14ac:dyDescent="0.2">
      <c r="A393" s="12" t="s">
        <v>95</v>
      </c>
      <c r="B393" s="4" t="s">
        <v>55</v>
      </c>
      <c r="C393" s="1" t="s">
        <v>111</v>
      </c>
      <c r="D393" s="6" t="s">
        <v>44</v>
      </c>
      <c r="E393" s="1" t="s">
        <v>137</v>
      </c>
      <c r="G393" s="13">
        <v>458</v>
      </c>
      <c r="H393" s="13"/>
      <c r="I393" s="20">
        <v>9744.0418710800004</v>
      </c>
      <c r="J393" s="20">
        <f t="shared" si="40"/>
        <v>4462771.18</v>
      </c>
      <c r="K393" s="20">
        <f>ROUND((J393-SUM('Entitlement to Date'!E7:L7))/4,2)</f>
        <v>365325.33</v>
      </c>
      <c r="L393" s="20">
        <v>0</v>
      </c>
      <c r="M393" s="20">
        <f>ROUND(((J393*-0.03)-SUM('CSI Admin to Date'!E7:L7))/4,2)</f>
        <v>-10959.76</v>
      </c>
      <c r="N393" s="20">
        <v>-30420</v>
      </c>
      <c r="O393" s="1">
        <f t="shared" si="39"/>
        <v>323945.57</v>
      </c>
    </row>
    <row r="394" spans="1:15" x14ac:dyDescent="0.25">
      <c r="A394" s="12" t="s">
        <v>95</v>
      </c>
      <c r="B394" s="4" t="s">
        <v>55</v>
      </c>
      <c r="C394" s="21" t="s">
        <v>111</v>
      </c>
      <c r="D394" t="s">
        <v>26</v>
      </c>
      <c r="E394" s="21" t="s">
        <v>138</v>
      </c>
      <c r="G394" s="13">
        <v>207.5</v>
      </c>
      <c r="H394" s="13"/>
      <c r="I394" s="20">
        <v>9774.1118710800001</v>
      </c>
      <c r="J394" s="20">
        <f t="shared" si="40"/>
        <v>2028128.21</v>
      </c>
      <c r="K394" s="20">
        <f>ROUND((J394-SUM('Entitlement to Date'!E8:L8))/4,2)</f>
        <v>151815.21</v>
      </c>
      <c r="L394" s="20">
        <v>0</v>
      </c>
      <c r="M394" s="20">
        <f>ROUND(((J394*-0.03)-SUM('CSI Admin to Date'!E8:L8))/4,2)</f>
        <v>-4554.46</v>
      </c>
      <c r="N394" s="20">
        <v>-42232.28</v>
      </c>
      <c r="O394" s="1">
        <f t="shared" si="39"/>
        <v>105028.47</v>
      </c>
    </row>
    <row r="395" spans="1:15" x14ac:dyDescent="0.25">
      <c r="A395" s="12" t="s">
        <v>95</v>
      </c>
      <c r="B395" s="4" t="s">
        <v>55</v>
      </c>
      <c r="C395" s="21" t="s">
        <v>111</v>
      </c>
      <c r="D395" t="s">
        <v>27</v>
      </c>
      <c r="E395" s="21" t="s">
        <v>139</v>
      </c>
      <c r="G395" s="13">
        <v>253</v>
      </c>
      <c r="H395" s="13"/>
      <c r="I395" s="20">
        <v>10127.291871079999</v>
      </c>
      <c r="J395" s="20">
        <f t="shared" si="40"/>
        <v>2562204.84</v>
      </c>
      <c r="K395" s="20">
        <f>ROUND((J395-SUM('Entitlement to Date'!E9:L9))/4,2)</f>
        <v>223892.35</v>
      </c>
      <c r="L395" s="20">
        <v>0</v>
      </c>
      <c r="M395" s="20">
        <f>ROUND(((J395*-0.03)-SUM('CSI Admin to Date'!E9:L9))/4,2)</f>
        <v>-6716.77</v>
      </c>
      <c r="N395" s="20">
        <v>0</v>
      </c>
      <c r="O395" s="1">
        <f t="shared" si="39"/>
        <v>217175.58000000002</v>
      </c>
    </row>
    <row r="396" spans="1:15" ht="12.75" x14ac:dyDescent="0.2">
      <c r="A396" s="12" t="s">
        <v>96</v>
      </c>
      <c r="B396" s="4" t="s">
        <v>58</v>
      </c>
      <c r="C396" s="1" t="s">
        <v>18</v>
      </c>
      <c r="D396" s="6" t="s">
        <v>49</v>
      </c>
      <c r="E396" s="1" t="s">
        <v>115</v>
      </c>
      <c r="G396" s="13">
        <v>477</v>
      </c>
      <c r="H396" s="13"/>
      <c r="I396" s="20">
        <v>9861.9630637499995</v>
      </c>
      <c r="J396" s="20">
        <f t="shared" si="40"/>
        <v>4704156.38</v>
      </c>
      <c r="K396" s="20">
        <f>ROUND((J396-SUM('Entitlement to Date'!E10:L10))/4,2)</f>
        <v>390794.9</v>
      </c>
      <c r="L396" s="20">
        <v>0</v>
      </c>
      <c r="M396" s="20">
        <f>ROUND(((J396*-0.03)-SUM('CSI Admin to Date'!E10:L10))/4,2)</f>
        <v>-11723.85</v>
      </c>
      <c r="N396" s="20">
        <v>-190579.21</v>
      </c>
      <c r="O396" s="1">
        <f t="shared" si="39"/>
        <v>188491.84000000005</v>
      </c>
    </row>
    <row r="397" spans="1:15" ht="12.75" x14ac:dyDescent="0.2">
      <c r="A397" s="12" t="s">
        <v>96</v>
      </c>
      <c r="B397" s="4" t="s">
        <v>58</v>
      </c>
      <c r="C397" s="1" t="s">
        <v>18</v>
      </c>
      <c r="D397" s="6" t="s">
        <v>28</v>
      </c>
      <c r="E397" s="1" t="s">
        <v>116</v>
      </c>
      <c r="G397" s="13">
        <v>270.5</v>
      </c>
      <c r="H397" s="13"/>
      <c r="I397" s="20">
        <v>9948.1730637500004</v>
      </c>
      <c r="J397" s="20">
        <f t="shared" si="40"/>
        <v>2690980.81</v>
      </c>
      <c r="K397" s="20">
        <f>ROUND((J397-SUM('Entitlement to Date'!E11:L11))/4,2)</f>
        <v>237596.83</v>
      </c>
      <c r="L397" s="20">
        <v>0</v>
      </c>
      <c r="M397" s="20">
        <f>ROUND(((J397*-0.03)-SUM('CSI Admin to Date'!E11:L11))/4,2)</f>
        <v>-7127.91</v>
      </c>
      <c r="N397" s="20">
        <v>0</v>
      </c>
      <c r="O397" s="1">
        <f t="shared" si="39"/>
        <v>230468.91999999998</v>
      </c>
    </row>
    <row r="398" spans="1:15" ht="12.75" x14ac:dyDescent="0.2">
      <c r="A398" s="12" t="s">
        <v>96</v>
      </c>
      <c r="B398" s="4" t="s">
        <v>58</v>
      </c>
      <c r="C398" s="1" t="s">
        <v>18</v>
      </c>
      <c r="D398" s="6" t="s">
        <v>29</v>
      </c>
      <c r="E398" s="1" t="s">
        <v>117</v>
      </c>
      <c r="G398" s="13">
        <v>109</v>
      </c>
      <c r="H398" s="13"/>
      <c r="I398" s="20">
        <v>10483.643063749998</v>
      </c>
      <c r="J398" s="20">
        <f t="shared" si="40"/>
        <v>1142717.0900000001</v>
      </c>
      <c r="K398" s="20">
        <f>ROUND((J398-SUM('Entitlement to Date'!E12:L12))/4,2)</f>
        <v>77036.78</v>
      </c>
      <c r="L398" s="20">
        <v>0</v>
      </c>
      <c r="M398" s="20">
        <f>ROUND(((J398*-0.03)-SUM('CSI Admin to Date'!E12:L12))/4,2)</f>
        <v>-2311.11</v>
      </c>
      <c r="N398" s="20">
        <v>0</v>
      </c>
      <c r="O398" s="1">
        <f t="shared" si="39"/>
        <v>74725.67</v>
      </c>
    </row>
    <row r="399" spans="1:15" ht="12.75" x14ac:dyDescent="0.2">
      <c r="A399" s="12" t="s">
        <v>96</v>
      </c>
      <c r="B399" s="4" t="s">
        <v>58</v>
      </c>
      <c r="C399" s="1" t="s">
        <v>18</v>
      </c>
      <c r="D399" s="6" t="s">
        <v>66</v>
      </c>
      <c r="E399" s="1" t="s">
        <v>118</v>
      </c>
      <c r="G399" s="13">
        <v>101</v>
      </c>
      <c r="H399" s="13"/>
      <c r="I399" s="20">
        <v>10814.823063749998</v>
      </c>
      <c r="J399" s="20">
        <f t="shared" si="40"/>
        <v>1092297.1299999999</v>
      </c>
      <c r="K399" s="20">
        <f>ROUND((J399-SUM('Entitlement to Date'!E13:L13))/4,2)</f>
        <v>93794.12</v>
      </c>
      <c r="L399" s="20">
        <v>0</v>
      </c>
      <c r="M399" s="20">
        <f>ROUND(((J399*-0.03)-SUM('CSI Admin to Date'!E13:L13))/4,2)</f>
        <v>-2813.83</v>
      </c>
      <c r="N399" s="20">
        <v>0</v>
      </c>
      <c r="O399" s="1">
        <f t="shared" si="39"/>
        <v>90980.29</v>
      </c>
    </row>
    <row r="400" spans="1:15" ht="12.75" x14ac:dyDescent="0.2">
      <c r="A400" s="12" t="s">
        <v>97</v>
      </c>
      <c r="B400" s="4" t="s">
        <v>63</v>
      </c>
      <c r="C400" s="1" t="s">
        <v>22</v>
      </c>
      <c r="D400" s="6" t="s">
        <v>51</v>
      </c>
      <c r="E400" s="1" t="s">
        <v>135</v>
      </c>
      <c r="G400" s="13">
        <v>128</v>
      </c>
      <c r="H400" s="13"/>
      <c r="I400" s="20">
        <v>9109.8181632699998</v>
      </c>
      <c r="J400" s="20">
        <f t="shared" si="40"/>
        <v>1166056.72</v>
      </c>
      <c r="K400" s="20">
        <f>ROUND((J400-SUM('Entitlement to Date'!E14:L14))/4,2)</f>
        <v>86451.45</v>
      </c>
      <c r="L400" s="20">
        <v>0</v>
      </c>
      <c r="M400" s="20">
        <f>ROUND(((J400*-0.03)-SUM('CSI Admin to Date'!E14:L14))/4,2)</f>
        <v>-2593.54</v>
      </c>
      <c r="N400" s="20">
        <v>0</v>
      </c>
      <c r="O400" s="1">
        <f t="shared" si="39"/>
        <v>83857.91</v>
      </c>
    </row>
    <row r="401" spans="1:15" ht="12.75" x14ac:dyDescent="0.2">
      <c r="A401" s="12" t="s">
        <v>98</v>
      </c>
      <c r="B401" s="4" t="s">
        <v>56</v>
      </c>
      <c r="C401" s="1" t="s">
        <v>56</v>
      </c>
      <c r="D401" s="6" t="s">
        <v>108</v>
      </c>
      <c r="E401" s="1" t="s">
        <v>125</v>
      </c>
      <c r="G401" s="13">
        <v>928.9</v>
      </c>
      <c r="H401" s="13"/>
      <c r="I401" s="20">
        <v>9204.7099999999991</v>
      </c>
      <c r="J401" s="20">
        <f t="shared" si="40"/>
        <v>8550255.1199999992</v>
      </c>
      <c r="K401" s="20">
        <f>ROUND((J401-SUM('Entitlement to Date'!E15:L15))/4,2)</f>
        <v>740126.7</v>
      </c>
      <c r="L401" s="20">
        <v>0</v>
      </c>
      <c r="M401" s="20">
        <f>ROUND(((J401*-0.03)-SUM('CSI Admin to Date'!E15:L15))/4,2)</f>
        <v>-22203.8</v>
      </c>
      <c r="N401" s="20">
        <v>0</v>
      </c>
      <c r="O401" s="1">
        <f t="shared" si="39"/>
        <v>717922.89999999991</v>
      </c>
    </row>
    <row r="402" spans="1:15" ht="12.75" x14ac:dyDescent="0.2">
      <c r="A402" s="12" t="s">
        <v>98</v>
      </c>
      <c r="B402" s="4" t="s">
        <v>56</v>
      </c>
      <c r="C402" s="1" t="s">
        <v>56</v>
      </c>
      <c r="D402" s="6" t="s">
        <v>30</v>
      </c>
      <c r="E402" s="1" t="s">
        <v>126</v>
      </c>
      <c r="G402" s="13">
        <v>1149</v>
      </c>
      <c r="H402" s="13"/>
      <c r="I402" s="20">
        <v>9137.5805368000019</v>
      </c>
      <c r="J402" s="20">
        <f t="shared" si="40"/>
        <v>10499080.039999999</v>
      </c>
      <c r="K402" s="20">
        <f>ROUND((J402-SUM('Entitlement to Date'!E16:L16))/4,2)</f>
        <v>844930.11</v>
      </c>
      <c r="L402" s="20">
        <v>0</v>
      </c>
      <c r="M402" s="20">
        <f>ROUND(((J402*-0.03)-SUM('CSI Admin to Date'!E16:L16))/4,2)</f>
        <v>-25347.91</v>
      </c>
      <c r="N402" s="20">
        <v>-238749.95</v>
      </c>
      <c r="O402" s="1">
        <f t="shared" si="39"/>
        <v>580832.25</v>
      </c>
    </row>
    <row r="403" spans="1:15" ht="12.75" x14ac:dyDescent="0.2">
      <c r="A403" s="12" t="s">
        <v>99</v>
      </c>
      <c r="B403" s="4" t="s">
        <v>8</v>
      </c>
      <c r="C403" s="1" t="s">
        <v>8</v>
      </c>
      <c r="D403" s="6" t="s">
        <v>31</v>
      </c>
      <c r="E403" s="1" t="s">
        <v>128</v>
      </c>
      <c r="G403" s="13">
        <v>295</v>
      </c>
      <c r="H403" s="13"/>
      <c r="I403" s="20">
        <v>9770.7855288900009</v>
      </c>
      <c r="J403" s="20">
        <f t="shared" si="40"/>
        <v>2882381.73</v>
      </c>
      <c r="K403" s="20">
        <f>ROUND((J403-SUM('Entitlement to Date'!E17:L17))/4,2)</f>
        <v>225825.37</v>
      </c>
      <c r="L403" s="20">
        <v>0</v>
      </c>
      <c r="M403" s="20">
        <f>ROUND(((J403*-0.03)-SUM('CSI Admin to Date'!E17:L17))/4,2)</f>
        <v>-6774.76</v>
      </c>
      <c r="N403" s="20">
        <v>0</v>
      </c>
      <c r="O403" s="1">
        <f t="shared" si="39"/>
        <v>219050.61</v>
      </c>
    </row>
    <row r="404" spans="1:15" ht="12.75" x14ac:dyDescent="0.2">
      <c r="A404" s="12" t="s">
        <v>100</v>
      </c>
      <c r="B404" s="4" t="s">
        <v>59</v>
      </c>
      <c r="C404" s="1" t="s">
        <v>9</v>
      </c>
      <c r="D404" s="6" t="s">
        <v>86</v>
      </c>
      <c r="E404" s="2" t="s">
        <v>87</v>
      </c>
      <c r="G404" s="13">
        <v>292</v>
      </c>
      <c r="H404" s="13"/>
      <c r="I404" s="20">
        <v>9565.5255710500005</v>
      </c>
      <c r="J404" s="20">
        <f t="shared" si="40"/>
        <v>2793133.47</v>
      </c>
      <c r="K404" s="20">
        <f>ROUND((J404-SUM('Entitlement to Date'!E18:L18))/4,2)</f>
        <v>152600.54</v>
      </c>
      <c r="L404" s="20">
        <v>0</v>
      </c>
      <c r="M404" s="20">
        <f>ROUND(((J404*-0.03)-SUM('CSI Admin to Date'!E18:L18))/4,2)</f>
        <v>-4578.0200000000004</v>
      </c>
      <c r="N404" s="20">
        <v>0</v>
      </c>
      <c r="O404" s="1">
        <f t="shared" si="39"/>
        <v>148022.52000000002</v>
      </c>
    </row>
    <row r="405" spans="1:15" ht="12.75" x14ac:dyDescent="0.2">
      <c r="A405" s="12" t="s">
        <v>100</v>
      </c>
      <c r="B405" s="4" t="s">
        <v>59</v>
      </c>
      <c r="C405" s="1" t="s">
        <v>9</v>
      </c>
      <c r="D405" s="6" t="s">
        <v>48</v>
      </c>
      <c r="E405" s="1" t="s">
        <v>47</v>
      </c>
      <c r="G405" s="13">
        <v>688.5</v>
      </c>
      <c r="H405" s="13"/>
      <c r="I405" s="20">
        <v>9142.8055710500012</v>
      </c>
      <c r="J405" s="20">
        <f t="shared" si="40"/>
        <v>6294821.6399999997</v>
      </c>
      <c r="K405" s="20">
        <f>ROUND((J405-SUM('Entitlement to Date'!E19:L19))/4,2)</f>
        <v>543725.86</v>
      </c>
      <c r="L405" s="20">
        <v>0</v>
      </c>
      <c r="M405" s="20">
        <f>ROUND(((J405*-0.03)-SUM('CSI Admin to Date'!E19:L19))/4,2)</f>
        <v>-16311.78</v>
      </c>
      <c r="N405" s="20">
        <v>-93484.84</v>
      </c>
      <c r="O405" s="1">
        <f t="shared" si="39"/>
        <v>433929.24</v>
      </c>
    </row>
    <row r="406" spans="1:15" ht="12.75" x14ac:dyDescent="0.2">
      <c r="A406" s="12" t="s">
        <v>100</v>
      </c>
      <c r="B406" s="4" t="s">
        <v>59</v>
      </c>
      <c r="C406" s="1" t="s">
        <v>9</v>
      </c>
      <c r="D406" s="6" t="s">
        <v>33</v>
      </c>
      <c r="E406" s="1" t="s">
        <v>10</v>
      </c>
      <c r="G406" s="13">
        <v>308</v>
      </c>
      <c r="H406" s="13"/>
      <c r="I406" s="20">
        <v>9189.5355710500025</v>
      </c>
      <c r="J406" s="20">
        <f t="shared" si="40"/>
        <v>2830376.96</v>
      </c>
      <c r="K406" s="20">
        <f>ROUND((J406-SUM('Entitlement to Date'!E20:L20))/4,2)</f>
        <v>184516.92</v>
      </c>
      <c r="L406" s="20">
        <v>0</v>
      </c>
      <c r="M406" s="20">
        <f>ROUND(((J406*-0.03)-SUM('CSI Admin to Date'!E20:L20))/4,2)</f>
        <v>-5535.51</v>
      </c>
      <c r="N406" s="20">
        <v>-42561.66</v>
      </c>
      <c r="O406" s="1">
        <f t="shared" si="39"/>
        <v>136419.75</v>
      </c>
    </row>
    <row r="407" spans="1:15" ht="12.75" x14ac:dyDescent="0.2">
      <c r="A407" s="12" t="s">
        <v>100</v>
      </c>
      <c r="B407" s="4" t="s">
        <v>59</v>
      </c>
      <c r="C407" s="1" t="s">
        <v>9</v>
      </c>
      <c r="D407" s="6" t="s">
        <v>34</v>
      </c>
      <c r="E407" s="1" t="s">
        <v>121</v>
      </c>
      <c r="G407" s="13">
        <v>635.5</v>
      </c>
      <c r="H407" s="13"/>
      <c r="I407" s="20">
        <v>9093.6955710500024</v>
      </c>
      <c r="J407" s="20">
        <f t="shared" si="40"/>
        <v>5779043.54</v>
      </c>
      <c r="K407" s="20">
        <f>ROUND((J407-SUM('Entitlement to Date'!E21:L21))/4,2)</f>
        <v>458682.47</v>
      </c>
      <c r="L407" s="20">
        <v>0</v>
      </c>
      <c r="M407" s="20">
        <f>ROUND(((J407*-0.03)-SUM('CSI Admin to Date'!E21:L21))/4,2)</f>
        <v>-13760.47</v>
      </c>
      <c r="N407" s="20">
        <v>-67944.72</v>
      </c>
      <c r="O407" s="1">
        <f t="shared" si="39"/>
        <v>376977.28</v>
      </c>
    </row>
    <row r="408" spans="1:15" ht="12.75" x14ac:dyDescent="0.2">
      <c r="A408" s="12" t="s">
        <v>100</v>
      </c>
      <c r="B408" s="4" t="s">
        <v>59</v>
      </c>
      <c r="C408" s="1" t="s">
        <v>9</v>
      </c>
      <c r="D408" s="6" t="s">
        <v>35</v>
      </c>
      <c r="E408" s="1" t="s">
        <v>122</v>
      </c>
      <c r="G408" s="13">
        <v>290.8</v>
      </c>
      <c r="H408" s="13"/>
      <c r="I408" s="20">
        <v>9359.4555710500008</v>
      </c>
      <c r="J408" s="20">
        <f t="shared" si="40"/>
        <v>2721729.68</v>
      </c>
      <c r="K408" s="20">
        <f>ROUND((J408-SUM('Entitlement to Date'!E22:L22))/4,2)</f>
        <v>221907.71</v>
      </c>
      <c r="L408" s="20">
        <v>0</v>
      </c>
      <c r="M408" s="20">
        <f>ROUND(((J408*-0.03)-SUM('CSI Admin to Date'!E22:L22))/4,2)</f>
        <v>-6657.24</v>
      </c>
      <c r="N408" s="20">
        <v>0</v>
      </c>
      <c r="O408" s="1">
        <f t="shared" si="39"/>
        <v>215250.47</v>
      </c>
    </row>
    <row r="409" spans="1:15" ht="12.75" x14ac:dyDescent="0.2">
      <c r="A409" s="12" t="s">
        <v>100</v>
      </c>
      <c r="B409" s="4" t="s">
        <v>59</v>
      </c>
      <c r="C409" s="1" t="s">
        <v>9</v>
      </c>
      <c r="D409" s="6" t="s">
        <v>37</v>
      </c>
      <c r="E409" s="1" t="s">
        <v>123</v>
      </c>
      <c r="G409" s="13">
        <v>299</v>
      </c>
      <c r="H409" s="13"/>
      <c r="I409" s="20">
        <v>9322.4755710500012</v>
      </c>
      <c r="J409" s="20">
        <f t="shared" si="40"/>
        <v>2787420.2</v>
      </c>
      <c r="K409" s="20">
        <f>ROUND((J409-SUM('Entitlement to Date'!E23:L23))/4,2)</f>
        <v>224437.98</v>
      </c>
      <c r="L409" s="20">
        <v>0</v>
      </c>
      <c r="M409" s="20">
        <f>ROUND(((J409*-0.03)-SUM('CSI Admin to Date'!E23:L23))/4,2)</f>
        <v>-6733.13</v>
      </c>
      <c r="N409" s="20">
        <v>-44679</v>
      </c>
      <c r="O409" s="1">
        <f t="shared" si="39"/>
        <v>173025.85</v>
      </c>
    </row>
    <row r="410" spans="1:15" ht="12.75" x14ac:dyDescent="0.2">
      <c r="A410" s="12" t="s">
        <v>100</v>
      </c>
      <c r="B410" s="4" t="s">
        <v>59</v>
      </c>
      <c r="C410" s="1" t="s">
        <v>9</v>
      </c>
      <c r="D410" s="6" t="s">
        <v>83</v>
      </c>
      <c r="E410" s="1" t="s">
        <v>89</v>
      </c>
      <c r="G410" s="13">
        <v>185</v>
      </c>
      <c r="H410" s="13"/>
      <c r="I410" s="20">
        <v>9480.5955710500002</v>
      </c>
      <c r="J410" s="20">
        <f t="shared" si="40"/>
        <v>1753910.18</v>
      </c>
      <c r="K410" s="20">
        <f>ROUND((J410-SUM('Entitlement to Date'!E24:L24))/4,2)</f>
        <v>127671.98</v>
      </c>
      <c r="L410" s="20">
        <v>0</v>
      </c>
      <c r="M410" s="20">
        <f>ROUND(((J410*-0.03)-SUM('CSI Admin to Date'!E24:L24))/4,2)</f>
        <v>-3830.16</v>
      </c>
      <c r="N410" s="20">
        <v>-23980.21</v>
      </c>
      <c r="O410" s="1">
        <f t="shared" si="39"/>
        <v>99861.609999999986</v>
      </c>
    </row>
    <row r="411" spans="1:15" ht="12.75" x14ac:dyDescent="0.2">
      <c r="A411" s="12" t="s">
        <v>100</v>
      </c>
      <c r="B411" s="4" t="s">
        <v>59</v>
      </c>
      <c r="C411" s="3" t="s">
        <v>9</v>
      </c>
      <c r="D411" s="6" t="s">
        <v>36</v>
      </c>
      <c r="E411" s="3" t="s">
        <v>19</v>
      </c>
      <c r="G411" s="13">
        <v>359.3</v>
      </c>
      <c r="H411" s="13"/>
      <c r="I411" s="20">
        <v>9144.3555710500004</v>
      </c>
      <c r="J411" s="20">
        <f t="shared" si="40"/>
        <v>3285566.96</v>
      </c>
      <c r="K411" s="20">
        <f>ROUND((J411-SUM('Entitlement to Date'!E25:L25))/4,2)</f>
        <v>253129.3</v>
      </c>
      <c r="L411" s="20">
        <v>0</v>
      </c>
      <c r="M411" s="20">
        <f>ROUND(((J411*-0.03)-SUM('CSI Admin to Date'!E25:L25))/4,2)</f>
        <v>-7593.88</v>
      </c>
      <c r="N411" s="20">
        <v>0</v>
      </c>
      <c r="O411" s="1">
        <f t="shared" si="39"/>
        <v>245535.41999999998</v>
      </c>
    </row>
    <row r="412" spans="1:15" ht="12.75" x14ac:dyDescent="0.2">
      <c r="A412" s="12" t="s">
        <v>100</v>
      </c>
      <c r="B412" s="4" t="s">
        <v>59</v>
      </c>
      <c r="C412" s="1" t="s">
        <v>9</v>
      </c>
      <c r="D412" s="6" t="s">
        <v>32</v>
      </c>
      <c r="E412" s="1" t="s">
        <v>124</v>
      </c>
      <c r="G412" s="13">
        <v>926.5</v>
      </c>
      <c r="H412" s="13"/>
      <c r="I412" s="20">
        <v>9103.5155710500003</v>
      </c>
      <c r="J412" s="20">
        <f t="shared" si="40"/>
        <v>8434407.1799999997</v>
      </c>
      <c r="K412" s="20">
        <f>ROUND((J412-SUM('Entitlement to Date'!E26:L26))/4,2)</f>
        <v>686472.03</v>
      </c>
      <c r="L412" s="20">
        <v>0</v>
      </c>
      <c r="M412" s="20">
        <f>ROUND(((J412*-0.03)-SUM('CSI Admin to Date'!E26:L26))/4,2)</f>
        <v>-20594.16</v>
      </c>
      <c r="N412" s="20">
        <v>-85268.34</v>
      </c>
      <c r="O412" s="1">
        <f t="shared" si="39"/>
        <v>580609.53</v>
      </c>
    </row>
    <row r="413" spans="1:15" ht="12.75" x14ac:dyDescent="0.2">
      <c r="A413" s="12" t="s">
        <v>101</v>
      </c>
      <c r="B413" s="4" t="s">
        <v>62</v>
      </c>
      <c r="C413" s="1" t="s">
        <v>11</v>
      </c>
      <c r="D413" s="6" t="s">
        <v>38</v>
      </c>
      <c r="E413" s="1" t="s">
        <v>134</v>
      </c>
      <c r="G413" s="13">
        <v>250</v>
      </c>
      <c r="H413" s="13"/>
      <c r="I413" s="20">
        <v>9731.3431184299989</v>
      </c>
      <c r="J413" s="20">
        <f t="shared" si="40"/>
        <v>2432835.7799999998</v>
      </c>
      <c r="K413" s="20">
        <f>ROUND((J413-SUM('Entitlement to Date'!E27:L27))/4,2)</f>
        <v>161678.53</v>
      </c>
      <c r="L413" s="20">
        <v>0</v>
      </c>
      <c r="M413" s="20">
        <f>ROUND(((J413*-0.03)-SUM('CSI Admin to Date'!E27:L27))/4,2)</f>
        <v>-4850.3599999999997</v>
      </c>
      <c r="N413" s="20">
        <v>0</v>
      </c>
      <c r="O413" s="1">
        <f t="shared" si="39"/>
        <v>156828.17000000001</v>
      </c>
    </row>
    <row r="414" spans="1:15" ht="12.75" x14ac:dyDescent="0.2">
      <c r="A414" s="12" t="s">
        <v>102</v>
      </c>
      <c r="B414" s="4" t="s">
        <v>53</v>
      </c>
      <c r="C414" s="1" t="s">
        <v>53</v>
      </c>
      <c r="D414" s="6" t="s">
        <v>65</v>
      </c>
      <c r="E414" s="1" t="s">
        <v>52</v>
      </c>
      <c r="G414" s="13">
        <v>753.9</v>
      </c>
      <c r="H414" s="13"/>
      <c r="I414" s="20">
        <v>9349.77</v>
      </c>
      <c r="J414" s="20">
        <f t="shared" si="40"/>
        <v>7048791.5999999996</v>
      </c>
      <c r="K414" s="20">
        <f>ROUND((J414-SUM('Entitlement to Date'!E28:L28))/4,2)</f>
        <v>603086.85</v>
      </c>
      <c r="L414" s="20">
        <v>0</v>
      </c>
      <c r="M414" s="20">
        <f>ROUND(((J414*-0.03)-SUM('CSI Admin to Date'!E28:L28))/4,2)</f>
        <v>-18092.599999999999</v>
      </c>
      <c r="N414" s="20">
        <v>-48866.67</v>
      </c>
      <c r="O414" s="1">
        <f t="shared" si="39"/>
        <v>536127.57999999996</v>
      </c>
    </row>
    <row r="415" spans="1:15" ht="12.75" x14ac:dyDescent="0.2">
      <c r="A415" s="12" t="s">
        <v>102</v>
      </c>
      <c r="B415" s="4" t="s">
        <v>53</v>
      </c>
      <c r="C415" s="1" t="s">
        <v>53</v>
      </c>
      <c r="D415" s="6" t="s">
        <v>150</v>
      </c>
      <c r="E415" s="1" t="s">
        <v>151</v>
      </c>
      <c r="G415" s="13">
        <v>59</v>
      </c>
      <c r="H415" s="13"/>
      <c r="I415" s="20">
        <v>9349.77</v>
      </c>
      <c r="J415" s="20">
        <f t="shared" si="40"/>
        <v>551636.43000000005</v>
      </c>
      <c r="K415" s="20">
        <f>ROUND((J415-SUM('Entitlement to Date'!E29:L29))/4,2)</f>
        <v>23371.279999999999</v>
      </c>
      <c r="L415" s="20">
        <v>0</v>
      </c>
      <c r="M415" s="20">
        <f>ROUND(((J415*-0.03)-SUM('CSI Admin to Date'!E29:L29))/4,2)</f>
        <v>-701.14</v>
      </c>
      <c r="N415" s="20">
        <v>0</v>
      </c>
      <c r="O415" s="1">
        <f t="shared" si="39"/>
        <v>22670.14</v>
      </c>
    </row>
    <row r="416" spans="1:15" ht="12.75" x14ac:dyDescent="0.2">
      <c r="A416" s="12" t="s">
        <v>103</v>
      </c>
      <c r="B416" s="4" t="s">
        <v>60</v>
      </c>
      <c r="C416" s="3" t="s">
        <v>12</v>
      </c>
      <c r="D416" s="6" t="s">
        <v>39</v>
      </c>
      <c r="E416" s="3" t="s">
        <v>127</v>
      </c>
      <c r="G416" s="13">
        <v>217.5</v>
      </c>
      <c r="H416" s="13"/>
      <c r="I416" s="20">
        <v>9288.9045098099996</v>
      </c>
      <c r="J416" s="20">
        <f t="shared" si="40"/>
        <v>2020336.73</v>
      </c>
      <c r="K416" s="20">
        <f>ROUND((J416-SUM('Entitlement to Date'!E30:L30))/4,2)</f>
        <v>177617.55</v>
      </c>
      <c r="L416" s="20">
        <v>0</v>
      </c>
      <c r="M416" s="20">
        <f>ROUND(((J416*-0.03)-SUM('CSI Admin to Date'!E30:L30))/4,2)</f>
        <v>-5328.53</v>
      </c>
      <c r="N416" s="20">
        <v>0</v>
      </c>
      <c r="O416" s="1">
        <f t="shared" si="39"/>
        <v>172289.02</v>
      </c>
    </row>
    <row r="417" spans="1:15" ht="12.75" x14ac:dyDescent="0.2">
      <c r="A417" s="12" t="s">
        <v>103</v>
      </c>
      <c r="B417" s="4" t="s">
        <v>60</v>
      </c>
      <c r="C417" s="1" t="s">
        <v>12</v>
      </c>
      <c r="D417" s="6" t="s">
        <v>40</v>
      </c>
      <c r="E417" s="1" t="s">
        <v>13</v>
      </c>
      <c r="G417" s="13">
        <v>331.6</v>
      </c>
      <c r="H417" s="13"/>
      <c r="I417" s="20">
        <v>9161.1545098099996</v>
      </c>
      <c r="J417" s="20">
        <f t="shared" si="40"/>
        <v>3037838.84</v>
      </c>
      <c r="K417" s="20">
        <f>ROUND((J417-SUM('Entitlement to Date'!E31:L31))/4,2)</f>
        <v>254003.3</v>
      </c>
      <c r="L417" s="20">
        <v>0</v>
      </c>
      <c r="M417" s="20">
        <f>ROUND(((J417*-0.03)-SUM('CSI Admin to Date'!E31:L31))/4,2)</f>
        <v>-7620.1</v>
      </c>
      <c r="N417" s="20">
        <v>0</v>
      </c>
      <c r="O417" s="1">
        <f t="shared" si="39"/>
        <v>246383.19999999998</v>
      </c>
    </row>
    <row r="418" spans="1:15" ht="12.75" x14ac:dyDescent="0.2">
      <c r="A418" s="12" t="s">
        <v>104</v>
      </c>
      <c r="B418" s="4" t="s">
        <v>61</v>
      </c>
      <c r="C418" s="1" t="s">
        <v>14</v>
      </c>
      <c r="D418" s="6" t="s">
        <v>84</v>
      </c>
      <c r="E418" s="1" t="s">
        <v>88</v>
      </c>
      <c r="G418" s="13">
        <v>171.2</v>
      </c>
      <c r="H418" s="13"/>
      <c r="I418" s="20">
        <v>9074.17</v>
      </c>
      <c r="J418" s="20">
        <f t="shared" si="40"/>
        <v>1553497.9</v>
      </c>
      <c r="K418" s="20">
        <f>ROUND((J418-SUM('Entitlement to Date'!E32:L32))/4,2)</f>
        <v>133108.03</v>
      </c>
      <c r="L418" s="20">
        <v>0</v>
      </c>
      <c r="M418" s="20">
        <f>ROUND(((J418*-0.03)-SUM('CSI Admin to Date'!E32:L32))/4,2)</f>
        <v>-3993.24</v>
      </c>
      <c r="N418" s="20">
        <v>0</v>
      </c>
      <c r="O418" s="1">
        <f t="shared" si="39"/>
        <v>129114.79</v>
      </c>
    </row>
    <row r="419" spans="1:15" ht="12.75" x14ac:dyDescent="0.2">
      <c r="A419" s="12" t="s">
        <v>104</v>
      </c>
      <c r="B419" s="4" t="s">
        <v>61</v>
      </c>
      <c r="C419" s="1" t="s">
        <v>14</v>
      </c>
      <c r="D419" s="6" t="s">
        <v>41</v>
      </c>
      <c r="E419" s="1" t="s">
        <v>130</v>
      </c>
      <c r="G419" s="13">
        <v>173.6</v>
      </c>
      <c r="H419" s="13"/>
      <c r="I419" s="20">
        <v>9074.17</v>
      </c>
      <c r="J419" s="20">
        <f t="shared" si="40"/>
        <v>1575275.91</v>
      </c>
      <c r="K419" s="20">
        <f>ROUND((J419-SUM('Entitlement to Date'!E33:L33))/4,2)</f>
        <v>117378.28</v>
      </c>
      <c r="L419" s="20">
        <v>0</v>
      </c>
      <c r="M419" s="20">
        <f>ROUND(((J419*-0.03)-SUM('CSI Admin to Date'!E33:L33))/4,2)</f>
        <v>-3521.35</v>
      </c>
      <c r="N419" s="20">
        <v>0</v>
      </c>
      <c r="O419" s="1">
        <f t="shared" si="39"/>
        <v>113856.93</v>
      </c>
    </row>
    <row r="420" spans="1:15" ht="12.75" x14ac:dyDescent="0.2">
      <c r="A420" s="12" t="s">
        <v>104</v>
      </c>
      <c r="B420" s="4" t="s">
        <v>61</v>
      </c>
      <c r="C420" s="1" t="s">
        <v>14</v>
      </c>
      <c r="D420" s="6" t="s">
        <v>109</v>
      </c>
      <c r="E420" s="1" t="s">
        <v>131</v>
      </c>
      <c r="G420" s="13">
        <v>607.29999999999995</v>
      </c>
      <c r="H420" s="13"/>
      <c r="I420" s="20">
        <v>9074.17</v>
      </c>
      <c r="J420" s="20">
        <f t="shared" si="40"/>
        <v>5510743.4400000004</v>
      </c>
      <c r="K420" s="20">
        <f>ROUND((J420-SUM('Entitlement to Date'!E34:L34))/4,2)</f>
        <v>473955.87</v>
      </c>
      <c r="L420" s="20">
        <v>0</v>
      </c>
      <c r="M420" s="20">
        <f>ROUND(((J420*-0.03)-SUM('CSI Admin to Date'!E34:L34))/4,2)</f>
        <v>-14218.68</v>
      </c>
      <c r="N420" s="20">
        <v>0</v>
      </c>
      <c r="O420" s="1">
        <f t="shared" si="39"/>
        <v>459737.19</v>
      </c>
    </row>
    <row r="421" spans="1:15" ht="12.75" x14ac:dyDescent="0.2">
      <c r="A421" s="12" t="s">
        <v>104</v>
      </c>
      <c r="B421" s="4" t="s">
        <v>61</v>
      </c>
      <c r="C421" s="1" t="s">
        <v>14</v>
      </c>
      <c r="D421" s="6" t="s">
        <v>85</v>
      </c>
      <c r="E421" s="1" t="s">
        <v>132</v>
      </c>
      <c r="G421" s="13">
        <v>1021.8</v>
      </c>
      <c r="H421" s="13"/>
      <c r="I421" s="20">
        <v>9074.17</v>
      </c>
      <c r="J421" s="20">
        <f t="shared" si="40"/>
        <v>9271986.9100000001</v>
      </c>
      <c r="K421" s="20">
        <f>ROUND((J421-SUM('Entitlement to Date'!E35:L35))/4,2)</f>
        <v>460586.25</v>
      </c>
      <c r="L421" s="20">
        <v>0</v>
      </c>
      <c r="M421" s="20">
        <f>ROUND(((J421*-0.03)-SUM('CSI Admin to Date'!E35:L35))/4,2)</f>
        <v>-13817.58</v>
      </c>
      <c r="N421" s="20">
        <v>-66955.820000000007</v>
      </c>
      <c r="O421" s="1">
        <f t="shared" si="39"/>
        <v>379812.85</v>
      </c>
    </row>
    <row r="422" spans="1:15" ht="12.75" x14ac:dyDescent="0.2">
      <c r="A422" s="12" t="s">
        <v>104</v>
      </c>
      <c r="B422" s="4" t="s">
        <v>61</v>
      </c>
      <c r="C422" s="1" t="s">
        <v>14</v>
      </c>
      <c r="D422" s="6" t="s">
        <v>42</v>
      </c>
      <c r="E422" s="1" t="s">
        <v>133</v>
      </c>
      <c r="G422" s="13">
        <v>1043.5</v>
      </c>
      <c r="H422" s="13"/>
      <c r="I422" s="20">
        <v>9074.17</v>
      </c>
      <c r="J422" s="20">
        <f t="shared" si="40"/>
        <v>9468896.4000000004</v>
      </c>
      <c r="K422" s="20">
        <f>ROUND((J422-SUM('Entitlement to Date'!E36:L36))/4,2)</f>
        <v>706732.66</v>
      </c>
      <c r="L422" s="20">
        <v>0</v>
      </c>
      <c r="M422" s="20">
        <f>ROUND(((J422*-0.03)-SUM('CSI Admin to Date'!E36:L36))/4,2)</f>
        <v>-21201.98</v>
      </c>
      <c r="N422" s="20">
        <v>-106294.77</v>
      </c>
      <c r="O422" s="1">
        <f t="shared" si="39"/>
        <v>579235.91</v>
      </c>
    </row>
    <row r="423" spans="1:15" ht="12.75" x14ac:dyDescent="0.2">
      <c r="A423" s="4" t="s">
        <v>104</v>
      </c>
      <c r="B423" s="4" t="s">
        <v>61</v>
      </c>
      <c r="C423" s="4" t="s">
        <v>14</v>
      </c>
      <c r="D423" s="6" t="s">
        <v>152</v>
      </c>
      <c r="E423" s="4" t="s">
        <v>153</v>
      </c>
      <c r="G423" s="13">
        <v>0</v>
      </c>
      <c r="H423" s="13">
        <v>247</v>
      </c>
      <c r="I423" s="20">
        <v>9074.17</v>
      </c>
      <c r="J423" s="20">
        <f t="shared" si="40"/>
        <v>2145200.66</v>
      </c>
      <c r="K423" s="20">
        <f>ROUND((J423-SUM('Entitlement to Date'!E37:L37))/4,2)</f>
        <v>151352.42000000001</v>
      </c>
      <c r="L423" s="20">
        <v>0</v>
      </c>
      <c r="M423" s="20">
        <f>ROUND(((J423*-0.03)-SUM('CSI Admin to Date'!E37:L37))/4,2)</f>
        <v>-4540.57</v>
      </c>
      <c r="N423" s="20">
        <v>0</v>
      </c>
      <c r="O423" s="1">
        <f t="shared" si="39"/>
        <v>146811.85</v>
      </c>
    </row>
    <row r="424" spans="1:15" ht="12.75" x14ac:dyDescent="0.2">
      <c r="A424" s="12" t="s">
        <v>105</v>
      </c>
      <c r="B424" s="4" t="s">
        <v>57</v>
      </c>
      <c r="C424" s="1" t="s">
        <v>15</v>
      </c>
      <c r="D424" s="6" t="s">
        <v>43</v>
      </c>
      <c r="E424" s="1" t="s">
        <v>16</v>
      </c>
      <c r="G424" s="13">
        <v>887.3</v>
      </c>
      <c r="H424" s="13"/>
      <c r="I424" s="20">
        <v>9074.17</v>
      </c>
      <c r="J424" s="20">
        <f t="shared" si="40"/>
        <v>8051511.04</v>
      </c>
      <c r="K424" s="20">
        <f>ROUND((J424-SUM('Entitlement to Date'!E38:L38))/4,2)</f>
        <v>675432.15</v>
      </c>
      <c r="L424" s="20">
        <v>0</v>
      </c>
      <c r="M424" s="20">
        <f>ROUND(((J424*-0.03)-SUM('CSI Admin to Date'!E38:L38))/4,2)</f>
        <v>-20262.97</v>
      </c>
      <c r="N424" s="20">
        <v>-110507.92</v>
      </c>
      <c r="O424" s="1">
        <f t="shared" si="39"/>
        <v>544661.26</v>
      </c>
    </row>
    <row r="425" spans="1:15" ht="12.75" x14ac:dyDescent="0.2">
      <c r="A425" s="12" t="s">
        <v>105</v>
      </c>
      <c r="B425" s="4" t="s">
        <v>57</v>
      </c>
      <c r="C425" s="1" t="s">
        <v>15</v>
      </c>
      <c r="D425" s="6" t="s">
        <v>50</v>
      </c>
      <c r="E425" s="1" t="s">
        <v>129</v>
      </c>
      <c r="G425" s="13">
        <v>50</v>
      </c>
      <c r="H425" s="13"/>
      <c r="I425" s="20">
        <v>9074.17</v>
      </c>
      <c r="J425" s="20">
        <f t="shared" si="40"/>
        <v>453708.5</v>
      </c>
      <c r="K425" s="20">
        <f>ROUND((J425-SUM('Entitlement to Date'!E39:L39))/4,2)</f>
        <v>29287.35</v>
      </c>
      <c r="L425" s="20">
        <v>0</v>
      </c>
      <c r="M425" s="20">
        <f>ROUND(((J425*-0.03)-SUM('CSI Admin to Date'!E39:L39))/4,2)</f>
        <v>-878.62</v>
      </c>
      <c r="N425" s="20">
        <v>0</v>
      </c>
      <c r="O425" s="1">
        <f t="shared" si="39"/>
        <v>28408.73</v>
      </c>
    </row>
    <row r="426" spans="1:15" ht="12.75" x14ac:dyDescent="0.2">
      <c r="A426" s="12" t="s">
        <v>44</v>
      </c>
      <c r="B426" s="4" t="s">
        <v>143</v>
      </c>
      <c r="C426" s="4" t="s">
        <v>140</v>
      </c>
      <c r="D426" s="6" t="s">
        <v>141</v>
      </c>
      <c r="E426" s="4" t="s">
        <v>142</v>
      </c>
      <c r="G426" s="13">
        <v>48</v>
      </c>
      <c r="H426" s="13"/>
      <c r="I426" s="20">
        <v>9609.8094201599997</v>
      </c>
      <c r="J426" s="20">
        <f t="shared" si="40"/>
        <v>461270.85</v>
      </c>
      <c r="K426" s="20">
        <f>ROUND((J426-SUM('Entitlement to Date'!E40:L40))/4,2)</f>
        <v>43579.18</v>
      </c>
      <c r="L426" s="20">
        <v>0</v>
      </c>
      <c r="M426" s="20">
        <f>ROUND(((J426*-0.03)-SUM('CSI Admin to Date'!E40:L40))/4,2)</f>
        <v>-1307.3699999999999</v>
      </c>
      <c r="N426" s="20">
        <v>0</v>
      </c>
      <c r="O426" s="1">
        <f t="shared" si="39"/>
        <v>42271.81</v>
      </c>
    </row>
    <row r="427" spans="1:15" ht="12.75" x14ac:dyDescent="0.2">
      <c r="A427" s="12" t="s">
        <v>106</v>
      </c>
      <c r="B427" s="4" t="s">
        <v>64</v>
      </c>
      <c r="C427" s="1" t="s">
        <v>110</v>
      </c>
      <c r="D427" s="6" t="s">
        <v>46</v>
      </c>
      <c r="E427" s="1" t="s">
        <v>136</v>
      </c>
      <c r="G427" s="13">
        <v>119</v>
      </c>
      <c r="H427" s="13"/>
      <c r="I427" s="20">
        <v>9308.5536869099997</v>
      </c>
      <c r="J427" s="20">
        <f t="shared" si="40"/>
        <v>1107717.8899999999</v>
      </c>
      <c r="K427" s="20">
        <f>ROUND((J427-SUM('Entitlement to Date'!E41:L41))/4,2)</f>
        <v>78021.899999999994</v>
      </c>
      <c r="L427" s="20">
        <v>0</v>
      </c>
      <c r="M427" s="20">
        <f>ROUND(((J427*-0.03)-SUM('CSI Admin to Date'!E41:L41))/4,2)</f>
        <v>-2340.66</v>
      </c>
      <c r="N427" s="20">
        <v>0</v>
      </c>
      <c r="O427" s="1">
        <f t="shared" si="39"/>
        <v>75681.239999999991</v>
      </c>
    </row>
    <row r="429" spans="1:15" x14ac:dyDescent="0.25">
      <c r="A429" s="22" t="s">
        <v>161</v>
      </c>
      <c r="B429"/>
      <c r="C429" s="23">
        <v>8685.0229067399687</v>
      </c>
      <c r="G429" s="21">
        <f>SUM(G388:G428)</f>
        <v>20035.199999999997</v>
      </c>
      <c r="H429" s="21">
        <f>SUM(H388:H428)</f>
        <v>250.5</v>
      </c>
      <c r="J429" s="21">
        <f>SUM(J388:J428)</f>
        <v>190534993.67999998</v>
      </c>
      <c r="K429" s="21">
        <f t="shared" ref="K429:O429" si="41">SUM(K388:K428)</f>
        <v>15177355.950000001</v>
      </c>
      <c r="L429" s="21">
        <f t="shared" si="41"/>
        <v>0</v>
      </c>
      <c r="M429" s="21">
        <f t="shared" si="41"/>
        <v>-455320.70999999979</v>
      </c>
      <c r="N429" s="21">
        <f t="shared" si="41"/>
        <v>-1888960.4</v>
      </c>
      <c r="O429" s="21">
        <f t="shared" si="41"/>
        <v>12833074.84</v>
      </c>
    </row>
    <row r="430" spans="1:15" x14ac:dyDescent="0.25">
      <c r="H430" s="21">
        <f>G429+H429</f>
        <v>20285.699999999997</v>
      </c>
      <c r="M430" s="21"/>
      <c r="O430" s="21">
        <f>O429-M429</f>
        <v>13288395.549999999</v>
      </c>
    </row>
    <row r="434" spans="1:15" ht="12.75" x14ac:dyDescent="0.2">
      <c r="A434" s="14" t="s">
        <v>149</v>
      </c>
      <c r="B434" s="14"/>
      <c r="C434" s="15"/>
      <c r="D434" s="15"/>
      <c r="E434" s="14"/>
      <c r="F434" s="5"/>
      <c r="G434" s="5"/>
      <c r="H434" s="5"/>
      <c r="I434" s="5"/>
      <c r="J434" s="5"/>
      <c r="K434" s="5"/>
      <c r="L434" s="5"/>
      <c r="M434" s="5"/>
      <c r="N434" s="5"/>
      <c r="O434" s="5"/>
    </row>
    <row r="435" spans="1:15" ht="63.75" x14ac:dyDescent="0.2">
      <c r="A435" s="16" t="s">
        <v>165</v>
      </c>
      <c r="B435" s="16"/>
      <c r="C435" s="15"/>
      <c r="D435" s="15" t="s">
        <v>20</v>
      </c>
      <c r="E435" s="14" t="s">
        <v>21</v>
      </c>
      <c r="F435" s="17"/>
      <c r="G435" s="18" t="s">
        <v>0</v>
      </c>
      <c r="H435" s="18" t="s">
        <v>159</v>
      </c>
      <c r="I435" s="18" t="s">
        <v>1</v>
      </c>
      <c r="J435" s="18" t="s">
        <v>2</v>
      </c>
      <c r="K435" s="18" t="s">
        <v>3</v>
      </c>
      <c r="L435" s="18" t="s">
        <v>4</v>
      </c>
      <c r="M435" s="18" t="s">
        <v>5</v>
      </c>
      <c r="N435" s="18" t="s">
        <v>17</v>
      </c>
      <c r="O435" s="18" t="s">
        <v>6</v>
      </c>
    </row>
    <row r="436" spans="1:15" x14ac:dyDescent="0.25">
      <c r="C436" s="21"/>
      <c r="E436" s="21"/>
      <c r="F436" s="21"/>
      <c r="G436" s="19"/>
      <c r="H436" s="19"/>
      <c r="I436" s="20"/>
      <c r="J436" s="20"/>
      <c r="K436" s="20"/>
      <c r="L436" s="20"/>
      <c r="M436" s="20"/>
      <c r="N436" s="20"/>
      <c r="O436" s="1"/>
    </row>
    <row r="437" spans="1:15" ht="12.75" x14ac:dyDescent="0.2">
      <c r="A437" s="12" t="s">
        <v>91</v>
      </c>
      <c r="B437" s="4" t="s">
        <v>55</v>
      </c>
      <c r="C437" s="1" t="s">
        <v>107</v>
      </c>
      <c r="D437" s="6" t="s">
        <v>23</v>
      </c>
      <c r="E437" s="1" t="s">
        <v>112</v>
      </c>
      <c r="G437" s="13">
        <v>1850</v>
      </c>
      <c r="H437" s="13"/>
      <c r="I437" s="20">
        <v>9227.2158063200004</v>
      </c>
      <c r="J437" s="20">
        <f>ROUND((G437*I437)+(H437*$C$381),2)</f>
        <v>17070349.239999998</v>
      </c>
      <c r="K437" s="20">
        <f>ROUND((J437-SUM('Entitlement to Date'!E2:M2))/3,2)</f>
        <v>1390902.87</v>
      </c>
      <c r="L437" s="20">
        <v>0</v>
      </c>
      <c r="M437" s="20">
        <f>ROUND(((J437*-0.03)-SUM('CSI Admin to Date'!E2:M2))/3,2)</f>
        <v>-41727.089999999997</v>
      </c>
      <c r="N437" s="20">
        <v>-176842</v>
      </c>
      <c r="O437" s="1">
        <f t="shared" ref="O437:O476" si="42">K437+L437+M437+N437</f>
        <v>1172333.78</v>
      </c>
    </row>
    <row r="438" spans="1:15" ht="12.75" x14ac:dyDescent="0.2">
      <c r="A438" s="12" t="s">
        <v>91</v>
      </c>
      <c r="B438" s="4" t="s">
        <v>55</v>
      </c>
      <c r="C438" s="1" t="s">
        <v>107</v>
      </c>
      <c r="D438" s="6" t="s">
        <v>45</v>
      </c>
      <c r="E438" s="1" t="s">
        <v>113</v>
      </c>
      <c r="G438" s="13">
        <v>832</v>
      </c>
      <c r="H438" s="13"/>
      <c r="I438" s="20">
        <v>9572.44580632</v>
      </c>
      <c r="J438" s="20">
        <f t="shared" ref="J438:J476" si="43">ROUND((G438*I438)+(H438*$C$381),2)</f>
        <v>7964274.9100000001</v>
      </c>
      <c r="K438" s="20">
        <f>ROUND((J438-SUM('Entitlement to Date'!E3:M3))/3,2)</f>
        <v>666370.06000000006</v>
      </c>
      <c r="L438" s="20">
        <v>0</v>
      </c>
      <c r="M438" s="20">
        <f>ROUND(((J438*-0.03)-SUM('CSI Admin to Date'!E3:M3))/3,2)</f>
        <v>-19991.099999999999</v>
      </c>
      <c r="N438" s="20">
        <v>-99145.84</v>
      </c>
      <c r="O438" s="1">
        <f t="shared" si="42"/>
        <v>547233.12000000011</v>
      </c>
    </row>
    <row r="439" spans="1:15" ht="12.75" x14ac:dyDescent="0.2">
      <c r="A439" s="12" t="s">
        <v>91</v>
      </c>
      <c r="B439" s="4" t="s">
        <v>55</v>
      </c>
      <c r="C439" s="1" t="s">
        <v>107</v>
      </c>
      <c r="D439" s="6" t="s">
        <v>92</v>
      </c>
      <c r="E439" s="1" t="s">
        <v>114</v>
      </c>
      <c r="G439" s="13">
        <v>1938.5</v>
      </c>
      <c r="H439" s="13">
        <v>3.5</v>
      </c>
      <c r="I439" s="20">
        <v>9848.4958063199992</v>
      </c>
      <c r="J439" s="20">
        <f t="shared" si="43"/>
        <v>19121706.699999999</v>
      </c>
      <c r="K439" s="20">
        <f>ROUND((J439-SUM('Entitlement to Date'!E4:M4))/3,2)</f>
        <v>1609990.92</v>
      </c>
      <c r="L439" s="20">
        <v>0</v>
      </c>
      <c r="M439" s="20">
        <f>ROUND(((J439*-0.03)-SUM('CSI Admin to Date'!E4:M4))/3,2)</f>
        <v>-48299.73</v>
      </c>
      <c r="N439" s="20">
        <v>-206673.13</v>
      </c>
      <c r="O439" s="1">
        <f t="shared" si="42"/>
        <v>1355018.06</v>
      </c>
    </row>
    <row r="440" spans="1:15" ht="12.75" x14ac:dyDescent="0.2">
      <c r="A440" s="12" t="s">
        <v>93</v>
      </c>
      <c r="B440" s="4" t="s">
        <v>55</v>
      </c>
      <c r="C440" s="1" t="s">
        <v>7</v>
      </c>
      <c r="D440" s="6" t="s">
        <v>24</v>
      </c>
      <c r="E440" s="3" t="s">
        <v>120</v>
      </c>
      <c r="G440" s="13">
        <v>609.5</v>
      </c>
      <c r="H440" s="13"/>
      <c r="I440" s="20">
        <v>10545.78906386</v>
      </c>
      <c r="J440" s="20">
        <f t="shared" si="43"/>
        <v>6427658.4299999997</v>
      </c>
      <c r="K440" s="20">
        <f>ROUND((J440-SUM('Entitlement to Date'!E5:M5))/3,2)</f>
        <v>523541.65</v>
      </c>
      <c r="L440" s="20">
        <v>0</v>
      </c>
      <c r="M440" s="20">
        <f>ROUND(((J440*-0.03)-SUM('CSI Admin to Date'!E5:M5))/3,2)</f>
        <v>-15706.25</v>
      </c>
      <c r="N440" s="20">
        <v>-159061.87</v>
      </c>
      <c r="O440" s="1">
        <f t="shared" si="42"/>
        <v>348773.53</v>
      </c>
    </row>
    <row r="441" spans="1:15" ht="12.75" x14ac:dyDescent="0.2">
      <c r="A441" s="12" t="s">
        <v>94</v>
      </c>
      <c r="B441" s="4" t="s">
        <v>55</v>
      </c>
      <c r="C441" s="1" t="s">
        <v>54</v>
      </c>
      <c r="D441" s="6" t="s">
        <v>25</v>
      </c>
      <c r="E441" s="2" t="s">
        <v>119</v>
      </c>
      <c r="G441" s="13">
        <v>710</v>
      </c>
      <c r="H441" s="13"/>
      <c r="I441" s="20">
        <v>9575.0935998000004</v>
      </c>
      <c r="J441" s="20">
        <f t="shared" si="43"/>
        <v>6798316.46</v>
      </c>
      <c r="K441" s="20">
        <f>ROUND((J441-SUM('Entitlement to Date'!E6:M6))/3,2)</f>
        <v>606624.89</v>
      </c>
      <c r="L441" s="20">
        <v>0</v>
      </c>
      <c r="M441" s="20">
        <f>ROUND(((J441*-0.03)-SUM('CSI Admin to Date'!E6:M6))/3,2)</f>
        <v>-18198.740000000002</v>
      </c>
      <c r="N441" s="20">
        <v>-53422.92</v>
      </c>
      <c r="O441" s="1">
        <f t="shared" si="42"/>
        <v>535003.23</v>
      </c>
    </row>
    <row r="442" spans="1:15" ht="12.75" x14ac:dyDescent="0.2">
      <c r="A442" s="12" t="s">
        <v>95</v>
      </c>
      <c r="B442" s="4" t="s">
        <v>55</v>
      </c>
      <c r="C442" s="1" t="s">
        <v>111</v>
      </c>
      <c r="D442" s="6" t="s">
        <v>44</v>
      </c>
      <c r="E442" s="1" t="s">
        <v>137</v>
      </c>
      <c r="G442" s="13">
        <v>458</v>
      </c>
      <c r="H442" s="13"/>
      <c r="I442" s="20">
        <v>9744.0418710800004</v>
      </c>
      <c r="J442" s="20">
        <f t="shared" si="43"/>
        <v>4462771.18</v>
      </c>
      <c r="K442" s="20">
        <f>ROUND((J442-SUM('Entitlement to Date'!E7:M7))/3,2)</f>
        <v>365325.33</v>
      </c>
      <c r="L442" s="20">
        <v>0</v>
      </c>
      <c r="M442" s="20">
        <f>ROUND(((J442*-0.03)-SUM('CSI Admin to Date'!E7:M7))/3,2)</f>
        <v>-10959.76</v>
      </c>
      <c r="N442" s="20">
        <v>-30377.759999999998</v>
      </c>
      <c r="O442" s="1">
        <f t="shared" si="42"/>
        <v>323987.81</v>
      </c>
    </row>
    <row r="443" spans="1:15" x14ac:dyDescent="0.25">
      <c r="A443" s="12" t="s">
        <v>95</v>
      </c>
      <c r="B443" s="4" t="s">
        <v>55</v>
      </c>
      <c r="C443" s="21" t="s">
        <v>111</v>
      </c>
      <c r="D443" t="s">
        <v>26</v>
      </c>
      <c r="E443" s="21" t="s">
        <v>138</v>
      </c>
      <c r="G443" s="13">
        <v>207.5</v>
      </c>
      <c r="H443" s="13"/>
      <c r="I443" s="20">
        <v>9774.1118710800001</v>
      </c>
      <c r="J443" s="20">
        <f t="shared" si="43"/>
        <v>2028128.21</v>
      </c>
      <c r="K443" s="20">
        <f>ROUND((J443-SUM('Entitlement to Date'!E8:M8))/3,2)</f>
        <v>151815.20000000001</v>
      </c>
      <c r="L443" s="20">
        <v>0</v>
      </c>
      <c r="M443" s="20">
        <f>ROUND(((J443*-0.03)-SUM('CSI Admin to Date'!E8:M8))/3,2)</f>
        <v>-4554.46</v>
      </c>
      <c r="N443" s="20">
        <v>-42232.28</v>
      </c>
      <c r="O443" s="1">
        <f t="shared" si="42"/>
        <v>105028.46000000002</v>
      </c>
    </row>
    <row r="444" spans="1:15" x14ac:dyDescent="0.25">
      <c r="A444" s="12" t="s">
        <v>95</v>
      </c>
      <c r="B444" s="4" t="s">
        <v>55</v>
      </c>
      <c r="C444" s="21" t="s">
        <v>111</v>
      </c>
      <c r="D444" t="s">
        <v>27</v>
      </c>
      <c r="E444" s="21" t="s">
        <v>139</v>
      </c>
      <c r="G444" s="13">
        <v>253</v>
      </c>
      <c r="H444" s="13"/>
      <c r="I444" s="20">
        <v>10127.291871079999</v>
      </c>
      <c r="J444" s="20">
        <f t="shared" si="43"/>
        <v>2562204.84</v>
      </c>
      <c r="K444" s="20">
        <f>ROUND((J444-SUM('Entitlement to Date'!E9:M9))/3,2)</f>
        <v>223892.34</v>
      </c>
      <c r="L444" s="20">
        <v>0</v>
      </c>
      <c r="M444" s="20">
        <f>ROUND(((J444*-0.03)-SUM('CSI Admin to Date'!E9:M9))/3,2)</f>
        <v>-6716.77</v>
      </c>
      <c r="N444" s="20">
        <v>0</v>
      </c>
      <c r="O444" s="1">
        <f t="shared" si="42"/>
        <v>217175.57</v>
      </c>
    </row>
    <row r="445" spans="1:15" ht="12.75" x14ac:dyDescent="0.2">
      <c r="A445" s="12" t="s">
        <v>96</v>
      </c>
      <c r="B445" s="4" t="s">
        <v>58</v>
      </c>
      <c r="C445" s="1" t="s">
        <v>18</v>
      </c>
      <c r="D445" s="6" t="s">
        <v>49</v>
      </c>
      <c r="E445" s="1" t="s">
        <v>115</v>
      </c>
      <c r="G445" s="13">
        <v>477</v>
      </c>
      <c r="H445" s="13"/>
      <c r="I445" s="20">
        <v>9861.9630637499995</v>
      </c>
      <c r="J445" s="20">
        <f t="shared" si="43"/>
        <v>4704156.38</v>
      </c>
      <c r="K445" s="20">
        <f>ROUND((J445-SUM('Entitlement to Date'!E10:M10))/3,2)</f>
        <v>390794.9</v>
      </c>
      <c r="L445" s="20">
        <v>0</v>
      </c>
      <c r="M445" s="20">
        <f>ROUND(((J445*-0.03)-SUM('CSI Admin to Date'!E10:M10))/3,2)</f>
        <v>-11723.85</v>
      </c>
      <c r="N445" s="20">
        <v>-190579.21</v>
      </c>
      <c r="O445" s="1">
        <f t="shared" si="42"/>
        <v>188491.84000000005</v>
      </c>
    </row>
    <row r="446" spans="1:15" ht="12.75" x14ac:dyDescent="0.2">
      <c r="A446" s="12" t="s">
        <v>96</v>
      </c>
      <c r="B446" s="4" t="s">
        <v>58</v>
      </c>
      <c r="C446" s="1" t="s">
        <v>18</v>
      </c>
      <c r="D446" s="6" t="s">
        <v>28</v>
      </c>
      <c r="E446" s="1" t="s">
        <v>116</v>
      </c>
      <c r="G446" s="13">
        <v>270.5</v>
      </c>
      <c r="H446" s="13"/>
      <c r="I446" s="20">
        <v>9948.1730637500004</v>
      </c>
      <c r="J446" s="20">
        <f t="shared" si="43"/>
        <v>2690980.81</v>
      </c>
      <c r="K446" s="20">
        <f>ROUND((J446-SUM('Entitlement to Date'!E11:M11))/3,2)</f>
        <v>237596.83</v>
      </c>
      <c r="L446" s="20">
        <v>0</v>
      </c>
      <c r="M446" s="20">
        <f>ROUND(((J446*-0.03)-SUM('CSI Admin to Date'!E11:M11))/3,2)</f>
        <v>-7127.9</v>
      </c>
      <c r="N446" s="20">
        <v>0</v>
      </c>
      <c r="O446" s="1">
        <f t="shared" si="42"/>
        <v>230468.93</v>
      </c>
    </row>
    <row r="447" spans="1:15" ht="12.75" x14ac:dyDescent="0.2">
      <c r="A447" s="12" t="s">
        <v>96</v>
      </c>
      <c r="B447" s="4" t="s">
        <v>58</v>
      </c>
      <c r="C447" s="1" t="s">
        <v>18</v>
      </c>
      <c r="D447" s="6" t="s">
        <v>29</v>
      </c>
      <c r="E447" s="1" t="s">
        <v>117</v>
      </c>
      <c r="G447" s="13">
        <v>109</v>
      </c>
      <c r="H447" s="13"/>
      <c r="I447" s="20">
        <v>10483.643063749998</v>
      </c>
      <c r="J447" s="20">
        <f t="shared" si="43"/>
        <v>1142717.0900000001</v>
      </c>
      <c r="K447" s="20">
        <f>ROUND((J447-SUM('Entitlement to Date'!E12:M12))/3,2)</f>
        <v>77036.77</v>
      </c>
      <c r="L447" s="20">
        <v>0</v>
      </c>
      <c r="M447" s="20">
        <f>ROUND(((J447*-0.03)-SUM('CSI Admin to Date'!E12:M12))/3,2)</f>
        <v>-2311.1</v>
      </c>
      <c r="N447" s="20">
        <v>0</v>
      </c>
      <c r="O447" s="1">
        <f t="shared" si="42"/>
        <v>74725.67</v>
      </c>
    </row>
    <row r="448" spans="1:15" ht="12.75" x14ac:dyDescent="0.2">
      <c r="A448" s="12" t="s">
        <v>96</v>
      </c>
      <c r="B448" s="4" t="s">
        <v>58</v>
      </c>
      <c r="C448" s="1" t="s">
        <v>18</v>
      </c>
      <c r="D448" s="6" t="s">
        <v>66</v>
      </c>
      <c r="E448" s="1" t="s">
        <v>118</v>
      </c>
      <c r="G448" s="13">
        <v>109</v>
      </c>
      <c r="H448" s="13"/>
      <c r="I448" s="20">
        <v>10814.823063749998</v>
      </c>
      <c r="J448" s="20">
        <f t="shared" si="43"/>
        <v>1178815.71</v>
      </c>
      <c r="K448" s="20">
        <f>ROUND((J448-SUM('Entitlement to Date'!E13:M13))/3,2)</f>
        <v>122633.65</v>
      </c>
      <c r="L448" s="20">
        <v>0</v>
      </c>
      <c r="M448" s="20">
        <f>ROUND(((J448*-0.03)-SUM('CSI Admin to Date'!E13:M13))/3,2)</f>
        <v>-3679.01</v>
      </c>
      <c r="N448" s="20">
        <v>0</v>
      </c>
      <c r="O448" s="1">
        <f t="shared" si="42"/>
        <v>118954.64</v>
      </c>
    </row>
    <row r="449" spans="1:15" ht="12.75" x14ac:dyDescent="0.2">
      <c r="A449" s="12" t="s">
        <v>97</v>
      </c>
      <c r="B449" s="4" t="s">
        <v>63</v>
      </c>
      <c r="C449" s="1" t="s">
        <v>22</v>
      </c>
      <c r="D449" s="6" t="s">
        <v>51</v>
      </c>
      <c r="E449" s="1" t="s">
        <v>135</v>
      </c>
      <c r="G449" s="13">
        <v>128</v>
      </c>
      <c r="H449" s="13"/>
      <c r="I449" s="20">
        <v>9109.8181632699998</v>
      </c>
      <c r="J449" s="20">
        <f t="shared" si="43"/>
        <v>1166056.72</v>
      </c>
      <c r="K449" s="20">
        <f>ROUND((J449-SUM('Entitlement to Date'!E14:M14))/3,2)</f>
        <v>86451.45</v>
      </c>
      <c r="L449" s="20">
        <v>0</v>
      </c>
      <c r="M449" s="20">
        <f>ROUND(((J449*-0.03)-SUM('CSI Admin to Date'!E14:M14))/3,2)</f>
        <v>-2593.54</v>
      </c>
      <c r="N449" s="20">
        <v>0</v>
      </c>
      <c r="O449" s="1">
        <f t="shared" si="42"/>
        <v>83857.91</v>
      </c>
    </row>
    <row r="450" spans="1:15" ht="12.75" x14ac:dyDescent="0.2">
      <c r="A450" s="12" t="s">
        <v>98</v>
      </c>
      <c r="B450" s="4" t="s">
        <v>56</v>
      </c>
      <c r="C450" s="1" t="s">
        <v>56</v>
      </c>
      <c r="D450" s="6" t="s">
        <v>108</v>
      </c>
      <c r="E450" s="1" t="s">
        <v>125</v>
      </c>
      <c r="G450" s="13">
        <v>928.9</v>
      </c>
      <c r="H450" s="13"/>
      <c r="I450" s="20">
        <v>9204.7099999999991</v>
      </c>
      <c r="J450" s="20">
        <f t="shared" si="43"/>
        <v>8550255.1199999992</v>
      </c>
      <c r="K450" s="20">
        <f>ROUND((J450-SUM('Entitlement to Date'!E15:M15))/3,2)</f>
        <v>740126.7</v>
      </c>
      <c r="L450" s="20">
        <v>0</v>
      </c>
      <c r="M450" s="20">
        <f>ROUND(((J450*-0.03)-SUM('CSI Admin to Date'!E15:M15))/3,2)</f>
        <v>-22203.8</v>
      </c>
      <c r="N450" s="20">
        <v>0</v>
      </c>
      <c r="O450" s="1">
        <f t="shared" si="42"/>
        <v>717922.89999999991</v>
      </c>
    </row>
    <row r="451" spans="1:15" ht="12.75" x14ac:dyDescent="0.2">
      <c r="A451" s="12" t="s">
        <v>98</v>
      </c>
      <c r="B451" s="4" t="s">
        <v>56</v>
      </c>
      <c r="C451" s="1" t="s">
        <v>56</v>
      </c>
      <c r="D451" s="6" t="s">
        <v>30</v>
      </c>
      <c r="E451" s="1" t="s">
        <v>126</v>
      </c>
      <c r="G451" s="13">
        <v>1149</v>
      </c>
      <c r="H451" s="13"/>
      <c r="I451" s="20">
        <v>9137.5805368000019</v>
      </c>
      <c r="J451" s="20">
        <f t="shared" si="43"/>
        <v>10499080.039999999</v>
      </c>
      <c r="K451" s="20">
        <f>ROUND((J451-SUM('Entitlement to Date'!E16:M16))/3,2)</f>
        <v>844930.11</v>
      </c>
      <c r="L451" s="20">
        <v>0</v>
      </c>
      <c r="M451" s="20">
        <f>ROUND(((J451*-0.03)-SUM('CSI Admin to Date'!E16:M16))/3,2)</f>
        <v>-25347.9</v>
      </c>
      <c r="N451" s="20">
        <v>-238749.95</v>
      </c>
      <c r="O451" s="1">
        <f t="shared" si="42"/>
        <v>580832.26</v>
      </c>
    </row>
    <row r="452" spans="1:15" ht="12.75" x14ac:dyDescent="0.2">
      <c r="A452" s="12" t="s">
        <v>99</v>
      </c>
      <c r="B452" s="4" t="s">
        <v>8</v>
      </c>
      <c r="C452" s="1" t="s">
        <v>8</v>
      </c>
      <c r="D452" s="6" t="s">
        <v>31</v>
      </c>
      <c r="E452" s="1" t="s">
        <v>128</v>
      </c>
      <c r="G452" s="13">
        <v>295</v>
      </c>
      <c r="H452" s="13"/>
      <c r="I452" s="20">
        <v>9770.7855288900009</v>
      </c>
      <c r="J452" s="20">
        <f t="shared" si="43"/>
        <v>2882381.73</v>
      </c>
      <c r="K452" s="20">
        <f>ROUND((J452-SUM('Entitlement to Date'!E17:M17))/3,2)</f>
        <v>225825.37</v>
      </c>
      <c r="L452" s="20">
        <v>0</v>
      </c>
      <c r="M452" s="20">
        <f>ROUND(((J452*-0.03)-SUM('CSI Admin to Date'!E17:M17))/3,2)</f>
        <v>-6774.76</v>
      </c>
      <c r="N452" s="20">
        <v>0</v>
      </c>
      <c r="O452" s="1">
        <f t="shared" si="42"/>
        <v>219050.61</v>
      </c>
    </row>
    <row r="453" spans="1:15" ht="12.75" x14ac:dyDescent="0.2">
      <c r="A453" s="12" t="s">
        <v>100</v>
      </c>
      <c r="B453" s="4" t="s">
        <v>59</v>
      </c>
      <c r="C453" s="1" t="s">
        <v>9</v>
      </c>
      <c r="D453" s="6" t="s">
        <v>86</v>
      </c>
      <c r="E453" s="2" t="s">
        <v>87</v>
      </c>
      <c r="G453" s="13">
        <v>292</v>
      </c>
      <c r="H453" s="13"/>
      <c r="I453" s="20">
        <v>9565.5255710500005</v>
      </c>
      <c r="J453" s="20">
        <f t="shared" si="43"/>
        <v>2793133.47</v>
      </c>
      <c r="K453" s="20">
        <f>ROUND((J453-SUM('Entitlement to Date'!E18:M18))/3,2)</f>
        <v>152600.54</v>
      </c>
      <c r="L453" s="20">
        <v>0</v>
      </c>
      <c r="M453" s="20">
        <f>ROUND(((J453*-0.03)-SUM('CSI Admin to Date'!E18:M18))/3,2)</f>
        <v>-4578.01</v>
      </c>
      <c r="N453" s="20">
        <v>0</v>
      </c>
      <c r="O453" s="1">
        <f t="shared" si="42"/>
        <v>148022.53</v>
      </c>
    </row>
    <row r="454" spans="1:15" ht="12.75" x14ac:dyDescent="0.2">
      <c r="A454" s="12" t="s">
        <v>100</v>
      </c>
      <c r="B454" s="4" t="s">
        <v>59</v>
      </c>
      <c r="C454" s="1" t="s">
        <v>9</v>
      </c>
      <c r="D454" s="6" t="s">
        <v>48</v>
      </c>
      <c r="E454" s="1" t="s">
        <v>47</v>
      </c>
      <c r="G454" s="13">
        <v>688.5</v>
      </c>
      <c r="H454" s="13"/>
      <c r="I454" s="20">
        <v>9142.8055710500012</v>
      </c>
      <c r="J454" s="20">
        <f t="shared" si="43"/>
        <v>6294821.6399999997</v>
      </c>
      <c r="K454" s="20">
        <f>ROUND((J454-SUM('Entitlement to Date'!E19:M19))/3,2)</f>
        <v>543725.86</v>
      </c>
      <c r="L454" s="20">
        <v>0</v>
      </c>
      <c r="M454" s="20">
        <f>ROUND(((J454*-0.03)-SUM('CSI Admin to Date'!E19:M19))/3,2)</f>
        <v>-16311.78</v>
      </c>
      <c r="N454" s="20">
        <v>-93484.84</v>
      </c>
      <c r="O454" s="1">
        <f t="shared" si="42"/>
        <v>433929.24</v>
      </c>
    </row>
    <row r="455" spans="1:15" ht="12.75" x14ac:dyDescent="0.2">
      <c r="A455" s="12" t="s">
        <v>100</v>
      </c>
      <c r="B455" s="4" t="s">
        <v>59</v>
      </c>
      <c r="C455" s="1" t="s">
        <v>9</v>
      </c>
      <c r="D455" s="6" t="s">
        <v>33</v>
      </c>
      <c r="E455" s="1" t="s">
        <v>10</v>
      </c>
      <c r="G455" s="13">
        <v>308</v>
      </c>
      <c r="H455" s="13"/>
      <c r="I455" s="20">
        <v>9189.5355710500025</v>
      </c>
      <c r="J455" s="20">
        <f t="shared" si="43"/>
        <v>2830376.96</v>
      </c>
      <c r="K455" s="20">
        <f>ROUND((J455-SUM('Entitlement to Date'!E20:M20))/3,2)</f>
        <v>184516.92</v>
      </c>
      <c r="L455" s="20">
        <v>0</v>
      </c>
      <c r="M455" s="20">
        <f>ROUND(((J455*-0.03)-SUM('CSI Admin to Date'!E20:M20))/3,2)</f>
        <v>-5535.51</v>
      </c>
      <c r="N455" s="20">
        <v>-42561.66</v>
      </c>
      <c r="O455" s="1">
        <f t="shared" si="42"/>
        <v>136419.75</v>
      </c>
    </row>
    <row r="456" spans="1:15" ht="12.75" x14ac:dyDescent="0.2">
      <c r="A456" s="12" t="s">
        <v>100</v>
      </c>
      <c r="B456" s="4" t="s">
        <v>59</v>
      </c>
      <c r="C456" s="1" t="s">
        <v>9</v>
      </c>
      <c r="D456" s="6" t="s">
        <v>34</v>
      </c>
      <c r="E456" s="1" t="s">
        <v>121</v>
      </c>
      <c r="G456" s="13">
        <v>635.5</v>
      </c>
      <c r="H456" s="13"/>
      <c r="I456" s="20">
        <v>9093.6955710500024</v>
      </c>
      <c r="J456" s="20">
        <f t="shared" si="43"/>
        <v>5779043.54</v>
      </c>
      <c r="K456" s="20">
        <f>ROUND((J456-SUM('Entitlement to Date'!E21:M21))/3,2)</f>
        <v>458682.47</v>
      </c>
      <c r="L456" s="20">
        <v>0</v>
      </c>
      <c r="M456" s="20">
        <f>ROUND(((J456*-0.03)-SUM('CSI Admin to Date'!E21:M21))/3,2)</f>
        <v>-13760.48</v>
      </c>
      <c r="N456" s="20">
        <v>-67944.72</v>
      </c>
      <c r="O456" s="1">
        <f t="shared" si="42"/>
        <v>376977.27</v>
      </c>
    </row>
    <row r="457" spans="1:15" ht="12.75" x14ac:dyDescent="0.2">
      <c r="A457" s="12" t="s">
        <v>100</v>
      </c>
      <c r="B457" s="4" t="s">
        <v>59</v>
      </c>
      <c r="C457" s="1" t="s">
        <v>9</v>
      </c>
      <c r="D457" s="6" t="s">
        <v>35</v>
      </c>
      <c r="E457" s="1" t="s">
        <v>122</v>
      </c>
      <c r="G457" s="13">
        <v>290.8</v>
      </c>
      <c r="H457" s="13"/>
      <c r="I457" s="20">
        <v>9359.4555710500008</v>
      </c>
      <c r="J457" s="20">
        <f t="shared" si="43"/>
        <v>2721729.68</v>
      </c>
      <c r="K457" s="20">
        <f>ROUND((J457-SUM('Entitlement to Date'!E22:M22))/3,2)</f>
        <v>221907.71</v>
      </c>
      <c r="L457" s="20">
        <v>0</v>
      </c>
      <c r="M457" s="20">
        <f>ROUND(((J457*-0.03)-SUM('CSI Admin to Date'!E22:M22))/3,2)</f>
        <v>-6657.23</v>
      </c>
      <c r="N457" s="20">
        <v>0</v>
      </c>
      <c r="O457" s="1">
        <f t="shared" si="42"/>
        <v>215250.47999999998</v>
      </c>
    </row>
    <row r="458" spans="1:15" ht="12.75" x14ac:dyDescent="0.2">
      <c r="A458" s="12" t="s">
        <v>100</v>
      </c>
      <c r="B458" s="4" t="s">
        <v>59</v>
      </c>
      <c r="C458" s="1" t="s">
        <v>9</v>
      </c>
      <c r="D458" s="6" t="s">
        <v>37</v>
      </c>
      <c r="E458" s="1" t="s">
        <v>123</v>
      </c>
      <c r="G458" s="13">
        <v>299</v>
      </c>
      <c r="H458" s="13"/>
      <c r="I458" s="20">
        <v>9322.4755710500012</v>
      </c>
      <c r="J458" s="20">
        <f t="shared" si="43"/>
        <v>2787420.2</v>
      </c>
      <c r="K458" s="20">
        <f>ROUND((J458-SUM('Entitlement to Date'!E23:M23))/3,2)</f>
        <v>224437.97</v>
      </c>
      <c r="L458" s="20">
        <v>0</v>
      </c>
      <c r="M458" s="20">
        <f>ROUND(((J458*-0.03)-SUM('CSI Admin to Date'!E23:M23))/3,2)</f>
        <v>-6733.14</v>
      </c>
      <c r="N458" s="20">
        <v>-44679</v>
      </c>
      <c r="O458" s="1">
        <f t="shared" si="42"/>
        <v>173025.83</v>
      </c>
    </row>
    <row r="459" spans="1:15" ht="12.75" x14ac:dyDescent="0.2">
      <c r="A459" s="12" t="s">
        <v>100</v>
      </c>
      <c r="B459" s="4" t="s">
        <v>59</v>
      </c>
      <c r="C459" s="1" t="s">
        <v>9</v>
      </c>
      <c r="D459" s="6" t="s">
        <v>83</v>
      </c>
      <c r="E459" s="1" t="s">
        <v>89</v>
      </c>
      <c r="G459" s="13">
        <v>185</v>
      </c>
      <c r="H459" s="13"/>
      <c r="I459" s="20">
        <v>9480.5955710500002</v>
      </c>
      <c r="J459" s="20">
        <f t="shared" si="43"/>
        <v>1753910.18</v>
      </c>
      <c r="K459" s="20">
        <f>ROUND((J459-SUM('Entitlement to Date'!E24:M24))/3,2)</f>
        <v>127671.97</v>
      </c>
      <c r="L459" s="20">
        <v>0</v>
      </c>
      <c r="M459" s="20">
        <f>ROUND(((J459*-0.03)-SUM('CSI Admin to Date'!E24:M24))/3,2)</f>
        <v>-3830.16</v>
      </c>
      <c r="N459" s="20">
        <v>-23980.21</v>
      </c>
      <c r="O459" s="1">
        <f t="shared" si="42"/>
        <v>99861.6</v>
      </c>
    </row>
    <row r="460" spans="1:15" ht="12.75" x14ac:dyDescent="0.2">
      <c r="A460" s="12" t="s">
        <v>100</v>
      </c>
      <c r="B460" s="4" t="s">
        <v>59</v>
      </c>
      <c r="C460" s="3" t="s">
        <v>9</v>
      </c>
      <c r="D460" s="6" t="s">
        <v>36</v>
      </c>
      <c r="E460" s="3" t="s">
        <v>19</v>
      </c>
      <c r="G460" s="13">
        <v>359.3</v>
      </c>
      <c r="H460" s="13"/>
      <c r="I460" s="20">
        <v>9144.3555710500004</v>
      </c>
      <c r="J460" s="20">
        <f t="shared" si="43"/>
        <v>3285566.96</v>
      </c>
      <c r="K460" s="20">
        <f>ROUND((J460-SUM('Entitlement to Date'!E25:M25))/3,2)</f>
        <v>253129.3</v>
      </c>
      <c r="L460" s="20">
        <v>0</v>
      </c>
      <c r="M460" s="20">
        <f>ROUND(((J460*-0.03)-SUM('CSI Admin to Date'!E25:M25))/3,2)</f>
        <v>-7593.88</v>
      </c>
      <c r="N460" s="20">
        <v>0</v>
      </c>
      <c r="O460" s="1">
        <f t="shared" si="42"/>
        <v>245535.41999999998</v>
      </c>
    </row>
    <row r="461" spans="1:15" ht="12.75" x14ac:dyDescent="0.2">
      <c r="A461" s="12" t="s">
        <v>100</v>
      </c>
      <c r="B461" s="4" t="s">
        <v>59</v>
      </c>
      <c r="C461" s="1" t="s">
        <v>9</v>
      </c>
      <c r="D461" s="6" t="s">
        <v>32</v>
      </c>
      <c r="E461" s="1" t="s">
        <v>124</v>
      </c>
      <c r="G461" s="13">
        <v>926.5</v>
      </c>
      <c r="H461" s="13"/>
      <c r="I461" s="20">
        <v>9103.5155710500003</v>
      </c>
      <c r="J461" s="20">
        <f t="shared" si="43"/>
        <v>8434407.1799999997</v>
      </c>
      <c r="K461" s="20">
        <f>ROUND((J461-SUM('Entitlement to Date'!E26:M26))/3,2)</f>
        <v>686472.02</v>
      </c>
      <c r="L461" s="20">
        <v>0</v>
      </c>
      <c r="M461" s="20">
        <f>ROUND(((J461*-0.03)-SUM('CSI Admin to Date'!E26:M26))/3,2)</f>
        <v>-20594.16</v>
      </c>
      <c r="N461" s="20">
        <v>-85268.34</v>
      </c>
      <c r="O461" s="1">
        <f t="shared" si="42"/>
        <v>580609.52</v>
      </c>
    </row>
    <row r="462" spans="1:15" ht="12.75" x14ac:dyDescent="0.2">
      <c r="A462" s="12" t="s">
        <v>101</v>
      </c>
      <c r="B462" s="4" t="s">
        <v>62</v>
      </c>
      <c r="C462" s="1" t="s">
        <v>11</v>
      </c>
      <c r="D462" s="6" t="s">
        <v>38</v>
      </c>
      <c r="E462" s="1" t="s">
        <v>134</v>
      </c>
      <c r="G462" s="13">
        <v>250</v>
      </c>
      <c r="H462" s="13"/>
      <c r="I462" s="20">
        <v>9731.3431184299989</v>
      </c>
      <c r="J462" s="20">
        <f t="shared" si="43"/>
        <v>2432835.7799999998</v>
      </c>
      <c r="K462" s="20">
        <f>ROUND((J462-SUM('Entitlement to Date'!E27:M27))/3,2)</f>
        <v>161678.53</v>
      </c>
      <c r="L462" s="20">
        <v>0</v>
      </c>
      <c r="M462" s="20">
        <f>ROUND(((J462*-0.03)-SUM('CSI Admin to Date'!E27:M27))/3,2)</f>
        <v>-4850.3599999999997</v>
      </c>
      <c r="N462" s="20">
        <v>0</v>
      </c>
      <c r="O462" s="1">
        <f t="shared" si="42"/>
        <v>156828.17000000001</v>
      </c>
    </row>
    <row r="463" spans="1:15" ht="12.75" x14ac:dyDescent="0.2">
      <c r="A463" s="12" t="s">
        <v>102</v>
      </c>
      <c r="B463" s="4" t="s">
        <v>53</v>
      </c>
      <c r="C463" s="1" t="s">
        <v>53</v>
      </c>
      <c r="D463" s="6" t="s">
        <v>65</v>
      </c>
      <c r="E463" s="1" t="s">
        <v>52</v>
      </c>
      <c r="G463" s="13">
        <v>753.9</v>
      </c>
      <c r="H463" s="13"/>
      <c r="I463" s="20">
        <v>9349.77</v>
      </c>
      <c r="J463" s="20">
        <f t="shared" si="43"/>
        <v>7048791.5999999996</v>
      </c>
      <c r="K463" s="20">
        <f>ROUND((J463-SUM('Entitlement to Date'!E28:M28))/3,2)</f>
        <v>603086.85</v>
      </c>
      <c r="L463" s="20">
        <v>0</v>
      </c>
      <c r="M463" s="20">
        <f>ROUND(((J463*-0.03)-SUM('CSI Admin to Date'!E28:M28))/3,2)</f>
        <v>-18092.61</v>
      </c>
      <c r="N463" s="20">
        <v>-48866.67</v>
      </c>
      <c r="O463" s="1">
        <f t="shared" si="42"/>
        <v>536127.56999999995</v>
      </c>
    </row>
    <row r="464" spans="1:15" ht="12.75" x14ac:dyDescent="0.2">
      <c r="A464" s="12" t="s">
        <v>102</v>
      </c>
      <c r="B464" s="4" t="s">
        <v>53</v>
      </c>
      <c r="C464" s="1" t="s">
        <v>53</v>
      </c>
      <c r="D464" s="6" t="s">
        <v>150</v>
      </c>
      <c r="E464" s="1" t="s">
        <v>151</v>
      </c>
      <c r="G464" s="13">
        <v>59</v>
      </c>
      <c r="H464" s="13"/>
      <c r="I464" s="20">
        <v>9349.77</v>
      </c>
      <c r="J464" s="20">
        <f t="shared" si="43"/>
        <v>551636.43000000005</v>
      </c>
      <c r="K464" s="20">
        <f>ROUND((J464-SUM('Entitlement to Date'!E29:M29))/3,2)</f>
        <v>23371.27</v>
      </c>
      <c r="L464" s="20">
        <v>0</v>
      </c>
      <c r="M464" s="20">
        <f>ROUND(((J464*-0.03)-SUM('CSI Admin to Date'!E29:M29))/3,2)</f>
        <v>-701.13</v>
      </c>
      <c r="N464" s="20">
        <v>0</v>
      </c>
      <c r="O464" s="1">
        <f t="shared" si="42"/>
        <v>22670.14</v>
      </c>
    </row>
    <row r="465" spans="1:15" ht="12.75" x14ac:dyDescent="0.2">
      <c r="A465" s="12" t="s">
        <v>103</v>
      </c>
      <c r="B465" s="4" t="s">
        <v>60</v>
      </c>
      <c r="C465" s="3" t="s">
        <v>12</v>
      </c>
      <c r="D465" s="6" t="s">
        <v>39</v>
      </c>
      <c r="E465" s="3" t="s">
        <v>127</v>
      </c>
      <c r="G465" s="13">
        <v>217.5</v>
      </c>
      <c r="H465" s="13"/>
      <c r="I465" s="20">
        <v>9288.9045098099996</v>
      </c>
      <c r="J465" s="20">
        <f t="shared" si="43"/>
        <v>2020336.73</v>
      </c>
      <c r="K465" s="20">
        <f>ROUND((J465-SUM('Entitlement to Date'!E30:M30))/3,2)</f>
        <v>177617.55</v>
      </c>
      <c r="L465" s="20">
        <v>0</v>
      </c>
      <c r="M465" s="20">
        <f>ROUND(((J465*-0.03)-SUM('CSI Admin to Date'!E30:M30))/3,2)</f>
        <v>-5328.52</v>
      </c>
      <c r="N465" s="20">
        <v>0</v>
      </c>
      <c r="O465" s="1">
        <f t="shared" si="42"/>
        <v>172289.03</v>
      </c>
    </row>
    <row r="466" spans="1:15" ht="12.75" x14ac:dyDescent="0.2">
      <c r="A466" s="12" t="s">
        <v>103</v>
      </c>
      <c r="B466" s="4" t="s">
        <v>60</v>
      </c>
      <c r="C466" s="1" t="s">
        <v>12</v>
      </c>
      <c r="D466" s="6" t="s">
        <v>40</v>
      </c>
      <c r="E466" s="1" t="s">
        <v>13</v>
      </c>
      <c r="G466" s="13">
        <v>331.6</v>
      </c>
      <c r="H466" s="13"/>
      <c r="I466" s="20">
        <v>9161.1545098099996</v>
      </c>
      <c r="J466" s="20">
        <f t="shared" si="43"/>
        <v>3037838.84</v>
      </c>
      <c r="K466" s="20">
        <f>ROUND((J466-SUM('Entitlement to Date'!E31:M31))/3,2)</f>
        <v>254003.3</v>
      </c>
      <c r="L466" s="20">
        <v>0</v>
      </c>
      <c r="M466" s="20">
        <f>ROUND(((J466*-0.03)-SUM('CSI Admin to Date'!E31:M31))/3,2)</f>
        <v>-7620.1</v>
      </c>
      <c r="N466" s="20">
        <v>0</v>
      </c>
      <c r="O466" s="1">
        <f t="shared" si="42"/>
        <v>246383.19999999998</v>
      </c>
    </row>
    <row r="467" spans="1:15" ht="12.75" x14ac:dyDescent="0.2">
      <c r="A467" s="12" t="s">
        <v>104</v>
      </c>
      <c r="B467" s="4" t="s">
        <v>61</v>
      </c>
      <c r="C467" s="1" t="s">
        <v>14</v>
      </c>
      <c r="D467" s="6" t="s">
        <v>84</v>
      </c>
      <c r="E467" s="1" t="s">
        <v>88</v>
      </c>
      <c r="G467" s="13">
        <v>171.2</v>
      </c>
      <c r="H467" s="13"/>
      <c r="I467" s="20">
        <v>9074.17</v>
      </c>
      <c r="J467" s="20">
        <f t="shared" si="43"/>
        <v>1553497.9</v>
      </c>
      <c r="K467" s="20">
        <f>ROUND((J467-SUM('Entitlement to Date'!E32:M32))/3,2)</f>
        <v>133108.03</v>
      </c>
      <c r="L467" s="20">
        <v>0</v>
      </c>
      <c r="M467" s="20">
        <f>ROUND(((J467*-0.03)-SUM('CSI Admin to Date'!E32:M32))/3,2)</f>
        <v>-3993.24</v>
      </c>
      <c r="N467" s="20">
        <v>0</v>
      </c>
      <c r="O467" s="1">
        <f t="shared" si="42"/>
        <v>129114.79</v>
      </c>
    </row>
    <row r="468" spans="1:15" ht="12.75" x14ac:dyDescent="0.2">
      <c r="A468" s="12" t="s">
        <v>104</v>
      </c>
      <c r="B468" s="4" t="s">
        <v>61</v>
      </c>
      <c r="C468" s="1" t="s">
        <v>14</v>
      </c>
      <c r="D468" s="6" t="s">
        <v>41</v>
      </c>
      <c r="E468" s="1" t="s">
        <v>130</v>
      </c>
      <c r="G468" s="13">
        <v>173.6</v>
      </c>
      <c r="H468" s="13"/>
      <c r="I468" s="20">
        <v>9074.17</v>
      </c>
      <c r="J468" s="20">
        <f t="shared" si="43"/>
        <v>1575275.91</v>
      </c>
      <c r="K468" s="20">
        <f>ROUND((J468-SUM('Entitlement to Date'!E33:M33))/3,2)</f>
        <v>117378.27</v>
      </c>
      <c r="L468" s="20">
        <v>0</v>
      </c>
      <c r="M468" s="20">
        <f>ROUND(((J468*-0.03)-SUM('CSI Admin to Date'!E33:M33))/3,2)</f>
        <v>-3521.35</v>
      </c>
      <c r="N468" s="20">
        <v>0</v>
      </c>
      <c r="O468" s="1">
        <f t="shared" si="42"/>
        <v>113856.92</v>
      </c>
    </row>
    <row r="469" spans="1:15" ht="12.75" x14ac:dyDescent="0.2">
      <c r="A469" s="12" t="s">
        <v>104</v>
      </c>
      <c r="B469" s="4" t="s">
        <v>61</v>
      </c>
      <c r="C469" s="1" t="s">
        <v>14</v>
      </c>
      <c r="D469" s="6" t="s">
        <v>109</v>
      </c>
      <c r="E469" s="1" t="s">
        <v>131</v>
      </c>
      <c r="G469" s="13">
        <v>607.29999999999995</v>
      </c>
      <c r="H469" s="13"/>
      <c r="I469" s="20">
        <v>9074.17</v>
      </c>
      <c r="J469" s="20">
        <f t="shared" si="43"/>
        <v>5510743.4400000004</v>
      </c>
      <c r="K469" s="20">
        <f>ROUND((J469-SUM('Entitlement to Date'!E34:M34))/3,2)</f>
        <v>473955.87</v>
      </c>
      <c r="L469" s="20">
        <v>0</v>
      </c>
      <c r="M469" s="20">
        <f>ROUND(((J469*-0.03)-SUM('CSI Admin to Date'!E34:M34))/3,2)</f>
        <v>-14218.67</v>
      </c>
      <c r="N469" s="20">
        <v>0</v>
      </c>
      <c r="O469" s="1">
        <f t="shared" si="42"/>
        <v>459737.2</v>
      </c>
    </row>
    <row r="470" spans="1:15" ht="12.75" x14ac:dyDescent="0.2">
      <c r="A470" s="12" t="s">
        <v>104</v>
      </c>
      <c r="B470" s="4" t="s">
        <v>61</v>
      </c>
      <c r="C470" s="1" t="s">
        <v>14</v>
      </c>
      <c r="D470" s="6" t="s">
        <v>85</v>
      </c>
      <c r="E470" s="1" t="s">
        <v>132</v>
      </c>
      <c r="G470" s="13">
        <v>1021.8</v>
      </c>
      <c r="H470" s="13"/>
      <c r="I470" s="20">
        <v>9074.17</v>
      </c>
      <c r="J470" s="20">
        <f t="shared" si="43"/>
        <v>9271986.9100000001</v>
      </c>
      <c r="K470" s="20">
        <f>ROUND((J470-SUM('Entitlement to Date'!E35:M35))/3,2)</f>
        <v>460586.25</v>
      </c>
      <c r="L470" s="20">
        <v>0</v>
      </c>
      <c r="M470" s="20">
        <f>ROUND(((J470*-0.03)-SUM('CSI Admin to Date'!E35:M35))/3,2)</f>
        <v>-13817.59</v>
      </c>
      <c r="N470" s="20">
        <v>-66955.820000000007</v>
      </c>
      <c r="O470" s="1">
        <f t="shared" si="42"/>
        <v>379812.83999999997</v>
      </c>
    </row>
    <row r="471" spans="1:15" ht="12.75" x14ac:dyDescent="0.2">
      <c r="A471" s="12" t="s">
        <v>104</v>
      </c>
      <c r="B471" s="4" t="s">
        <v>61</v>
      </c>
      <c r="C471" s="1" t="s">
        <v>14</v>
      </c>
      <c r="D471" s="6" t="s">
        <v>42</v>
      </c>
      <c r="E471" s="1" t="s">
        <v>133</v>
      </c>
      <c r="G471" s="13">
        <v>1043.5</v>
      </c>
      <c r="H471" s="13"/>
      <c r="I471" s="20">
        <v>9074.17</v>
      </c>
      <c r="J471" s="20">
        <f t="shared" si="43"/>
        <v>9468896.4000000004</v>
      </c>
      <c r="K471" s="20">
        <f>ROUND((J471-SUM('Entitlement to Date'!E36:M36))/3,2)</f>
        <v>706732.65</v>
      </c>
      <c r="L471" s="20">
        <v>0</v>
      </c>
      <c r="M471" s="20">
        <f>ROUND(((J471*-0.03)-SUM('CSI Admin to Date'!E36:M36))/3,2)</f>
        <v>-21201.98</v>
      </c>
      <c r="N471" s="20">
        <v>-106294.77</v>
      </c>
      <c r="O471" s="1">
        <f t="shared" si="42"/>
        <v>579235.9</v>
      </c>
    </row>
    <row r="472" spans="1:15" ht="12.75" x14ac:dyDescent="0.2">
      <c r="A472" s="4" t="s">
        <v>104</v>
      </c>
      <c r="B472" s="4" t="s">
        <v>61</v>
      </c>
      <c r="C472" s="4" t="s">
        <v>14</v>
      </c>
      <c r="D472" s="6" t="s">
        <v>152</v>
      </c>
      <c r="E472" s="4" t="s">
        <v>153</v>
      </c>
      <c r="G472" s="13">
        <v>0</v>
      </c>
      <c r="H472" s="13">
        <v>247</v>
      </c>
      <c r="I472" s="20">
        <v>9074.17</v>
      </c>
      <c r="J472" s="20">
        <f t="shared" si="43"/>
        <v>2145200.66</v>
      </c>
      <c r="K472" s="20">
        <f>ROUND((J472-SUM('Entitlement to Date'!E37:M37))/3,2)</f>
        <v>151352.42000000001</v>
      </c>
      <c r="L472" s="20">
        <v>0</v>
      </c>
      <c r="M472" s="20">
        <f>ROUND(((J472*-0.03)-SUM('CSI Admin to Date'!E37:M37))/3,2)</f>
        <v>-4540.57</v>
      </c>
      <c r="N472" s="20">
        <v>0</v>
      </c>
      <c r="O472" s="1">
        <f t="shared" si="42"/>
        <v>146811.85</v>
      </c>
    </row>
    <row r="473" spans="1:15" ht="12.75" x14ac:dyDescent="0.2">
      <c r="A473" s="12" t="s">
        <v>105</v>
      </c>
      <c r="B473" s="4" t="s">
        <v>57</v>
      </c>
      <c r="C473" s="1" t="s">
        <v>15</v>
      </c>
      <c r="D473" s="6" t="s">
        <v>43</v>
      </c>
      <c r="E473" s="1" t="s">
        <v>16</v>
      </c>
      <c r="G473" s="13">
        <v>887.3</v>
      </c>
      <c r="H473" s="13"/>
      <c r="I473" s="20">
        <v>9074.17</v>
      </c>
      <c r="J473" s="20">
        <f t="shared" si="43"/>
        <v>8051511.04</v>
      </c>
      <c r="K473" s="20">
        <f>ROUND((J473-SUM('Entitlement to Date'!E38:M38))/3,2)</f>
        <v>675432.15</v>
      </c>
      <c r="L473" s="20">
        <v>0</v>
      </c>
      <c r="M473" s="20">
        <f>ROUND(((J473*-0.03)-SUM('CSI Admin to Date'!E38:M38))/3,2)</f>
        <v>-20262.96</v>
      </c>
      <c r="N473" s="20">
        <v>-110507.92</v>
      </c>
      <c r="O473" s="1">
        <f t="shared" si="42"/>
        <v>544661.27</v>
      </c>
    </row>
    <row r="474" spans="1:15" ht="12.75" x14ac:dyDescent="0.2">
      <c r="A474" s="12" t="s">
        <v>105</v>
      </c>
      <c r="B474" s="4" t="s">
        <v>57</v>
      </c>
      <c r="C474" s="1" t="s">
        <v>15</v>
      </c>
      <c r="D474" s="6" t="s">
        <v>50</v>
      </c>
      <c r="E474" s="1" t="s">
        <v>129</v>
      </c>
      <c r="G474" s="13">
        <v>50</v>
      </c>
      <c r="H474" s="13"/>
      <c r="I474" s="20">
        <v>9074.17</v>
      </c>
      <c r="J474" s="20">
        <f t="shared" si="43"/>
        <v>453708.5</v>
      </c>
      <c r="K474" s="20">
        <f>ROUND((J474-SUM('Entitlement to Date'!E39:M39))/3,2)</f>
        <v>29287.35</v>
      </c>
      <c r="L474" s="20">
        <v>0</v>
      </c>
      <c r="M474" s="20">
        <f>ROUND(((J474*-0.03)-SUM('CSI Admin to Date'!E39:M39))/3,2)</f>
        <v>-878.62</v>
      </c>
      <c r="N474" s="20">
        <v>0</v>
      </c>
      <c r="O474" s="1">
        <f t="shared" si="42"/>
        <v>28408.73</v>
      </c>
    </row>
    <row r="475" spans="1:15" ht="12.75" x14ac:dyDescent="0.2">
      <c r="A475" s="12" t="s">
        <v>44</v>
      </c>
      <c r="B475" s="4" t="s">
        <v>143</v>
      </c>
      <c r="C475" s="4" t="s">
        <v>140</v>
      </c>
      <c r="D475" s="6" t="s">
        <v>141</v>
      </c>
      <c r="E475" s="4" t="s">
        <v>142</v>
      </c>
      <c r="G475" s="13">
        <v>48</v>
      </c>
      <c r="H475" s="13"/>
      <c r="I475" s="20">
        <v>9609.8094201599997</v>
      </c>
      <c r="J475" s="20">
        <f t="shared" si="43"/>
        <v>461270.85</v>
      </c>
      <c r="K475" s="20">
        <f>ROUND((J475-SUM('Entitlement to Date'!E40:M40))/3,2)</f>
        <v>43579.17</v>
      </c>
      <c r="L475" s="20">
        <v>0</v>
      </c>
      <c r="M475" s="20">
        <f>ROUND(((J475*-0.03)-SUM('CSI Admin to Date'!E40:M40))/3,2)</f>
        <v>-1307.3800000000001</v>
      </c>
      <c r="N475" s="20">
        <v>0</v>
      </c>
      <c r="O475" s="1">
        <f t="shared" si="42"/>
        <v>42271.79</v>
      </c>
    </row>
    <row r="476" spans="1:15" ht="12.75" x14ac:dyDescent="0.2">
      <c r="A476" s="12" t="s">
        <v>106</v>
      </c>
      <c r="B476" s="4" t="s">
        <v>64</v>
      </c>
      <c r="C476" s="1" t="s">
        <v>110</v>
      </c>
      <c r="D476" s="6" t="s">
        <v>46</v>
      </c>
      <c r="E476" s="1" t="s">
        <v>136</v>
      </c>
      <c r="G476" s="13">
        <v>119</v>
      </c>
      <c r="H476" s="13"/>
      <c r="I476" s="20">
        <v>9308.5536869099997</v>
      </c>
      <c r="J476" s="20">
        <f t="shared" si="43"/>
        <v>1107717.8899999999</v>
      </c>
      <c r="K476" s="20">
        <f>ROUND((J476-SUM('Entitlement to Date'!E41:M41))/3,2)</f>
        <v>78021.899999999994</v>
      </c>
      <c r="L476" s="20">
        <v>0</v>
      </c>
      <c r="M476" s="20">
        <f>ROUND(((J476*-0.03)-SUM('CSI Admin to Date'!E41:M41))/3,2)</f>
        <v>-2340.66</v>
      </c>
      <c r="N476" s="20">
        <v>0</v>
      </c>
      <c r="O476" s="1">
        <f t="shared" si="42"/>
        <v>75681.239999999991</v>
      </c>
    </row>
    <row r="478" spans="1:15" x14ac:dyDescent="0.25">
      <c r="A478" s="22" t="s">
        <v>161</v>
      </c>
      <c r="B478"/>
      <c r="C478" s="23">
        <v>8685.0229067399687</v>
      </c>
      <c r="G478" s="21">
        <f>SUM(G437:G477)</f>
        <v>20043.199999999997</v>
      </c>
      <c r="H478" s="21">
        <f>SUM(H437:H477)</f>
        <v>250.5</v>
      </c>
      <c r="J478" s="21">
        <f>SUM(J437:J477)</f>
        <v>190621512.25999999</v>
      </c>
      <c r="K478" s="21">
        <f t="shared" ref="K478:O478" si="44">SUM(K437:K477)</f>
        <v>15206195.360000001</v>
      </c>
      <c r="L478" s="21">
        <f t="shared" si="44"/>
        <v>0</v>
      </c>
      <c r="M478" s="21">
        <f t="shared" si="44"/>
        <v>-456185.84999999992</v>
      </c>
      <c r="N478" s="21">
        <f t="shared" si="44"/>
        <v>-1887628.91</v>
      </c>
      <c r="O478" s="21">
        <f t="shared" si="44"/>
        <v>12862380.599999996</v>
      </c>
    </row>
    <row r="479" spans="1:15" x14ac:dyDescent="0.25">
      <c r="H479" s="21">
        <f>G478+H478</f>
        <v>20293.699999999997</v>
      </c>
      <c r="M479" s="21"/>
      <c r="O479" s="21">
        <f>O478-M478</f>
        <v>13318566.449999996</v>
      </c>
    </row>
    <row r="481" spans="1:15" ht="12.75" x14ac:dyDescent="0.2">
      <c r="A481" s="14" t="s">
        <v>149</v>
      </c>
      <c r="B481" s="14"/>
      <c r="C481" s="15"/>
      <c r="D481" s="15"/>
      <c r="E481" s="14"/>
      <c r="F481" s="5"/>
      <c r="G481" s="5"/>
      <c r="H481" s="5"/>
      <c r="I481" s="5"/>
      <c r="J481" s="5"/>
      <c r="K481" s="5"/>
      <c r="L481" s="5"/>
      <c r="M481" s="5"/>
      <c r="N481" s="5"/>
      <c r="O481" s="5"/>
    </row>
    <row r="482" spans="1:15" ht="63.75" x14ac:dyDescent="0.2">
      <c r="A482" s="16" t="s">
        <v>166</v>
      </c>
      <c r="B482" s="16"/>
      <c r="C482" s="15"/>
      <c r="D482" s="15" t="s">
        <v>20</v>
      </c>
      <c r="E482" s="14" t="s">
        <v>21</v>
      </c>
      <c r="F482" s="17"/>
      <c r="G482" s="18" t="s">
        <v>0</v>
      </c>
      <c r="H482" s="18" t="s">
        <v>159</v>
      </c>
      <c r="I482" s="18" t="s">
        <v>1</v>
      </c>
      <c r="J482" s="18" t="s">
        <v>2</v>
      </c>
      <c r="K482" s="18" t="s">
        <v>3</v>
      </c>
      <c r="L482" s="18" t="s">
        <v>4</v>
      </c>
      <c r="M482" s="18" t="s">
        <v>5</v>
      </c>
      <c r="N482" s="18" t="s">
        <v>17</v>
      </c>
      <c r="O482" s="18" t="s">
        <v>6</v>
      </c>
    </row>
    <row r="483" spans="1:15" x14ac:dyDescent="0.25">
      <c r="C483" s="21"/>
      <c r="E483" s="21"/>
      <c r="F483" s="21"/>
      <c r="G483" s="19"/>
      <c r="H483" s="19"/>
      <c r="I483" s="20"/>
      <c r="J483" s="20"/>
      <c r="K483" s="20"/>
      <c r="L483" s="20"/>
      <c r="M483" s="20"/>
      <c r="N483" s="20"/>
      <c r="O483" s="1"/>
    </row>
    <row r="484" spans="1:15" ht="12.75" x14ac:dyDescent="0.2">
      <c r="A484" s="12" t="s">
        <v>91</v>
      </c>
      <c r="B484" s="4" t="s">
        <v>55</v>
      </c>
      <c r="C484" s="1" t="s">
        <v>107</v>
      </c>
      <c r="D484" s="6" t="s">
        <v>23</v>
      </c>
      <c r="E484" s="1" t="s">
        <v>112</v>
      </c>
      <c r="G484" s="13">
        <v>1850</v>
      </c>
      <c r="H484" s="13"/>
      <c r="I484" s="20">
        <v>9227.2158063200004</v>
      </c>
      <c r="J484" s="20">
        <f>ROUND((G484*I484)+(H484*$C$381),2)</f>
        <v>17070349.239999998</v>
      </c>
      <c r="K484" s="20">
        <f>ROUND((J484-SUM('Entitlement to Date'!E2:N2))/2,2)</f>
        <v>1390902.88</v>
      </c>
      <c r="L484" s="20">
        <v>0</v>
      </c>
      <c r="M484" s="20">
        <f>ROUND(((J484*-0.03)-SUM('CSI Admin to Date'!E2:N2))/2,2)</f>
        <v>-41727.08</v>
      </c>
      <c r="N484" s="20">
        <v>-176556</v>
      </c>
      <c r="O484" s="1">
        <f t="shared" ref="O484:O523" si="45">K484+L484+M484+N484</f>
        <v>1172619.7999999998</v>
      </c>
    </row>
    <row r="485" spans="1:15" ht="12.75" x14ac:dyDescent="0.2">
      <c r="A485" s="12" t="s">
        <v>91</v>
      </c>
      <c r="B485" s="4" t="s">
        <v>55</v>
      </c>
      <c r="C485" s="1" t="s">
        <v>107</v>
      </c>
      <c r="D485" s="6" t="s">
        <v>45</v>
      </c>
      <c r="E485" s="1" t="s">
        <v>113</v>
      </c>
      <c r="G485" s="13">
        <v>832</v>
      </c>
      <c r="H485" s="13"/>
      <c r="I485" s="20">
        <v>9572.44580632</v>
      </c>
      <c r="J485" s="20">
        <f t="shared" ref="J485:J523" si="46">ROUND((G485*I485)+(H485*$C$381),2)</f>
        <v>7964274.9100000001</v>
      </c>
      <c r="K485" s="20">
        <f>ROUND((J485-SUM('Entitlement to Date'!E3:N3))/2,2)</f>
        <v>666370.06000000006</v>
      </c>
      <c r="L485" s="20">
        <v>0</v>
      </c>
      <c r="M485" s="20">
        <f>ROUND(((J485*-0.03)-SUM('CSI Admin to Date'!E3:N3))/2,2)</f>
        <v>-19991.099999999999</v>
      </c>
      <c r="N485" s="20">
        <v>-99145.84</v>
      </c>
      <c r="O485" s="1">
        <f t="shared" si="45"/>
        <v>547233.12000000011</v>
      </c>
    </row>
    <row r="486" spans="1:15" ht="12.75" x14ac:dyDescent="0.2">
      <c r="A486" s="12" t="s">
        <v>91</v>
      </c>
      <c r="B486" s="4" t="s">
        <v>55</v>
      </c>
      <c r="C486" s="1" t="s">
        <v>107</v>
      </c>
      <c r="D486" s="6" t="s">
        <v>92</v>
      </c>
      <c r="E486" s="1" t="s">
        <v>114</v>
      </c>
      <c r="G486" s="13">
        <v>1938.5</v>
      </c>
      <c r="H486" s="13">
        <v>3.5</v>
      </c>
      <c r="I486" s="20">
        <v>9848.4958063199992</v>
      </c>
      <c r="J486" s="20">
        <f t="shared" si="46"/>
        <v>19121706.699999999</v>
      </c>
      <c r="K486" s="20">
        <f>ROUND((J486-SUM('Entitlement to Date'!E4:N4))/2,2)</f>
        <v>1609990.92</v>
      </c>
      <c r="L486" s="20">
        <v>0</v>
      </c>
      <c r="M486" s="20">
        <f>ROUND(((J486*-0.03)-SUM('CSI Admin to Date'!E4:N4))/2,2)</f>
        <v>-48299.73</v>
      </c>
      <c r="N486" s="20">
        <v>-206673.11</v>
      </c>
      <c r="O486" s="1">
        <f t="shared" si="45"/>
        <v>1355018.08</v>
      </c>
    </row>
    <row r="487" spans="1:15" ht="12.75" x14ac:dyDescent="0.2">
      <c r="A487" s="12" t="s">
        <v>93</v>
      </c>
      <c r="B487" s="4" t="s">
        <v>55</v>
      </c>
      <c r="C487" s="1" t="s">
        <v>7</v>
      </c>
      <c r="D487" s="6" t="s">
        <v>24</v>
      </c>
      <c r="E487" s="3" t="s">
        <v>120</v>
      </c>
      <c r="G487" s="13">
        <v>609.5</v>
      </c>
      <c r="H487" s="13"/>
      <c r="I487" s="20">
        <v>10545.78906386</v>
      </c>
      <c r="J487" s="20">
        <f t="shared" si="46"/>
        <v>6427658.4299999997</v>
      </c>
      <c r="K487" s="20">
        <f>ROUND((J487-SUM('Entitlement to Date'!E5:N5))/2,2)</f>
        <v>523541.65</v>
      </c>
      <c r="L487" s="20">
        <v>0</v>
      </c>
      <c r="M487" s="20">
        <f>ROUND(((J487*-0.03)-SUM('CSI Admin to Date'!E5:N5))/2,2)</f>
        <v>-15706.25</v>
      </c>
      <c r="N487" s="20">
        <v>-159061.87</v>
      </c>
      <c r="O487" s="1">
        <f t="shared" si="45"/>
        <v>348773.53</v>
      </c>
    </row>
    <row r="488" spans="1:15" ht="12.75" x14ac:dyDescent="0.2">
      <c r="A488" s="12" t="s">
        <v>94</v>
      </c>
      <c r="B488" s="4" t="s">
        <v>55</v>
      </c>
      <c r="C488" s="1" t="s">
        <v>54</v>
      </c>
      <c r="D488" s="6" t="s">
        <v>25</v>
      </c>
      <c r="E488" s="2" t="s">
        <v>119</v>
      </c>
      <c r="G488" s="13">
        <v>710</v>
      </c>
      <c r="H488" s="13"/>
      <c r="I488" s="20">
        <v>9575.0935998000004</v>
      </c>
      <c r="J488" s="20">
        <f t="shared" si="46"/>
        <v>6798316.46</v>
      </c>
      <c r="K488" s="20">
        <f>ROUND((J488-SUM('Entitlement to Date'!E6:N6))/2,2)</f>
        <v>606624.9</v>
      </c>
      <c r="L488" s="20">
        <v>0</v>
      </c>
      <c r="M488" s="20">
        <f>ROUND(((J488*-0.03)-SUM('CSI Admin to Date'!E6:N6))/2,2)</f>
        <v>-18198.75</v>
      </c>
      <c r="N488" s="20">
        <v>-53422.92</v>
      </c>
      <c r="O488" s="1">
        <f t="shared" si="45"/>
        <v>535003.23</v>
      </c>
    </row>
    <row r="489" spans="1:15" ht="12.75" x14ac:dyDescent="0.2">
      <c r="A489" s="12" t="s">
        <v>95</v>
      </c>
      <c r="B489" s="4" t="s">
        <v>55</v>
      </c>
      <c r="C489" s="1" t="s">
        <v>111</v>
      </c>
      <c r="D489" s="6" t="s">
        <v>44</v>
      </c>
      <c r="E489" s="1" t="s">
        <v>137</v>
      </c>
      <c r="G489" s="13">
        <v>458</v>
      </c>
      <c r="H489" s="13"/>
      <c r="I489" s="20">
        <v>9744.0418710800004</v>
      </c>
      <c r="J489" s="20">
        <f t="shared" si="46"/>
        <v>4462771.18</v>
      </c>
      <c r="K489" s="20">
        <f>ROUND((J489-SUM('Entitlement to Date'!E7:N7))/2,2)</f>
        <v>365325.33</v>
      </c>
      <c r="L489" s="20">
        <v>0</v>
      </c>
      <c r="M489" s="20">
        <f>ROUND(((J489*-0.03)-SUM('CSI Admin to Date'!E7:N7))/2,2)</f>
        <v>-10959.76</v>
      </c>
      <c r="N489" s="20">
        <v>-30335.52</v>
      </c>
      <c r="O489" s="1">
        <f t="shared" si="45"/>
        <v>324030.05</v>
      </c>
    </row>
    <row r="490" spans="1:15" x14ac:dyDescent="0.25">
      <c r="A490" s="12" t="s">
        <v>95</v>
      </c>
      <c r="B490" s="4" t="s">
        <v>55</v>
      </c>
      <c r="C490" s="21" t="s">
        <v>111</v>
      </c>
      <c r="D490" t="s">
        <v>26</v>
      </c>
      <c r="E490" s="21" t="s">
        <v>138</v>
      </c>
      <c r="G490" s="13">
        <v>207.5</v>
      </c>
      <c r="H490" s="13"/>
      <c r="I490" s="20">
        <v>9774.1118710800001</v>
      </c>
      <c r="J490" s="20">
        <f t="shared" si="46"/>
        <v>2028128.21</v>
      </c>
      <c r="K490" s="20">
        <f>ROUND((J490-SUM('Entitlement to Date'!E8:N8))/2,2)</f>
        <v>151815.21</v>
      </c>
      <c r="L490" s="20">
        <v>0</v>
      </c>
      <c r="M490" s="20">
        <f>ROUND(((J490*-0.03)-SUM('CSI Admin to Date'!E8:N8))/2,2)</f>
        <v>-4554.46</v>
      </c>
      <c r="N490" s="20">
        <v>-42232.28</v>
      </c>
      <c r="O490" s="1">
        <f t="shared" si="45"/>
        <v>105028.47</v>
      </c>
    </row>
    <row r="491" spans="1:15" x14ac:dyDescent="0.25">
      <c r="A491" s="12" t="s">
        <v>95</v>
      </c>
      <c r="B491" s="4" t="s">
        <v>55</v>
      </c>
      <c r="C491" s="21" t="s">
        <v>111</v>
      </c>
      <c r="D491" t="s">
        <v>27</v>
      </c>
      <c r="E491" s="21" t="s">
        <v>139</v>
      </c>
      <c r="G491" s="13">
        <v>253</v>
      </c>
      <c r="H491" s="13"/>
      <c r="I491" s="20">
        <v>10127.291871079999</v>
      </c>
      <c r="J491" s="20">
        <f t="shared" si="46"/>
        <v>2562204.84</v>
      </c>
      <c r="K491" s="20">
        <f>ROUND((J491-SUM('Entitlement to Date'!E9:N9))/2,2)</f>
        <v>223892.35</v>
      </c>
      <c r="L491" s="20">
        <v>0</v>
      </c>
      <c r="M491" s="20">
        <f>ROUND(((J491*-0.03)-SUM('CSI Admin to Date'!E9:N9))/2,2)</f>
        <v>-6716.77</v>
      </c>
      <c r="N491" s="20">
        <v>0</v>
      </c>
      <c r="O491" s="1">
        <f t="shared" si="45"/>
        <v>217175.58000000002</v>
      </c>
    </row>
    <row r="492" spans="1:15" ht="12.75" x14ac:dyDescent="0.2">
      <c r="A492" s="12" t="s">
        <v>96</v>
      </c>
      <c r="B492" s="4" t="s">
        <v>58</v>
      </c>
      <c r="C492" s="1" t="s">
        <v>18</v>
      </c>
      <c r="D492" s="6" t="s">
        <v>49</v>
      </c>
      <c r="E492" s="1" t="s">
        <v>115</v>
      </c>
      <c r="G492" s="13">
        <v>477</v>
      </c>
      <c r="H492" s="13"/>
      <c r="I492" s="20">
        <v>9861.9630637499995</v>
      </c>
      <c r="J492" s="20">
        <f t="shared" si="46"/>
        <v>4704156.38</v>
      </c>
      <c r="K492" s="20">
        <f>ROUND((J492-SUM('Entitlement to Date'!E10:N10))/2,2)</f>
        <v>390794.91</v>
      </c>
      <c r="L492" s="20">
        <v>0</v>
      </c>
      <c r="M492" s="20">
        <f>ROUND(((J492*-0.03)-SUM('CSI Admin to Date'!E10:N10))/2,2)</f>
        <v>-11723.85</v>
      </c>
      <c r="N492" s="20">
        <v>-190579.21</v>
      </c>
      <c r="O492" s="1">
        <f t="shared" si="45"/>
        <v>188491.85</v>
      </c>
    </row>
    <row r="493" spans="1:15" ht="12.75" x14ac:dyDescent="0.2">
      <c r="A493" s="12" t="s">
        <v>96</v>
      </c>
      <c r="B493" s="4" t="s">
        <v>58</v>
      </c>
      <c r="C493" s="1" t="s">
        <v>18</v>
      </c>
      <c r="D493" s="6" t="s">
        <v>28</v>
      </c>
      <c r="E493" s="1" t="s">
        <v>116</v>
      </c>
      <c r="G493" s="13">
        <v>270.5</v>
      </c>
      <c r="H493" s="13"/>
      <c r="I493" s="20">
        <v>9948.1730637500004</v>
      </c>
      <c r="J493" s="20">
        <f t="shared" si="46"/>
        <v>2690980.81</v>
      </c>
      <c r="K493" s="20">
        <f>ROUND((J493-SUM('Entitlement to Date'!E11:N11))/2,2)</f>
        <v>237596.83</v>
      </c>
      <c r="L493" s="20">
        <v>0</v>
      </c>
      <c r="M493" s="20">
        <f>ROUND(((J493*-0.03)-SUM('CSI Admin to Date'!E11:N11))/2,2)</f>
        <v>-7127.91</v>
      </c>
      <c r="N493" s="20">
        <v>0</v>
      </c>
      <c r="O493" s="1">
        <f t="shared" si="45"/>
        <v>230468.91999999998</v>
      </c>
    </row>
    <row r="494" spans="1:15" ht="12.75" x14ac:dyDescent="0.2">
      <c r="A494" s="12" t="s">
        <v>96</v>
      </c>
      <c r="B494" s="4" t="s">
        <v>58</v>
      </c>
      <c r="C494" s="1" t="s">
        <v>18</v>
      </c>
      <c r="D494" s="6" t="s">
        <v>29</v>
      </c>
      <c r="E494" s="1" t="s">
        <v>117</v>
      </c>
      <c r="G494" s="13">
        <v>109</v>
      </c>
      <c r="H494" s="13"/>
      <c r="I494" s="20">
        <v>10483.643063749998</v>
      </c>
      <c r="J494" s="20">
        <f t="shared" si="46"/>
        <v>1142717.0900000001</v>
      </c>
      <c r="K494" s="20">
        <f>ROUND((J494-SUM('Entitlement to Date'!E12:N12))/2,2)</f>
        <v>77036.78</v>
      </c>
      <c r="L494" s="20">
        <v>0</v>
      </c>
      <c r="M494" s="20">
        <f>ROUND(((J494*-0.03)-SUM('CSI Admin to Date'!E12:N12))/2,2)</f>
        <v>-2311.11</v>
      </c>
      <c r="N494" s="20">
        <v>0</v>
      </c>
      <c r="O494" s="1">
        <f t="shared" si="45"/>
        <v>74725.67</v>
      </c>
    </row>
    <row r="495" spans="1:15" ht="12.75" x14ac:dyDescent="0.2">
      <c r="A495" s="12" t="s">
        <v>96</v>
      </c>
      <c r="B495" s="4" t="s">
        <v>58</v>
      </c>
      <c r="C495" s="1" t="s">
        <v>18</v>
      </c>
      <c r="D495" s="6" t="s">
        <v>66</v>
      </c>
      <c r="E495" s="1" t="s">
        <v>118</v>
      </c>
      <c r="G495" s="13">
        <v>109</v>
      </c>
      <c r="H495" s="13"/>
      <c r="I495" s="20">
        <v>10814.823063749998</v>
      </c>
      <c r="J495" s="20">
        <f t="shared" si="46"/>
        <v>1178815.71</v>
      </c>
      <c r="K495" s="20">
        <f>ROUND((J495-SUM('Entitlement to Date'!E13:N13))/2,2)</f>
        <v>122633.65</v>
      </c>
      <c r="L495" s="20">
        <v>0</v>
      </c>
      <c r="M495" s="20">
        <f>ROUND(((J495*-0.03)-SUM('CSI Admin to Date'!E13:N13))/2,2)</f>
        <v>-3679.01</v>
      </c>
      <c r="N495" s="20">
        <v>0</v>
      </c>
      <c r="O495" s="1">
        <f t="shared" si="45"/>
        <v>118954.64</v>
      </c>
    </row>
    <row r="496" spans="1:15" ht="12.75" x14ac:dyDescent="0.2">
      <c r="A496" s="12" t="s">
        <v>97</v>
      </c>
      <c r="B496" s="4" t="s">
        <v>63</v>
      </c>
      <c r="C496" s="1" t="s">
        <v>22</v>
      </c>
      <c r="D496" s="6" t="s">
        <v>51</v>
      </c>
      <c r="E496" s="1" t="s">
        <v>135</v>
      </c>
      <c r="G496" s="13">
        <v>128</v>
      </c>
      <c r="H496" s="13"/>
      <c r="I496" s="20">
        <v>9109.8181632699998</v>
      </c>
      <c r="J496" s="20">
        <f t="shared" si="46"/>
        <v>1166056.72</v>
      </c>
      <c r="K496" s="20">
        <f>ROUND((J496-SUM('Entitlement to Date'!E14:N14))/2,2)</f>
        <v>86451.46</v>
      </c>
      <c r="L496" s="20">
        <v>0</v>
      </c>
      <c r="M496" s="20">
        <f>ROUND(((J496*-0.03)-SUM('CSI Admin to Date'!E14:N14))/2,2)</f>
        <v>-2593.54</v>
      </c>
      <c r="N496" s="20">
        <v>0</v>
      </c>
      <c r="O496" s="1">
        <f t="shared" si="45"/>
        <v>83857.920000000013</v>
      </c>
    </row>
    <row r="497" spans="1:15" ht="12.75" x14ac:dyDescent="0.2">
      <c r="A497" s="12" t="s">
        <v>98</v>
      </c>
      <c r="B497" s="4" t="s">
        <v>56</v>
      </c>
      <c r="C497" s="1" t="s">
        <v>56</v>
      </c>
      <c r="D497" s="6" t="s">
        <v>108</v>
      </c>
      <c r="E497" s="1" t="s">
        <v>125</v>
      </c>
      <c r="G497" s="13">
        <v>928.9</v>
      </c>
      <c r="H497" s="13"/>
      <c r="I497" s="20">
        <v>9204.7099999999991</v>
      </c>
      <c r="J497" s="20">
        <f t="shared" si="46"/>
        <v>8550255.1199999992</v>
      </c>
      <c r="K497" s="20">
        <f>ROUND((J497-SUM('Entitlement to Date'!E15:N15))/2,2)</f>
        <v>740126.7</v>
      </c>
      <c r="L497" s="20">
        <v>0</v>
      </c>
      <c r="M497" s="20">
        <f>ROUND(((J497*-0.03)-SUM('CSI Admin to Date'!E15:N15))/2,2)</f>
        <v>-22203.8</v>
      </c>
      <c r="N497" s="20">
        <v>0</v>
      </c>
      <c r="O497" s="1">
        <f t="shared" si="45"/>
        <v>717922.89999999991</v>
      </c>
    </row>
    <row r="498" spans="1:15" ht="12.75" x14ac:dyDescent="0.2">
      <c r="A498" s="12" t="s">
        <v>98</v>
      </c>
      <c r="B498" s="4" t="s">
        <v>56</v>
      </c>
      <c r="C498" s="1" t="s">
        <v>56</v>
      </c>
      <c r="D498" s="6" t="s">
        <v>30</v>
      </c>
      <c r="E498" s="1" t="s">
        <v>126</v>
      </c>
      <c r="G498" s="13">
        <v>1149</v>
      </c>
      <c r="H498" s="13"/>
      <c r="I498" s="20">
        <v>9137.5805368000019</v>
      </c>
      <c r="J498" s="20">
        <f t="shared" si="46"/>
        <v>10499080.039999999</v>
      </c>
      <c r="K498" s="20">
        <f>ROUND((J498-SUM('Entitlement to Date'!E16:N16))/2,2)</f>
        <v>844930.11</v>
      </c>
      <c r="L498" s="20">
        <v>0</v>
      </c>
      <c r="M498" s="20">
        <f>ROUND(((J498*-0.03)-SUM('CSI Admin to Date'!E16:N16))/2,2)</f>
        <v>-25347.91</v>
      </c>
      <c r="N498" s="20">
        <v>-238749.95</v>
      </c>
      <c r="O498" s="1">
        <f t="shared" si="45"/>
        <v>580832.25</v>
      </c>
    </row>
    <row r="499" spans="1:15" ht="12.75" x14ac:dyDescent="0.2">
      <c r="A499" s="12" t="s">
        <v>99</v>
      </c>
      <c r="B499" s="4" t="s">
        <v>8</v>
      </c>
      <c r="C499" s="1" t="s">
        <v>8</v>
      </c>
      <c r="D499" s="6" t="s">
        <v>31</v>
      </c>
      <c r="E499" s="1" t="s">
        <v>128</v>
      </c>
      <c r="G499" s="13">
        <v>295</v>
      </c>
      <c r="H499" s="13"/>
      <c r="I499" s="20">
        <v>9770.7855288900009</v>
      </c>
      <c r="J499" s="20">
        <f t="shared" si="46"/>
        <v>2882381.73</v>
      </c>
      <c r="K499" s="20">
        <f>ROUND((J499-SUM('Entitlement to Date'!E17:N17))/2,2)</f>
        <v>225825.38</v>
      </c>
      <c r="L499" s="20">
        <v>0</v>
      </c>
      <c r="M499" s="20">
        <f>ROUND(((J499*-0.03)-SUM('CSI Admin to Date'!E17:N17))/2,2)</f>
        <v>-6774.77</v>
      </c>
      <c r="N499" s="20">
        <v>0</v>
      </c>
      <c r="O499" s="1">
        <f t="shared" si="45"/>
        <v>219050.61000000002</v>
      </c>
    </row>
    <row r="500" spans="1:15" ht="12.75" x14ac:dyDescent="0.2">
      <c r="A500" s="12" t="s">
        <v>100</v>
      </c>
      <c r="B500" s="4" t="s">
        <v>59</v>
      </c>
      <c r="C500" s="1" t="s">
        <v>9</v>
      </c>
      <c r="D500" s="6" t="s">
        <v>86</v>
      </c>
      <c r="E500" s="2" t="s">
        <v>87</v>
      </c>
      <c r="G500" s="13">
        <v>292</v>
      </c>
      <c r="H500" s="13"/>
      <c r="I500" s="20">
        <v>9565.5255710500005</v>
      </c>
      <c r="J500" s="20">
        <f t="shared" si="46"/>
        <v>2793133.47</v>
      </c>
      <c r="K500" s="20">
        <f>ROUND((J500-SUM('Entitlement to Date'!E18:N18))/2,2)</f>
        <v>152600.54</v>
      </c>
      <c r="L500" s="20">
        <v>0</v>
      </c>
      <c r="M500" s="20">
        <f>ROUND(((J500*-0.03)-SUM('CSI Admin to Date'!E18:N18))/2,2)</f>
        <v>-4578.0200000000004</v>
      </c>
      <c r="N500" s="20">
        <v>0</v>
      </c>
      <c r="O500" s="1">
        <f t="shared" si="45"/>
        <v>148022.52000000002</v>
      </c>
    </row>
    <row r="501" spans="1:15" ht="12.75" x14ac:dyDescent="0.2">
      <c r="A501" s="12" t="s">
        <v>100</v>
      </c>
      <c r="B501" s="4" t="s">
        <v>59</v>
      </c>
      <c r="C501" s="1" t="s">
        <v>9</v>
      </c>
      <c r="D501" s="6" t="s">
        <v>48</v>
      </c>
      <c r="E501" s="1" t="s">
        <v>47</v>
      </c>
      <c r="G501" s="13">
        <v>688.5</v>
      </c>
      <c r="H501" s="13"/>
      <c r="I501" s="20">
        <v>9142.8055710500012</v>
      </c>
      <c r="J501" s="20">
        <f t="shared" si="46"/>
        <v>6294821.6399999997</v>
      </c>
      <c r="K501" s="20">
        <f>ROUND((J501-SUM('Entitlement to Date'!E19:N19))/2,2)</f>
        <v>543725.86</v>
      </c>
      <c r="L501" s="20">
        <v>0</v>
      </c>
      <c r="M501" s="20">
        <f>ROUND(((J501*-0.03)-SUM('CSI Admin to Date'!E19:N19))/2,2)</f>
        <v>-16311.77</v>
      </c>
      <c r="N501" s="20">
        <v>-93484.800000000003</v>
      </c>
      <c r="O501" s="1">
        <f t="shared" si="45"/>
        <v>433929.29</v>
      </c>
    </row>
    <row r="502" spans="1:15" ht="12.75" x14ac:dyDescent="0.2">
      <c r="A502" s="12" t="s">
        <v>100</v>
      </c>
      <c r="B502" s="4" t="s">
        <v>59</v>
      </c>
      <c r="C502" s="1" t="s">
        <v>9</v>
      </c>
      <c r="D502" s="6" t="s">
        <v>33</v>
      </c>
      <c r="E502" s="1" t="s">
        <v>10</v>
      </c>
      <c r="G502" s="13">
        <v>308</v>
      </c>
      <c r="H502" s="13"/>
      <c r="I502" s="20">
        <v>9189.5355710500025</v>
      </c>
      <c r="J502" s="20">
        <f t="shared" si="46"/>
        <v>2830376.96</v>
      </c>
      <c r="K502" s="20">
        <f>ROUND((J502-SUM('Entitlement to Date'!E20:N20))/2,2)</f>
        <v>184516.92</v>
      </c>
      <c r="L502" s="20">
        <v>0</v>
      </c>
      <c r="M502" s="20">
        <f>ROUND(((J502*-0.03)-SUM('CSI Admin to Date'!E20:N20))/2,2)</f>
        <v>-5535.51</v>
      </c>
      <c r="N502" s="20">
        <v>-42561.66</v>
      </c>
      <c r="O502" s="1">
        <f t="shared" si="45"/>
        <v>136419.75</v>
      </c>
    </row>
    <row r="503" spans="1:15" ht="12.75" x14ac:dyDescent="0.2">
      <c r="A503" s="12" t="s">
        <v>100</v>
      </c>
      <c r="B503" s="4" t="s">
        <v>59</v>
      </c>
      <c r="C503" s="1" t="s">
        <v>9</v>
      </c>
      <c r="D503" s="6" t="s">
        <v>34</v>
      </c>
      <c r="E503" s="1" t="s">
        <v>121</v>
      </c>
      <c r="G503" s="13">
        <v>635.5</v>
      </c>
      <c r="H503" s="13"/>
      <c r="I503" s="20">
        <v>9093.6955710500024</v>
      </c>
      <c r="J503" s="20">
        <f t="shared" si="46"/>
        <v>5779043.54</v>
      </c>
      <c r="K503" s="20">
        <f>ROUND((J503-SUM('Entitlement to Date'!E21:N21))/2,2)</f>
        <v>458682.47</v>
      </c>
      <c r="L503" s="20">
        <v>0</v>
      </c>
      <c r="M503" s="20">
        <f>ROUND(((J503*-0.03)-SUM('CSI Admin to Date'!E21:N21))/2,2)</f>
        <v>-13760.47</v>
      </c>
      <c r="N503" s="20">
        <v>-67944.72</v>
      </c>
      <c r="O503" s="1">
        <f t="shared" si="45"/>
        <v>376977.28</v>
      </c>
    </row>
    <row r="504" spans="1:15" ht="12.75" x14ac:dyDescent="0.2">
      <c r="A504" s="12" t="s">
        <v>100</v>
      </c>
      <c r="B504" s="4" t="s">
        <v>59</v>
      </c>
      <c r="C504" s="1" t="s">
        <v>9</v>
      </c>
      <c r="D504" s="6" t="s">
        <v>35</v>
      </c>
      <c r="E504" s="1" t="s">
        <v>122</v>
      </c>
      <c r="G504" s="13">
        <v>290.8</v>
      </c>
      <c r="H504" s="13"/>
      <c r="I504" s="20">
        <v>9359.4555710500008</v>
      </c>
      <c r="J504" s="20">
        <f t="shared" si="46"/>
        <v>2721729.68</v>
      </c>
      <c r="K504" s="20">
        <f>ROUND((J504-SUM('Entitlement to Date'!E22:N22))/2,2)</f>
        <v>221907.72</v>
      </c>
      <c r="L504" s="20">
        <v>0</v>
      </c>
      <c r="M504" s="20">
        <f>ROUND(((J504*-0.03)-SUM('CSI Admin to Date'!E22:N22))/2,2)</f>
        <v>-6657.24</v>
      </c>
      <c r="N504" s="20">
        <v>0</v>
      </c>
      <c r="O504" s="1">
        <f t="shared" si="45"/>
        <v>215250.48</v>
      </c>
    </row>
    <row r="505" spans="1:15" ht="12.75" x14ac:dyDescent="0.2">
      <c r="A505" s="12" t="s">
        <v>100</v>
      </c>
      <c r="B505" s="4" t="s">
        <v>59</v>
      </c>
      <c r="C505" s="1" t="s">
        <v>9</v>
      </c>
      <c r="D505" s="6" t="s">
        <v>37</v>
      </c>
      <c r="E505" s="1" t="s">
        <v>123</v>
      </c>
      <c r="G505" s="13">
        <v>299</v>
      </c>
      <c r="H505" s="13"/>
      <c r="I505" s="20">
        <v>9322.4755710500012</v>
      </c>
      <c r="J505" s="20">
        <f t="shared" si="46"/>
        <v>2787420.2</v>
      </c>
      <c r="K505" s="20">
        <f>ROUND((J505-SUM('Entitlement to Date'!E23:N23))/2,2)</f>
        <v>224437.98</v>
      </c>
      <c r="L505" s="20">
        <v>0</v>
      </c>
      <c r="M505" s="20">
        <f>ROUND(((J505*-0.03)-SUM('CSI Admin to Date'!E23:N23))/2,2)</f>
        <v>-6733.13</v>
      </c>
      <c r="N505" s="20">
        <v>-44679</v>
      </c>
      <c r="O505" s="1">
        <f t="shared" si="45"/>
        <v>173025.85</v>
      </c>
    </row>
    <row r="506" spans="1:15" ht="12.75" x14ac:dyDescent="0.2">
      <c r="A506" s="12" t="s">
        <v>100</v>
      </c>
      <c r="B506" s="4" t="s">
        <v>59</v>
      </c>
      <c r="C506" s="1" t="s">
        <v>9</v>
      </c>
      <c r="D506" s="6" t="s">
        <v>83</v>
      </c>
      <c r="E506" s="1" t="s">
        <v>89</v>
      </c>
      <c r="G506" s="13">
        <v>185</v>
      </c>
      <c r="H506" s="13"/>
      <c r="I506" s="20">
        <v>9480.5955710500002</v>
      </c>
      <c r="J506" s="20">
        <f t="shared" si="46"/>
        <v>1753910.18</v>
      </c>
      <c r="K506" s="20">
        <f>ROUND((J506-SUM('Entitlement to Date'!E24:N24))/2,2)</f>
        <v>127671.98</v>
      </c>
      <c r="L506" s="20">
        <v>0</v>
      </c>
      <c r="M506" s="20">
        <f>ROUND(((J506*-0.03)-SUM('CSI Admin to Date'!E24:N24))/2,2)</f>
        <v>-3830.16</v>
      </c>
      <c r="N506" s="20">
        <v>-23980.21</v>
      </c>
      <c r="O506" s="1">
        <f t="shared" si="45"/>
        <v>99861.609999999986</v>
      </c>
    </row>
    <row r="507" spans="1:15" ht="12.75" x14ac:dyDescent="0.2">
      <c r="A507" s="12" t="s">
        <v>100</v>
      </c>
      <c r="B507" s="4" t="s">
        <v>59</v>
      </c>
      <c r="C507" s="3" t="s">
        <v>9</v>
      </c>
      <c r="D507" s="6" t="s">
        <v>36</v>
      </c>
      <c r="E507" s="3" t="s">
        <v>19</v>
      </c>
      <c r="G507" s="13">
        <v>359.3</v>
      </c>
      <c r="H507" s="13"/>
      <c r="I507" s="20">
        <v>9144.3555710500004</v>
      </c>
      <c r="J507" s="20">
        <f t="shared" si="46"/>
        <v>3285566.96</v>
      </c>
      <c r="K507" s="20">
        <f>ROUND((J507-SUM('Entitlement to Date'!E25:N25))/2,2)</f>
        <v>253129.3</v>
      </c>
      <c r="L507" s="20">
        <v>0</v>
      </c>
      <c r="M507" s="20">
        <f>ROUND(((J507*-0.03)-SUM('CSI Admin to Date'!E25:N25))/2,2)</f>
        <v>-7593.87</v>
      </c>
      <c r="N507" s="20">
        <v>-26167.02</v>
      </c>
      <c r="O507" s="1">
        <f t="shared" si="45"/>
        <v>219368.41</v>
      </c>
    </row>
    <row r="508" spans="1:15" ht="12.75" x14ac:dyDescent="0.2">
      <c r="A508" s="12" t="s">
        <v>100</v>
      </c>
      <c r="B508" s="4" t="s">
        <v>59</v>
      </c>
      <c r="C508" s="1" t="s">
        <v>9</v>
      </c>
      <c r="D508" s="6" t="s">
        <v>32</v>
      </c>
      <c r="E508" s="1" t="s">
        <v>124</v>
      </c>
      <c r="G508" s="13">
        <v>926.5</v>
      </c>
      <c r="H508" s="13"/>
      <c r="I508" s="20">
        <v>9103.5155710500003</v>
      </c>
      <c r="J508" s="20">
        <f t="shared" si="46"/>
        <v>8434407.1799999997</v>
      </c>
      <c r="K508" s="20">
        <f>ROUND((J508-SUM('Entitlement to Date'!E26:N26))/2,2)</f>
        <v>686472.02</v>
      </c>
      <c r="L508" s="20">
        <v>0</v>
      </c>
      <c r="M508" s="20">
        <f>ROUND(((J508*-0.03)-SUM('CSI Admin to Date'!E26:N26))/2,2)</f>
        <v>-20594.16</v>
      </c>
      <c r="N508" s="20">
        <v>-85268.28</v>
      </c>
      <c r="O508" s="1">
        <f t="shared" si="45"/>
        <v>580609.57999999996</v>
      </c>
    </row>
    <row r="509" spans="1:15" ht="12.75" x14ac:dyDescent="0.2">
      <c r="A509" s="12" t="s">
        <v>101</v>
      </c>
      <c r="B509" s="4" t="s">
        <v>62</v>
      </c>
      <c r="C509" s="1" t="s">
        <v>11</v>
      </c>
      <c r="D509" s="6" t="s">
        <v>38</v>
      </c>
      <c r="E509" s="1" t="s">
        <v>134</v>
      </c>
      <c r="G509" s="13">
        <v>250</v>
      </c>
      <c r="H509" s="13"/>
      <c r="I509" s="20">
        <v>9731.3431184299989</v>
      </c>
      <c r="J509" s="20">
        <f t="shared" si="46"/>
        <v>2432835.7799999998</v>
      </c>
      <c r="K509" s="20">
        <f>ROUND((J509-SUM('Entitlement to Date'!E27:N27))/2,2)</f>
        <v>161678.53</v>
      </c>
      <c r="L509" s="20">
        <v>0</v>
      </c>
      <c r="M509" s="20">
        <f>ROUND(((J509*-0.03)-SUM('CSI Admin to Date'!E27:N27))/2,2)</f>
        <v>-4850.3599999999997</v>
      </c>
      <c r="N509" s="20">
        <v>0</v>
      </c>
      <c r="O509" s="1">
        <f t="shared" si="45"/>
        <v>156828.17000000001</v>
      </c>
    </row>
    <row r="510" spans="1:15" ht="12.75" x14ac:dyDescent="0.2">
      <c r="A510" s="12" t="s">
        <v>102</v>
      </c>
      <c r="B510" s="4" t="s">
        <v>53</v>
      </c>
      <c r="C510" s="1" t="s">
        <v>53</v>
      </c>
      <c r="D510" s="6" t="s">
        <v>65</v>
      </c>
      <c r="E510" s="1" t="s">
        <v>52</v>
      </c>
      <c r="G510" s="13">
        <v>753.9</v>
      </c>
      <c r="H510" s="13"/>
      <c r="I510" s="20">
        <v>9349.77</v>
      </c>
      <c r="J510" s="20">
        <f t="shared" si="46"/>
        <v>7048791.5999999996</v>
      </c>
      <c r="K510" s="20">
        <f>ROUND((J510-SUM('Entitlement to Date'!E28:N28))/2,2)</f>
        <v>603086.85</v>
      </c>
      <c r="L510" s="20">
        <v>0</v>
      </c>
      <c r="M510" s="20">
        <f>ROUND(((J510*-0.03)-SUM('CSI Admin to Date'!E28:N28))/2,2)</f>
        <v>-18092.599999999999</v>
      </c>
      <c r="N510" s="20">
        <v>-48866.67</v>
      </c>
      <c r="O510" s="1">
        <f t="shared" si="45"/>
        <v>536127.57999999996</v>
      </c>
    </row>
    <row r="511" spans="1:15" ht="12.75" x14ac:dyDescent="0.2">
      <c r="A511" s="12" t="s">
        <v>102</v>
      </c>
      <c r="B511" s="4" t="s">
        <v>53</v>
      </c>
      <c r="C511" s="1" t="s">
        <v>53</v>
      </c>
      <c r="D511" s="6" t="s">
        <v>150</v>
      </c>
      <c r="E511" s="1" t="s">
        <v>151</v>
      </c>
      <c r="G511" s="13">
        <v>59</v>
      </c>
      <c r="H511" s="13"/>
      <c r="I511" s="20">
        <v>9349.77</v>
      </c>
      <c r="J511" s="20">
        <f t="shared" si="46"/>
        <v>551636.43000000005</v>
      </c>
      <c r="K511" s="20">
        <f>ROUND((J511-SUM('Entitlement to Date'!E29:N29))/2,2)</f>
        <v>23371.279999999999</v>
      </c>
      <c r="L511" s="20">
        <v>0</v>
      </c>
      <c r="M511" s="20">
        <f>ROUND(((J511*-0.03)-SUM('CSI Admin to Date'!E29:N29))/2,2)</f>
        <v>-701.14</v>
      </c>
      <c r="N511" s="20">
        <v>0</v>
      </c>
      <c r="O511" s="1">
        <f t="shared" si="45"/>
        <v>22670.14</v>
      </c>
    </row>
    <row r="512" spans="1:15" ht="12.75" x14ac:dyDescent="0.2">
      <c r="A512" s="12" t="s">
        <v>103</v>
      </c>
      <c r="B512" s="4" t="s">
        <v>60</v>
      </c>
      <c r="C512" s="3" t="s">
        <v>12</v>
      </c>
      <c r="D512" s="6" t="s">
        <v>39</v>
      </c>
      <c r="E512" s="3" t="s">
        <v>127</v>
      </c>
      <c r="G512" s="13">
        <v>217.5</v>
      </c>
      <c r="H512" s="13"/>
      <c r="I512" s="20">
        <v>9288.9045098099996</v>
      </c>
      <c r="J512" s="20">
        <f t="shared" si="46"/>
        <v>2020336.73</v>
      </c>
      <c r="K512" s="20">
        <f>ROUND((J512-SUM('Entitlement to Date'!E30:N30))/2,2)</f>
        <v>177617.55</v>
      </c>
      <c r="L512" s="20">
        <v>0</v>
      </c>
      <c r="M512" s="20">
        <f>ROUND(((J512*-0.03)-SUM('CSI Admin to Date'!E30:N30))/2,2)</f>
        <v>-5328.53</v>
      </c>
      <c r="N512" s="20">
        <v>0</v>
      </c>
      <c r="O512" s="1">
        <f t="shared" si="45"/>
        <v>172289.02</v>
      </c>
    </row>
    <row r="513" spans="1:15" ht="12.75" x14ac:dyDescent="0.2">
      <c r="A513" s="12" t="s">
        <v>103</v>
      </c>
      <c r="B513" s="4" t="s">
        <v>60</v>
      </c>
      <c r="C513" s="1" t="s">
        <v>12</v>
      </c>
      <c r="D513" s="6" t="s">
        <v>40</v>
      </c>
      <c r="E513" s="1" t="s">
        <v>13</v>
      </c>
      <c r="G513" s="13">
        <v>331.6</v>
      </c>
      <c r="H513" s="13"/>
      <c r="I513" s="20">
        <v>9161.1545098099996</v>
      </c>
      <c r="J513" s="20">
        <f t="shared" si="46"/>
        <v>3037838.84</v>
      </c>
      <c r="K513" s="20">
        <f>ROUND((J513-SUM('Entitlement to Date'!E31:N31))/2,2)</f>
        <v>254003.3</v>
      </c>
      <c r="L513" s="20">
        <v>0</v>
      </c>
      <c r="M513" s="20">
        <f>ROUND(((J513*-0.03)-SUM('CSI Admin to Date'!E31:N31))/2,2)</f>
        <v>-7620.1</v>
      </c>
      <c r="N513" s="20">
        <v>0</v>
      </c>
      <c r="O513" s="1">
        <f t="shared" si="45"/>
        <v>246383.19999999998</v>
      </c>
    </row>
    <row r="514" spans="1:15" ht="12.75" x14ac:dyDescent="0.2">
      <c r="A514" s="12" t="s">
        <v>104</v>
      </c>
      <c r="B514" s="4" t="s">
        <v>61</v>
      </c>
      <c r="C514" s="1" t="s">
        <v>14</v>
      </c>
      <c r="D514" s="6" t="s">
        <v>84</v>
      </c>
      <c r="E514" s="1" t="s">
        <v>88</v>
      </c>
      <c r="G514" s="13">
        <v>171.2</v>
      </c>
      <c r="H514" s="13"/>
      <c r="I514" s="20">
        <v>9074.17</v>
      </c>
      <c r="J514" s="20">
        <f t="shared" si="46"/>
        <v>1553497.9</v>
      </c>
      <c r="K514" s="20">
        <f>ROUND((J514-SUM('Entitlement to Date'!E32:N32))/2,2)</f>
        <v>133108.03</v>
      </c>
      <c r="L514" s="20">
        <v>0</v>
      </c>
      <c r="M514" s="20">
        <f>ROUND(((J514*-0.03)-SUM('CSI Admin to Date'!E32:N32))/2,2)</f>
        <v>-3993.24</v>
      </c>
      <c r="N514" s="20">
        <v>0</v>
      </c>
      <c r="O514" s="1">
        <f t="shared" si="45"/>
        <v>129114.79</v>
      </c>
    </row>
    <row r="515" spans="1:15" ht="12.75" x14ac:dyDescent="0.2">
      <c r="A515" s="12" t="s">
        <v>104</v>
      </c>
      <c r="B515" s="4" t="s">
        <v>61</v>
      </c>
      <c r="C515" s="1" t="s">
        <v>14</v>
      </c>
      <c r="D515" s="6" t="s">
        <v>41</v>
      </c>
      <c r="E515" s="1" t="s">
        <v>130</v>
      </c>
      <c r="G515" s="13">
        <v>173.6</v>
      </c>
      <c r="H515" s="13"/>
      <c r="I515" s="20">
        <v>9074.17</v>
      </c>
      <c r="J515" s="20">
        <f t="shared" si="46"/>
        <v>1575275.91</v>
      </c>
      <c r="K515" s="20">
        <f>ROUND((J515-SUM('Entitlement to Date'!E33:N33))/2,2)</f>
        <v>117378.28</v>
      </c>
      <c r="L515" s="20">
        <v>0</v>
      </c>
      <c r="M515" s="20">
        <f>ROUND(((J515*-0.03)-SUM('CSI Admin to Date'!E33:N33))/2,2)</f>
        <v>-3521.34</v>
      </c>
      <c r="N515" s="20">
        <v>0</v>
      </c>
      <c r="O515" s="1">
        <f t="shared" si="45"/>
        <v>113856.94</v>
      </c>
    </row>
    <row r="516" spans="1:15" ht="12.75" x14ac:dyDescent="0.2">
      <c r="A516" s="12" t="s">
        <v>104</v>
      </c>
      <c r="B516" s="4" t="s">
        <v>61</v>
      </c>
      <c r="C516" s="1" t="s">
        <v>14</v>
      </c>
      <c r="D516" s="6" t="s">
        <v>109</v>
      </c>
      <c r="E516" s="1" t="s">
        <v>131</v>
      </c>
      <c r="G516" s="13">
        <v>607.29999999999995</v>
      </c>
      <c r="H516" s="13"/>
      <c r="I516" s="20">
        <v>9074.17</v>
      </c>
      <c r="J516" s="20">
        <f t="shared" si="46"/>
        <v>5510743.4400000004</v>
      </c>
      <c r="K516" s="20">
        <f>ROUND((J516-SUM('Entitlement to Date'!E34:N34))/2,2)</f>
        <v>473955.88</v>
      </c>
      <c r="L516" s="20">
        <v>0</v>
      </c>
      <c r="M516" s="20">
        <f>ROUND(((J516*-0.03)-SUM('CSI Admin to Date'!E34:N34))/2,2)</f>
        <v>-14218.68</v>
      </c>
      <c r="N516" s="20">
        <v>0</v>
      </c>
      <c r="O516" s="1">
        <f t="shared" si="45"/>
        <v>459737.2</v>
      </c>
    </row>
    <row r="517" spans="1:15" ht="12.75" x14ac:dyDescent="0.2">
      <c r="A517" s="12" t="s">
        <v>104</v>
      </c>
      <c r="B517" s="4" t="s">
        <v>61</v>
      </c>
      <c r="C517" s="1" t="s">
        <v>14</v>
      </c>
      <c r="D517" s="6" t="s">
        <v>85</v>
      </c>
      <c r="E517" s="1" t="s">
        <v>132</v>
      </c>
      <c r="G517" s="13">
        <v>1021.8</v>
      </c>
      <c r="H517" s="13"/>
      <c r="I517" s="20">
        <v>9074.17</v>
      </c>
      <c r="J517" s="20">
        <f t="shared" si="46"/>
        <v>9271986.9100000001</v>
      </c>
      <c r="K517" s="20">
        <f>ROUND((J517-SUM('Entitlement to Date'!E35:N35))/2,2)</f>
        <v>460586.25</v>
      </c>
      <c r="L517" s="20">
        <v>0</v>
      </c>
      <c r="M517" s="20">
        <f>ROUND(((J517*-0.03)-SUM('CSI Admin to Date'!E35:N35))/2,2)</f>
        <v>-13817.58</v>
      </c>
      <c r="N517" s="20">
        <v>-66955.820000000007</v>
      </c>
      <c r="O517" s="1">
        <f t="shared" si="45"/>
        <v>379812.85</v>
      </c>
    </row>
    <row r="518" spans="1:15" ht="12.75" x14ac:dyDescent="0.2">
      <c r="A518" s="12" t="s">
        <v>104</v>
      </c>
      <c r="B518" s="4" t="s">
        <v>61</v>
      </c>
      <c r="C518" s="1" t="s">
        <v>14</v>
      </c>
      <c r="D518" s="6" t="s">
        <v>42</v>
      </c>
      <c r="E518" s="1" t="s">
        <v>133</v>
      </c>
      <c r="G518" s="13">
        <v>1043.5</v>
      </c>
      <c r="H518" s="13"/>
      <c r="I518" s="20">
        <v>9074.17</v>
      </c>
      <c r="J518" s="20">
        <f t="shared" si="46"/>
        <v>9468896.4000000004</v>
      </c>
      <c r="K518" s="20">
        <f>ROUND((J518-SUM('Entitlement to Date'!E36:N36))/2,2)</f>
        <v>706732.65</v>
      </c>
      <c r="L518" s="20">
        <v>0</v>
      </c>
      <c r="M518" s="20">
        <f>ROUND(((J518*-0.03)-SUM('CSI Admin to Date'!E36:N36))/2,2)</f>
        <v>-21201.98</v>
      </c>
      <c r="N518" s="20">
        <v>-106294.77</v>
      </c>
      <c r="O518" s="1">
        <f t="shared" si="45"/>
        <v>579235.9</v>
      </c>
    </row>
    <row r="519" spans="1:15" ht="12.75" x14ac:dyDescent="0.2">
      <c r="A519" s="4" t="s">
        <v>104</v>
      </c>
      <c r="B519" s="4" t="s">
        <v>61</v>
      </c>
      <c r="C519" s="4" t="s">
        <v>14</v>
      </c>
      <c r="D519" s="6" t="s">
        <v>152</v>
      </c>
      <c r="E519" s="4" t="s">
        <v>153</v>
      </c>
      <c r="G519" s="13">
        <v>0</v>
      </c>
      <c r="H519" s="13">
        <v>247</v>
      </c>
      <c r="I519" s="20">
        <v>9074.17</v>
      </c>
      <c r="J519" s="20">
        <f t="shared" si="46"/>
        <v>2145200.66</v>
      </c>
      <c r="K519" s="20">
        <f>ROUND((J519-SUM('Entitlement to Date'!E37:N37))/2,2)</f>
        <v>151352.42000000001</v>
      </c>
      <c r="L519" s="20">
        <v>0</v>
      </c>
      <c r="M519" s="20">
        <f>ROUND(((J519*-0.03)-SUM('CSI Admin to Date'!E37:N37))/2,2)</f>
        <v>-4540.5600000000004</v>
      </c>
      <c r="N519" s="20">
        <v>0</v>
      </c>
      <c r="O519" s="1">
        <f t="shared" si="45"/>
        <v>146811.86000000002</v>
      </c>
    </row>
    <row r="520" spans="1:15" ht="12.75" x14ac:dyDescent="0.2">
      <c r="A520" s="12" t="s">
        <v>105</v>
      </c>
      <c r="B520" s="4" t="s">
        <v>57</v>
      </c>
      <c r="C520" s="1" t="s">
        <v>15</v>
      </c>
      <c r="D520" s="6" t="s">
        <v>43</v>
      </c>
      <c r="E520" s="1" t="s">
        <v>16</v>
      </c>
      <c r="G520" s="13">
        <v>887.3</v>
      </c>
      <c r="H520" s="13"/>
      <c r="I520" s="20">
        <v>9074.17</v>
      </c>
      <c r="J520" s="20">
        <f t="shared" si="46"/>
        <v>8051511.04</v>
      </c>
      <c r="K520" s="20">
        <f>ROUND((J520-SUM('Entitlement to Date'!E38:N38))/2,2)</f>
        <v>675432.15</v>
      </c>
      <c r="L520" s="20">
        <v>0</v>
      </c>
      <c r="M520" s="20">
        <f>ROUND(((J520*-0.03)-SUM('CSI Admin to Date'!E38:N38))/2,2)</f>
        <v>-20262.97</v>
      </c>
      <c r="N520" s="20">
        <v>-110507.91</v>
      </c>
      <c r="O520" s="1">
        <f t="shared" si="45"/>
        <v>544661.27</v>
      </c>
    </row>
    <row r="521" spans="1:15" ht="12.75" x14ac:dyDescent="0.2">
      <c r="A521" s="12" t="s">
        <v>105</v>
      </c>
      <c r="B521" s="4" t="s">
        <v>57</v>
      </c>
      <c r="C521" s="1" t="s">
        <v>15</v>
      </c>
      <c r="D521" s="6" t="s">
        <v>50</v>
      </c>
      <c r="E521" s="1" t="s">
        <v>129</v>
      </c>
      <c r="G521" s="13">
        <v>50</v>
      </c>
      <c r="H521" s="13"/>
      <c r="I521" s="20">
        <v>9074.17</v>
      </c>
      <c r="J521" s="20">
        <f t="shared" si="46"/>
        <v>453708.5</v>
      </c>
      <c r="K521" s="20">
        <f>ROUND((J521-SUM('Entitlement to Date'!E39:N39))/2,2)</f>
        <v>29287.35</v>
      </c>
      <c r="L521" s="20">
        <v>0</v>
      </c>
      <c r="M521" s="20">
        <f>ROUND(((J521*-0.03)-SUM('CSI Admin to Date'!E39:N39))/2,2)</f>
        <v>-878.62</v>
      </c>
      <c r="N521" s="20">
        <v>0</v>
      </c>
      <c r="O521" s="1">
        <f t="shared" si="45"/>
        <v>28408.73</v>
      </c>
    </row>
    <row r="522" spans="1:15" ht="12.75" x14ac:dyDescent="0.2">
      <c r="A522" s="12" t="s">
        <v>44</v>
      </c>
      <c r="B522" s="4" t="s">
        <v>143</v>
      </c>
      <c r="C522" s="4" t="s">
        <v>140</v>
      </c>
      <c r="D522" s="6" t="s">
        <v>141</v>
      </c>
      <c r="E522" s="4" t="s">
        <v>142</v>
      </c>
      <c r="G522" s="13">
        <v>48</v>
      </c>
      <c r="H522" s="13"/>
      <c r="I522" s="20">
        <v>9609.8094201599997</v>
      </c>
      <c r="J522" s="20">
        <f t="shared" si="46"/>
        <v>461270.85</v>
      </c>
      <c r="K522" s="20">
        <f>ROUND((J522-SUM('Entitlement to Date'!E40:N40))/2,2)</f>
        <v>43579.18</v>
      </c>
      <c r="L522" s="20">
        <v>0</v>
      </c>
      <c r="M522" s="20">
        <f>ROUND(((J522*-0.03)-SUM('CSI Admin to Date'!E40:N40))/2,2)</f>
        <v>-1307.3699999999999</v>
      </c>
      <c r="N522" s="20">
        <v>0</v>
      </c>
      <c r="O522" s="1">
        <f t="shared" si="45"/>
        <v>42271.81</v>
      </c>
    </row>
    <row r="523" spans="1:15" ht="12.75" x14ac:dyDescent="0.2">
      <c r="A523" s="12" t="s">
        <v>106</v>
      </c>
      <c r="B523" s="4" t="s">
        <v>64</v>
      </c>
      <c r="C523" s="1" t="s">
        <v>110</v>
      </c>
      <c r="D523" s="6" t="s">
        <v>46</v>
      </c>
      <c r="E523" s="1" t="s">
        <v>136</v>
      </c>
      <c r="G523" s="13">
        <v>119</v>
      </c>
      <c r="H523" s="13"/>
      <c r="I523" s="20">
        <v>9308.5536869099997</v>
      </c>
      <c r="J523" s="20">
        <f t="shared" si="46"/>
        <v>1107717.8899999999</v>
      </c>
      <c r="K523" s="20">
        <f>ROUND((J523-SUM('Entitlement to Date'!E41:N41))/2,2)</f>
        <v>78021.899999999994</v>
      </c>
      <c r="L523" s="20">
        <v>0</v>
      </c>
      <c r="M523" s="20">
        <f>ROUND(((J523*-0.03)-SUM('CSI Admin to Date'!E41:N41))/2,2)</f>
        <v>-2340.65</v>
      </c>
      <c r="N523" s="20">
        <v>0</v>
      </c>
      <c r="O523" s="1">
        <f t="shared" si="45"/>
        <v>75681.25</v>
      </c>
    </row>
    <row r="525" spans="1:15" x14ac:dyDescent="0.25">
      <c r="A525" s="22" t="s">
        <v>161</v>
      </c>
      <c r="B525"/>
      <c r="C525" s="23">
        <v>8685.0229067399687</v>
      </c>
      <c r="G525" s="21">
        <f>SUM(G484:G524)</f>
        <v>20043.199999999997</v>
      </c>
      <c r="H525" s="21">
        <f>SUM(H484:H524)</f>
        <v>250.5</v>
      </c>
      <c r="J525" s="21">
        <f>SUM(J484:J524)</f>
        <v>190621512.25999999</v>
      </c>
      <c r="K525" s="21">
        <f t="shared" ref="K525:O525" si="47">SUM(K484:K524)</f>
        <v>15206195.510000002</v>
      </c>
      <c r="L525" s="21">
        <f t="shared" si="47"/>
        <v>0</v>
      </c>
      <c r="M525" s="21">
        <f t="shared" si="47"/>
        <v>-456185.84999999986</v>
      </c>
      <c r="N525" s="21">
        <f t="shared" si="47"/>
        <v>-1913467.5599999998</v>
      </c>
      <c r="O525" s="21">
        <f t="shared" si="47"/>
        <v>12836542.099999998</v>
      </c>
    </row>
    <row r="526" spans="1:15" x14ac:dyDescent="0.25">
      <c r="H526" s="21">
        <f>G525+H525</f>
        <v>20293.699999999997</v>
      </c>
      <c r="M526" s="21"/>
      <c r="O526" s="21">
        <f>O525-M525</f>
        <v>13292727.949999997</v>
      </c>
    </row>
    <row r="528" spans="1:15" ht="12.75" x14ac:dyDescent="0.2">
      <c r="A528" s="14" t="s">
        <v>149</v>
      </c>
      <c r="B528" s="14"/>
      <c r="C528" s="15"/>
      <c r="D528" s="15"/>
      <c r="E528" s="14"/>
      <c r="F528" s="5"/>
      <c r="G528" s="5"/>
      <c r="H528" s="5"/>
      <c r="I528" s="5"/>
      <c r="J528" s="5"/>
      <c r="K528" s="5"/>
      <c r="L528" s="5"/>
      <c r="M528" s="5"/>
      <c r="N528" s="5"/>
      <c r="O528" s="5"/>
    </row>
    <row r="529" spans="1:15" ht="63.75" x14ac:dyDescent="0.2">
      <c r="A529" s="16" t="s">
        <v>167</v>
      </c>
      <c r="B529" s="16"/>
      <c r="C529" s="15"/>
      <c r="D529" s="15" t="s">
        <v>20</v>
      </c>
      <c r="E529" s="14" t="s">
        <v>21</v>
      </c>
      <c r="F529" s="17"/>
      <c r="G529" s="18" t="s">
        <v>0</v>
      </c>
      <c r="H529" s="18" t="s">
        <v>159</v>
      </c>
      <c r="I529" s="18" t="s">
        <v>1</v>
      </c>
      <c r="J529" s="18" t="s">
        <v>2</v>
      </c>
      <c r="K529" s="18" t="s">
        <v>3</v>
      </c>
      <c r="L529" s="18" t="s">
        <v>4</v>
      </c>
      <c r="M529" s="18" t="s">
        <v>5</v>
      </c>
      <c r="N529" s="18" t="s">
        <v>17</v>
      </c>
      <c r="O529" s="18" t="s">
        <v>6</v>
      </c>
    </row>
    <row r="530" spans="1:15" x14ac:dyDescent="0.25">
      <c r="C530" s="21"/>
      <c r="E530" s="21"/>
      <c r="F530" s="21"/>
      <c r="G530" s="19"/>
      <c r="H530" s="19"/>
      <c r="I530" s="20"/>
      <c r="J530" s="20"/>
      <c r="K530" s="20"/>
      <c r="L530" s="20"/>
      <c r="M530" s="20"/>
      <c r="N530" s="20"/>
      <c r="O530" s="1"/>
    </row>
    <row r="531" spans="1:15" ht="12.75" x14ac:dyDescent="0.2">
      <c r="A531" s="12" t="s">
        <v>91</v>
      </c>
      <c r="B531" s="4" t="s">
        <v>55</v>
      </c>
      <c r="C531" s="1" t="s">
        <v>107</v>
      </c>
      <c r="D531" s="6" t="s">
        <v>23</v>
      </c>
      <c r="E531" s="1" t="s">
        <v>112</v>
      </c>
      <c r="G531" s="13">
        <v>1850</v>
      </c>
      <c r="H531" s="13"/>
      <c r="I531" s="20">
        <v>9227.2158063200004</v>
      </c>
      <c r="J531" s="20">
        <f>ROUND((G531*I531)+(H531*$C$381),2)</f>
        <v>17070349.239999998</v>
      </c>
      <c r="K531" s="20">
        <f>ROUND((J531-SUM('Entitlement to Date'!E2:O2))/1,2)</f>
        <v>1390902.87</v>
      </c>
      <c r="L531" s="20">
        <v>0</v>
      </c>
      <c r="M531" s="20">
        <f>ROUND(((J531*-0.03)-SUM('CSI Admin to Date'!E2:O2))/1,2)</f>
        <v>-41727.089999999997</v>
      </c>
      <c r="N531" s="20">
        <v>-185270</v>
      </c>
      <c r="O531" s="1">
        <f t="shared" ref="O531:O570" si="48">K531+L531+M531+N531</f>
        <v>1163905.78</v>
      </c>
    </row>
    <row r="532" spans="1:15" ht="12.75" x14ac:dyDescent="0.2">
      <c r="A532" s="12" t="s">
        <v>91</v>
      </c>
      <c r="B532" s="4" t="s">
        <v>55</v>
      </c>
      <c r="C532" s="1" t="s">
        <v>107</v>
      </c>
      <c r="D532" s="6" t="s">
        <v>45</v>
      </c>
      <c r="E532" s="1" t="s">
        <v>113</v>
      </c>
      <c r="G532" s="13">
        <v>832</v>
      </c>
      <c r="H532" s="13"/>
      <c r="I532" s="20">
        <v>9572.44580632</v>
      </c>
      <c r="J532" s="20">
        <f t="shared" ref="J532:J570" si="49">ROUND((G532*I532)+(H532*$C$381),2)</f>
        <v>7964274.9100000001</v>
      </c>
      <c r="K532" s="20">
        <f>ROUND((J532-SUM('Entitlement to Date'!E3:O3))/1,2)</f>
        <v>666370.06000000006</v>
      </c>
      <c r="L532" s="20">
        <v>0</v>
      </c>
      <c r="M532" s="20">
        <f>ROUND(((J532*-0.03)-SUM('CSI Admin to Date'!E3:O3))/1,2)</f>
        <v>-19991.099999999999</v>
      </c>
      <c r="N532" s="20">
        <v>-99145.84</v>
      </c>
      <c r="O532" s="1">
        <f t="shared" si="48"/>
        <v>547233.12000000011</v>
      </c>
    </row>
    <row r="533" spans="1:15" ht="12.75" x14ac:dyDescent="0.2">
      <c r="A533" s="12" t="s">
        <v>91</v>
      </c>
      <c r="B533" s="4" t="s">
        <v>55</v>
      </c>
      <c r="C533" s="1" t="s">
        <v>107</v>
      </c>
      <c r="D533" s="6" t="s">
        <v>92</v>
      </c>
      <c r="E533" s="1" t="s">
        <v>114</v>
      </c>
      <c r="G533" s="13">
        <v>1938.5</v>
      </c>
      <c r="H533" s="13">
        <v>3.5</v>
      </c>
      <c r="I533" s="20">
        <v>9848.4958063199992</v>
      </c>
      <c r="J533" s="20">
        <f t="shared" si="49"/>
        <v>19121706.699999999</v>
      </c>
      <c r="K533" s="20">
        <f>ROUND((J533-SUM('Entitlement to Date'!E4:O4))/1,2)</f>
        <v>1609990.91</v>
      </c>
      <c r="L533" s="20">
        <v>0</v>
      </c>
      <c r="M533" s="20">
        <f>ROUND(((J533*-0.03)-SUM('CSI Admin to Date'!E4:O4))/1,2)</f>
        <v>-48299.73</v>
      </c>
      <c r="N533" s="20">
        <v>-206902.3</v>
      </c>
      <c r="O533" s="1">
        <f t="shared" si="48"/>
        <v>1354788.88</v>
      </c>
    </row>
    <row r="534" spans="1:15" ht="12.75" x14ac:dyDescent="0.2">
      <c r="A534" s="12" t="s">
        <v>93</v>
      </c>
      <c r="B534" s="4" t="s">
        <v>55</v>
      </c>
      <c r="C534" s="1" t="s">
        <v>7</v>
      </c>
      <c r="D534" s="6" t="s">
        <v>24</v>
      </c>
      <c r="E534" s="3" t="s">
        <v>120</v>
      </c>
      <c r="G534" s="13">
        <v>609.5</v>
      </c>
      <c r="H534" s="13"/>
      <c r="I534" s="20">
        <v>10545.78906386</v>
      </c>
      <c r="J534" s="20">
        <f t="shared" si="49"/>
        <v>6427658.4299999997</v>
      </c>
      <c r="K534" s="20">
        <f>ROUND((J534-SUM('Entitlement to Date'!E5:O5))/1,2)</f>
        <v>523541.66</v>
      </c>
      <c r="L534" s="20">
        <v>0</v>
      </c>
      <c r="M534" s="20">
        <f>ROUND(((J534*-0.03)-SUM('CSI Admin to Date'!E5:O5))/1,2)</f>
        <v>-15706.24</v>
      </c>
      <c r="N534" s="20">
        <v>-159061.87</v>
      </c>
      <c r="O534" s="1">
        <f t="shared" si="48"/>
        <v>348773.55</v>
      </c>
    </row>
    <row r="535" spans="1:15" ht="12.75" x14ac:dyDescent="0.2">
      <c r="A535" s="12" t="s">
        <v>94</v>
      </c>
      <c r="B535" s="4" t="s">
        <v>55</v>
      </c>
      <c r="C535" s="1" t="s">
        <v>54</v>
      </c>
      <c r="D535" s="6" t="s">
        <v>25</v>
      </c>
      <c r="E535" s="2" t="s">
        <v>119</v>
      </c>
      <c r="G535" s="13">
        <v>710</v>
      </c>
      <c r="H535" s="13"/>
      <c r="I535" s="20">
        <v>9575.0935998000004</v>
      </c>
      <c r="J535" s="20">
        <f t="shared" si="49"/>
        <v>6798316.46</v>
      </c>
      <c r="K535" s="20">
        <f>ROUND((J535-SUM('Entitlement to Date'!E6:O6))/1,2)</f>
        <v>606624.89</v>
      </c>
      <c r="L535" s="20">
        <v>0</v>
      </c>
      <c r="M535" s="20">
        <f>ROUND(((J535*-0.03)-SUM('CSI Admin to Date'!E6:O6))/1,2)</f>
        <v>-18198.740000000002</v>
      </c>
      <c r="N535" s="20">
        <v>-53422.899999999994</v>
      </c>
      <c r="O535" s="1">
        <f t="shared" si="48"/>
        <v>535003.25</v>
      </c>
    </row>
    <row r="536" spans="1:15" ht="12.75" x14ac:dyDescent="0.2">
      <c r="A536" s="12" t="s">
        <v>95</v>
      </c>
      <c r="B536" s="4" t="s">
        <v>55</v>
      </c>
      <c r="C536" s="1" t="s">
        <v>111</v>
      </c>
      <c r="D536" s="6" t="s">
        <v>44</v>
      </c>
      <c r="E536" s="1" t="s">
        <v>137</v>
      </c>
      <c r="G536" s="13">
        <v>458</v>
      </c>
      <c r="H536" s="13"/>
      <c r="I536" s="20">
        <v>9744.0418710800004</v>
      </c>
      <c r="J536" s="20">
        <f t="shared" si="49"/>
        <v>4462771.18</v>
      </c>
      <c r="K536" s="20">
        <f>ROUND((J536-SUM('Entitlement to Date'!E7:O7))/1,2)</f>
        <v>365325.33</v>
      </c>
      <c r="L536" s="20">
        <v>0</v>
      </c>
      <c r="M536" s="20">
        <f>ROUND(((J536*-0.03)-SUM('CSI Admin to Date'!E7:O7))/1,2)</f>
        <v>-10959.77</v>
      </c>
      <c r="N536" s="20">
        <v>-30301.279999999999</v>
      </c>
      <c r="O536" s="1">
        <f t="shared" si="48"/>
        <v>324064.28000000003</v>
      </c>
    </row>
    <row r="537" spans="1:15" x14ac:dyDescent="0.25">
      <c r="A537" s="12" t="s">
        <v>95</v>
      </c>
      <c r="B537" s="4" t="s">
        <v>55</v>
      </c>
      <c r="C537" s="21" t="s">
        <v>111</v>
      </c>
      <c r="D537" t="s">
        <v>26</v>
      </c>
      <c r="E537" s="21" t="s">
        <v>138</v>
      </c>
      <c r="G537" s="13">
        <v>207.5</v>
      </c>
      <c r="H537" s="13"/>
      <c r="I537" s="20">
        <v>9774.1118710800001</v>
      </c>
      <c r="J537" s="20">
        <f t="shared" si="49"/>
        <v>2028128.21</v>
      </c>
      <c r="K537" s="20">
        <f>ROUND((J537-SUM('Entitlement to Date'!E8:O8))/1,2)</f>
        <v>151815.20000000001</v>
      </c>
      <c r="L537" s="20">
        <v>0</v>
      </c>
      <c r="M537" s="20">
        <f>ROUND(((J537*-0.03)-SUM('CSI Admin to Date'!E8:O8))/1,2)</f>
        <v>-4554.46</v>
      </c>
      <c r="N537" s="20">
        <v>-42232.39</v>
      </c>
      <c r="O537" s="1">
        <f t="shared" si="48"/>
        <v>105028.35000000002</v>
      </c>
    </row>
    <row r="538" spans="1:15" x14ac:dyDescent="0.25">
      <c r="A538" s="12" t="s">
        <v>95</v>
      </c>
      <c r="B538" s="4" t="s">
        <v>55</v>
      </c>
      <c r="C538" s="21" t="s">
        <v>111</v>
      </c>
      <c r="D538" t="s">
        <v>27</v>
      </c>
      <c r="E538" s="21" t="s">
        <v>139</v>
      </c>
      <c r="G538" s="13">
        <v>253</v>
      </c>
      <c r="H538" s="13"/>
      <c r="I538" s="20">
        <v>10127.291871079999</v>
      </c>
      <c r="J538" s="20">
        <f t="shared" si="49"/>
        <v>2562204.84</v>
      </c>
      <c r="K538" s="20">
        <f>ROUND((J538-SUM('Entitlement to Date'!E9:O9))/1,2)</f>
        <v>223892.34</v>
      </c>
      <c r="L538" s="20">
        <v>0</v>
      </c>
      <c r="M538" s="20">
        <f>ROUND(((J538*-0.03)-SUM('CSI Admin to Date'!E9:O9))/1,2)</f>
        <v>-6716.78</v>
      </c>
      <c r="N538" s="20">
        <v>0</v>
      </c>
      <c r="O538" s="1">
        <f t="shared" si="48"/>
        <v>217175.56</v>
      </c>
    </row>
    <row r="539" spans="1:15" ht="12.75" x14ac:dyDescent="0.2">
      <c r="A539" s="12" t="s">
        <v>96</v>
      </c>
      <c r="B539" s="4" t="s">
        <v>58</v>
      </c>
      <c r="C539" s="1" t="s">
        <v>18</v>
      </c>
      <c r="D539" s="6" t="s">
        <v>49</v>
      </c>
      <c r="E539" s="1" t="s">
        <v>115</v>
      </c>
      <c r="G539" s="13">
        <v>477</v>
      </c>
      <c r="H539" s="13"/>
      <c r="I539" s="20">
        <v>9861.9630637499995</v>
      </c>
      <c r="J539" s="20">
        <f t="shared" si="49"/>
        <v>4704156.38</v>
      </c>
      <c r="K539" s="20">
        <f>ROUND((J539-SUM('Entitlement to Date'!E10:O10))/1,2)</f>
        <v>390794.9</v>
      </c>
      <c r="L539" s="20">
        <v>0</v>
      </c>
      <c r="M539" s="20">
        <f>ROUND(((J539*-0.03)-SUM('CSI Admin to Date'!E10:O10))/1,2)</f>
        <v>-11723.84</v>
      </c>
      <c r="N539" s="20">
        <v>-190579.24</v>
      </c>
      <c r="O539" s="1">
        <f t="shared" si="48"/>
        <v>188491.82</v>
      </c>
    </row>
    <row r="540" spans="1:15" ht="12.75" x14ac:dyDescent="0.2">
      <c r="A540" s="12" t="s">
        <v>96</v>
      </c>
      <c r="B540" s="4" t="s">
        <v>58</v>
      </c>
      <c r="C540" s="1" t="s">
        <v>18</v>
      </c>
      <c r="D540" s="6" t="s">
        <v>28</v>
      </c>
      <c r="E540" s="1" t="s">
        <v>116</v>
      </c>
      <c r="G540" s="13">
        <v>270.5</v>
      </c>
      <c r="H540" s="13"/>
      <c r="I540" s="20">
        <v>9948.1730637500004</v>
      </c>
      <c r="J540" s="20">
        <f t="shared" si="49"/>
        <v>2690980.81</v>
      </c>
      <c r="K540" s="20">
        <f>ROUND((J540-SUM('Entitlement to Date'!E11:O11))/1,2)</f>
        <v>237596.83</v>
      </c>
      <c r="L540" s="20">
        <v>0</v>
      </c>
      <c r="M540" s="20">
        <f>ROUND(((J540*-0.03)-SUM('CSI Admin to Date'!E11:O11))/1,2)</f>
        <v>-7127.9</v>
      </c>
      <c r="N540" s="20">
        <v>0</v>
      </c>
      <c r="O540" s="1">
        <f t="shared" si="48"/>
        <v>230468.93</v>
      </c>
    </row>
    <row r="541" spans="1:15" ht="12.75" x14ac:dyDescent="0.2">
      <c r="A541" s="12" t="s">
        <v>96</v>
      </c>
      <c r="B541" s="4" t="s">
        <v>58</v>
      </c>
      <c r="C541" s="1" t="s">
        <v>18</v>
      </c>
      <c r="D541" s="6" t="s">
        <v>29</v>
      </c>
      <c r="E541" s="1" t="s">
        <v>117</v>
      </c>
      <c r="G541" s="13">
        <v>109</v>
      </c>
      <c r="H541" s="13"/>
      <c r="I541" s="20">
        <v>10483.643063749998</v>
      </c>
      <c r="J541" s="20">
        <f t="shared" si="49"/>
        <v>1142717.0900000001</v>
      </c>
      <c r="K541" s="20">
        <f>ROUND((J541-SUM('Entitlement to Date'!E12:O12))/1,2)</f>
        <v>77036.77</v>
      </c>
      <c r="L541" s="20">
        <v>0</v>
      </c>
      <c r="M541" s="20">
        <f>ROUND(((J541*-0.03)-SUM('CSI Admin to Date'!E12:O12))/1,2)</f>
        <v>-2311.1</v>
      </c>
      <c r="N541" s="20">
        <v>0</v>
      </c>
      <c r="O541" s="1">
        <f t="shared" si="48"/>
        <v>74725.67</v>
      </c>
    </row>
    <row r="542" spans="1:15" ht="12.75" x14ac:dyDescent="0.2">
      <c r="A542" s="12" t="s">
        <v>96</v>
      </c>
      <c r="B542" s="4" t="s">
        <v>58</v>
      </c>
      <c r="C542" s="1" t="s">
        <v>18</v>
      </c>
      <c r="D542" s="6" t="s">
        <v>66</v>
      </c>
      <c r="E542" s="1" t="s">
        <v>118</v>
      </c>
      <c r="G542" s="13">
        <v>109</v>
      </c>
      <c r="H542" s="13"/>
      <c r="I542" s="20">
        <v>10814.823063749998</v>
      </c>
      <c r="J542" s="20">
        <f t="shared" si="49"/>
        <v>1178815.71</v>
      </c>
      <c r="K542" s="20">
        <f>ROUND((J542-SUM('Entitlement to Date'!E13:O13))/1,2)</f>
        <v>122633.65</v>
      </c>
      <c r="L542" s="20">
        <v>0</v>
      </c>
      <c r="M542" s="20">
        <f>ROUND(((J542*-0.03)-SUM('CSI Admin to Date'!E13:O13))/1,2)</f>
        <v>-3679.01</v>
      </c>
      <c r="N542" s="20">
        <v>0</v>
      </c>
      <c r="O542" s="1">
        <f t="shared" si="48"/>
        <v>118954.64</v>
      </c>
    </row>
    <row r="543" spans="1:15" ht="12.75" x14ac:dyDescent="0.2">
      <c r="A543" s="12" t="s">
        <v>97</v>
      </c>
      <c r="B543" s="4" t="s">
        <v>63</v>
      </c>
      <c r="C543" s="1" t="s">
        <v>22</v>
      </c>
      <c r="D543" s="6" t="s">
        <v>51</v>
      </c>
      <c r="E543" s="1" t="s">
        <v>135</v>
      </c>
      <c r="G543" s="13">
        <v>128</v>
      </c>
      <c r="H543" s="13"/>
      <c r="I543" s="20">
        <v>9109.8181632699998</v>
      </c>
      <c r="J543" s="20">
        <f t="shared" si="49"/>
        <v>1166056.72</v>
      </c>
      <c r="K543" s="20">
        <f>ROUND((J543-SUM('Entitlement to Date'!E14:O14))/1,2)</f>
        <v>86451.45</v>
      </c>
      <c r="L543" s="20">
        <v>0</v>
      </c>
      <c r="M543" s="20">
        <f>ROUND(((J543*-0.03)-SUM('CSI Admin to Date'!E14:O14))/1,2)</f>
        <v>-2593.54</v>
      </c>
      <c r="N543" s="20">
        <v>0</v>
      </c>
      <c r="O543" s="1">
        <f t="shared" si="48"/>
        <v>83857.91</v>
      </c>
    </row>
    <row r="544" spans="1:15" ht="12.75" x14ac:dyDescent="0.2">
      <c r="A544" s="12" t="s">
        <v>98</v>
      </c>
      <c r="B544" s="4" t="s">
        <v>56</v>
      </c>
      <c r="C544" s="1" t="s">
        <v>56</v>
      </c>
      <c r="D544" s="6" t="s">
        <v>108</v>
      </c>
      <c r="E544" s="1" t="s">
        <v>125</v>
      </c>
      <c r="G544" s="13">
        <v>928.9</v>
      </c>
      <c r="H544" s="13"/>
      <c r="I544" s="20">
        <v>9204.7099999999991</v>
      </c>
      <c r="J544" s="20">
        <f t="shared" si="49"/>
        <v>8550255.1199999992</v>
      </c>
      <c r="K544" s="20">
        <f>ROUND((J544-SUM('Entitlement to Date'!E15:O15))/1,2)</f>
        <v>740126.71</v>
      </c>
      <c r="L544" s="20">
        <v>0</v>
      </c>
      <c r="M544" s="20">
        <f>ROUND(((J544*-0.03)-SUM('CSI Admin to Date'!E15:O15))/1,2)</f>
        <v>-22203.8</v>
      </c>
      <c r="N544" s="20">
        <v>0</v>
      </c>
      <c r="O544" s="1">
        <f t="shared" si="48"/>
        <v>717922.90999999992</v>
      </c>
    </row>
    <row r="545" spans="1:15" ht="12.75" x14ac:dyDescent="0.2">
      <c r="A545" s="12" t="s">
        <v>98</v>
      </c>
      <c r="B545" s="4" t="s">
        <v>56</v>
      </c>
      <c r="C545" s="1" t="s">
        <v>56</v>
      </c>
      <c r="D545" s="6" t="s">
        <v>30</v>
      </c>
      <c r="E545" s="1" t="s">
        <v>126</v>
      </c>
      <c r="G545" s="13">
        <v>1149</v>
      </c>
      <c r="H545" s="13"/>
      <c r="I545" s="20">
        <v>9137.5805368000019</v>
      </c>
      <c r="J545" s="20">
        <f t="shared" si="49"/>
        <v>10499080.039999999</v>
      </c>
      <c r="K545" s="20">
        <f>ROUND((J545-SUM('Entitlement to Date'!E16:O16))/1,2)</f>
        <v>844930.12</v>
      </c>
      <c r="L545" s="20">
        <v>0</v>
      </c>
      <c r="M545" s="20">
        <f>ROUND(((J545*-0.03)-SUM('CSI Admin to Date'!E16:O16))/1,2)</f>
        <v>-25347.9</v>
      </c>
      <c r="N545" s="20">
        <v>-238749.98</v>
      </c>
      <c r="O545" s="1">
        <f t="shared" si="48"/>
        <v>580832.24</v>
      </c>
    </row>
    <row r="546" spans="1:15" ht="12.75" x14ac:dyDescent="0.2">
      <c r="A546" s="12" t="s">
        <v>99</v>
      </c>
      <c r="B546" s="4" t="s">
        <v>8</v>
      </c>
      <c r="C546" s="1" t="s">
        <v>8</v>
      </c>
      <c r="D546" s="6" t="s">
        <v>31</v>
      </c>
      <c r="E546" s="1" t="s">
        <v>128</v>
      </c>
      <c r="G546" s="13">
        <v>295</v>
      </c>
      <c r="H546" s="13"/>
      <c r="I546" s="20">
        <v>9770.7855288900009</v>
      </c>
      <c r="J546" s="20">
        <f t="shared" si="49"/>
        <v>2882381.73</v>
      </c>
      <c r="K546" s="20">
        <f>ROUND((J546-SUM('Entitlement to Date'!E17:O17))/1,2)</f>
        <v>225825.37</v>
      </c>
      <c r="L546" s="20">
        <v>0</v>
      </c>
      <c r="M546" s="20">
        <f>ROUND(((J546*-0.03)-SUM('CSI Admin to Date'!E17:O17))/1,2)</f>
        <v>-6774.76</v>
      </c>
      <c r="N546" s="20">
        <v>0</v>
      </c>
      <c r="O546" s="1">
        <f t="shared" si="48"/>
        <v>219050.61</v>
      </c>
    </row>
    <row r="547" spans="1:15" ht="12.75" x14ac:dyDescent="0.2">
      <c r="A547" s="12" t="s">
        <v>100</v>
      </c>
      <c r="B547" s="4" t="s">
        <v>59</v>
      </c>
      <c r="C547" s="1" t="s">
        <v>9</v>
      </c>
      <c r="D547" s="6" t="s">
        <v>86</v>
      </c>
      <c r="E547" s="2" t="s">
        <v>87</v>
      </c>
      <c r="G547" s="13">
        <v>292</v>
      </c>
      <c r="H547" s="13"/>
      <c r="I547" s="20">
        <v>9565.5255710500005</v>
      </c>
      <c r="J547" s="20">
        <f t="shared" si="49"/>
        <v>2793133.47</v>
      </c>
      <c r="K547" s="20">
        <f>ROUND((J547-SUM('Entitlement to Date'!E18:O18))/1,2)</f>
        <v>152600.53</v>
      </c>
      <c r="L547" s="20">
        <v>0</v>
      </c>
      <c r="M547" s="20">
        <f>ROUND(((J547*-0.03)-SUM('CSI Admin to Date'!E18:O18))/1,2)</f>
        <v>-4578.01</v>
      </c>
      <c r="N547" s="20">
        <v>0</v>
      </c>
      <c r="O547" s="1">
        <f t="shared" si="48"/>
        <v>148022.51999999999</v>
      </c>
    </row>
    <row r="548" spans="1:15" ht="12.75" x14ac:dyDescent="0.2">
      <c r="A548" s="12" t="s">
        <v>100</v>
      </c>
      <c r="B548" s="4" t="s">
        <v>59</v>
      </c>
      <c r="C548" s="1" t="s">
        <v>9</v>
      </c>
      <c r="D548" s="6" t="s">
        <v>48</v>
      </c>
      <c r="E548" s="1" t="s">
        <v>47</v>
      </c>
      <c r="G548" s="13">
        <v>688.5</v>
      </c>
      <c r="H548" s="13"/>
      <c r="I548" s="20">
        <v>9142.8055710500012</v>
      </c>
      <c r="J548" s="20">
        <f t="shared" si="49"/>
        <v>6294821.6399999997</v>
      </c>
      <c r="K548" s="20">
        <f>ROUND((J548-SUM('Entitlement to Date'!E19:O19))/1,2)</f>
        <v>543725.86</v>
      </c>
      <c r="L548" s="20">
        <v>0</v>
      </c>
      <c r="M548" s="20">
        <f>ROUND(((J548*-0.03)-SUM('CSI Admin to Date'!E19:O19))/1,2)</f>
        <v>-16311.78</v>
      </c>
      <c r="N548" s="20">
        <v>-95995.26</v>
      </c>
      <c r="O548" s="1">
        <f t="shared" si="48"/>
        <v>431418.81999999995</v>
      </c>
    </row>
    <row r="549" spans="1:15" ht="12.75" x14ac:dyDescent="0.2">
      <c r="A549" s="12" t="s">
        <v>100</v>
      </c>
      <c r="B549" s="4" t="s">
        <v>59</v>
      </c>
      <c r="C549" s="1" t="s">
        <v>9</v>
      </c>
      <c r="D549" s="6" t="s">
        <v>33</v>
      </c>
      <c r="E549" s="1" t="s">
        <v>10</v>
      </c>
      <c r="G549" s="13">
        <v>308</v>
      </c>
      <c r="H549" s="13"/>
      <c r="I549" s="20">
        <v>9189.5355710500025</v>
      </c>
      <c r="J549" s="20">
        <f t="shared" si="49"/>
        <v>2830376.96</v>
      </c>
      <c r="K549" s="20">
        <f>ROUND((J549-SUM('Entitlement to Date'!E20:O20))/1,2)</f>
        <v>184516.92</v>
      </c>
      <c r="L549" s="20">
        <v>0</v>
      </c>
      <c r="M549" s="20">
        <f>ROUND(((J549*-0.03)-SUM('CSI Admin to Date'!E20:O20))/1,2)</f>
        <v>-5535.51</v>
      </c>
      <c r="N549" s="20">
        <v>-42545.41</v>
      </c>
      <c r="O549" s="1">
        <f t="shared" si="48"/>
        <v>136436</v>
      </c>
    </row>
    <row r="550" spans="1:15" ht="12.75" x14ac:dyDescent="0.2">
      <c r="A550" s="12" t="s">
        <v>100</v>
      </c>
      <c r="B550" s="4" t="s">
        <v>59</v>
      </c>
      <c r="C550" s="1" t="s">
        <v>9</v>
      </c>
      <c r="D550" s="6" t="s">
        <v>34</v>
      </c>
      <c r="E550" s="1" t="s">
        <v>121</v>
      </c>
      <c r="G550" s="13">
        <v>635.5</v>
      </c>
      <c r="H550" s="13"/>
      <c r="I550" s="20">
        <v>9093.6955710500024</v>
      </c>
      <c r="J550" s="20">
        <f t="shared" si="49"/>
        <v>5779043.54</v>
      </c>
      <c r="K550" s="20">
        <f>ROUND((J550-SUM('Entitlement to Date'!E21:O21))/1,2)</f>
        <v>458682.47</v>
      </c>
      <c r="L550" s="20">
        <v>0</v>
      </c>
      <c r="M550" s="20">
        <f>ROUND(((J550*-0.03)-SUM('CSI Admin to Date'!E21:O21))/1,2)</f>
        <v>-13760.48</v>
      </c>
      <c r="N550" s="20">
        <v>-67944.73</v>
      </c>
      <c r="O550" s="1">
        <f t="shared" si="48"/>
        <v>376977.26</v>
      </c>
    </row>
    <row r="551" spans="1:15" ht="12.75" x14ac:dyDescent="0.2">
      <c r="A551" s="12" t="s">
        <v>100</v>
      </c>
      <c r="B551" s="4" t="s">
        <v>59</v>
      </c>
      <c r="C551" s="1" t="s">
        <v>9</v>
      </c>
      <c r="D551" s="6" t="s">
        <v>35</v>
      </c>
      <c r="E551" s="1" t="s">
        <v>122</v>
      </c>
      <c r="G551" s="13">
        <v>290.8</v>
      </c>
      <c r="H551" s="13"/>
      <c r="I551" s="20">
        <v>9359.4555710500008</v>
      </c>
      <c r="J551" s="20">
        <f t="shared" si="49"/>
        <v>2721729.68</v>
      </c>
      <c r="K551" s="20">
        <f>ROUND((J551-SUM('Entitlement to Date'!E22:O22))/1,2)</f>
        <v>221907.71</v>
      </c>
      <c r="L551" s="20">
        <v>0</v>
      </c>
      <c r="M551" s="20">
        <f>ROUND(((J551*-0.03)-SUM('CSI Admin to Date'!E22:O22))/1,2)</f>
        <v>-6657.23</v>
      </c>
      <c r="N551" s="20">
        <v>0</v>
      </c>
      <c r="O551" s="1">
        <f t="shared" si="48"/>
        <v>215250.47999999998</v>
      </c>
    </row>
    <row r="552" spans="1:15" ht="12.75" x14ac:dyDescent="0.2">
      <c r="A552" s="12" t="s">
        <v>100</v>
      </c>
      <c r="B552" s="4" t="s">
        <v>59</v>
      </c>
      <c r="C552" s="1" t="s">
        <v>9</v>
      </c>
      <c r="D552" s="6" t="s">
        <v>37</v>
      </c>
      <c r="E552" s="1" t="s">
        <v>123</v>
      </c>
      <c r="G552" s="13">
        <v>299</v>
      </c>
      <c r="H552" s="13"/>
      <c r="I552" s="20">
        <v>9322.4755710500012</v>
      </c>
      <c r="J552" s="20">
        <f t="shared" si="49"/>
        <v>2787420.2</v>
      </c>
      <c r="K552" s="20">
        <f>ROUND((J552-SUM('Entitlement to Date'!E23:O23))/1,2)</f>
        <v>224437.97</v>
      </c>
      <c r="L552" s="20">
        <v>0</v>
      </c>
      <c r="M552" s="20">
        <f>ROUND(((J552*-0.03)-SUM('CSI Admin to Date'!E23:O23))/1,2)</f>
        <v>-6733.14</v>
      </c>
      <c r="N552" s="20">
        <v>-44679</v>
      </c>
      <c r="O552" s="1">
        <f t="shared" si="48"/>
        <v>173025.83</v>
      </c>
    </row>
    <row r="553" spans="1:15" ht="12.75" x14ac:dyDescent="0.2">
      <c r="A553" s="12" t="s">
        <v>100</v>
      </c>
      <c r="B553" s="4" t="s">
        <v>59</v>
      </c>
      <c r="C553" s="1" t="s">
        <v>9</v>
      </c>
      <c r="D553" s="6" t="s">
        <v>83</v>
      </c>
      <c r="E553" s="1" t="s">
        <v>89</v>
      </c>
      <c r="G553" s="13">
        <v>185</v>
      </c>
      <c r="H553" s="13"/>
      <c r="I553" s="20">
        <v>9480.5955710500002</v>
      </c>
      <c r="J553" s="20">
        <f t="shared" si="49"/>
        <v>1753910.18</v>
      </c>
      <c r="K553" s="20">
        <f>ROUND((J553-SUM('Entitlement to Date'!E24:O24))/1,2)</f>
        <v>127671.97</v>
      </c>
      <c r="L553" s="20">
        <v>0</v>
      </c>
      <c r="M553" s="20">
        <f>ROUND(((J553*-0.03)-SUM('CSI Admin to Date'!E24:O24))/1,2)</f>
        <v>-3830.16</v>
      </c>
      <c r="N553" s="20">
        <v>-23980.2</v>
      </c>
      <c r="O553" s="1">
        <f t="shared" si="48"/>
        <v>99861.61</v>
      </c>
    </row>
    <row r="554" spans="1:15" ht="12.75" x14ac:dyDescent="0.2">
      <c r="A554" s="12" t="s">
        <v>100</v>
      </c>
      <c r="B554" s="4" t="s">
        <v>59</v>
      </c>
      <c r="C554" s="3" t="s">
        <v>9</v>
      </c>
      <c r="D554" s="6" t="s">
        <v>36</v>
      </c>
      <c r="E554" s="3" t="s">
        <v>19</v>
      </c>
      <c r="G554" s="13">
        <v>359.3</v>
      </c>
      <c r="H554" s="13"/>
      <c r="I554" s="20">
        <v>9144.3555710500004</v>
      </c>
      <c r="J554" s="20">
        <f t="shared" si="49"/>
        <v>3285566.96</v>
      </c>
      <c r="K554" s="20">
        <f>ROUND((J554-SUM('Entitlement to Date'!E25:O25))/1,2)</f>
        <v>253129.3</v>
      </c>
      <c r="L554" s="20">
        <v>0</v>
      </c>
      <c r="M554" s="20">
        <f>ROUND(((J554*-0.03)-SUM('CSI Admin to Date'!E25:O25))/1,2)</f>
        <v>-7593.88</v>
      </c>
      <c r="N554" s="20">
        <v>-26167.01</v>
      </c>
      <c r="O554" s="1">
        <f t="shared" si="48"/>
        <v>219368.40999999997</v>
      </c>
    </row>
    <row r="555" spans="1:15" ht="12.75" x14ac:dyDescent="0.2">
      <c r="A555" s="12" t="s">
        <v>100</v>
      </c>
      <c r="B555" s="4" t="s">
        <v>59</v>
      </c>
      <c r="C555" s="1" t="s">
        <v>9</v>
      </c>
      <c r="D555" s="6" t="s">
        <v>32</v>
      </c>
      <c r="E555" s="1" t="s">
        <v>124</v>
      </c>
      <c r="G555" s="13">
        <v>926.5</v>
      </c>
      <c r="H555" s="13"/>
      <c r="I555" s="20">
        <v>9103.5155710500003</v>
      </c>
      <c r="J555" s="20">
        <f t="shared" si="49"/>
        <v>8434407.1799999997</v>
      </c>
      <c r="K555" s="20">
        <f>ROUND((J555-SUM('Entitlement to Date'!E26:O26))/1,2)</f>
        <v>686472.03</v>
      </c>
      <c r="L555" s="20">
        <v>0</v>
      </c>
      <c r="M555" s="20">
        <f>ROUND(((J555*-0.03)-SUM('CSI Admin to Date'!E26:O26))/1,2)</f>
        <v>-20594.16</v>
      </c>
      <c r="N555" s="20">
        <v>-85017.5</v>
      </c>
      <c r="O555" s="1">
        <f t="shared" si="48"/>
        <v>580860.37</v>
      </c>
    </row>
    <row r="556" spans="1:15" ht="12.75" x14ac:dyDescent="0.2">
      <c r="A556" s="12" t="s">
        <v>101</v>
      </c>
      <c r="B556" s="4" t="s">
        <v>62</v>
      </c>
      <c r="C556" s="1" t="s">
        <v>11</v>
      </c>
      <c r="D556" s="6" t="s">
        <v>38</v>
      </c>
      <c r="E556" s="1" t="s">
        <v>134</v>
      </c>
      <c r="G556" s="13">
        <v>250</v>
      </c>
      <c r="H556" s="13"/>
      <c r="I556" s="20">
        <v>9731.3431184299989</v>
      </c>
      <c r="J556" s="20">
        <f t="shared" si="49"/>
        <v>2432835.7799999998</v>
      </c>
      <c r="K556" s="20">
        <f>ROUND((J556-SUM('Entitlement to Date'!E27:O27))/1,2)</f>
        <v>161678.53</v>
      </c>
      <c r="L556" s="20">
        <v>0</v>
      </c>
      <c r="M556" s="20">
        <f>ROUND(((J556*-0.03)-SUM('CSI Admin to Date'!E27:O27))/1,2)</f>
        <v>-4850.3500000000004</v>
      </c>
      <c r="N556" s="20">
        <v>0</v>
      </c>
      <c r="O556" s="1">
        <f t="shared" si="48"/>
        <v>156828.18</v>
      </c>
    </row>
    <row r="557" spans="1:15" ht="12.75" x14ac:dyDescent="0.2">
      <c r="A557" s="12" t="s">
        <v>102</v>
      </c>
      <c r="B557" s="4" t="s">
        <v>53</v>
      </c>
      <c r="C557" s="1" t="s">
        <v>53</v>
      </c>
      <c r="D557" s="6" t="s">
        <v>65</v>
      </c>
      <c r="E557" s="1" t="s">
        <v>52</v>
      </c>
      <c r="G557" s="13">
        <v>753.9</v>
      </c>
      <c r="H557" s="13"/>
      <c r="I557" s="20">
        <v>9349.77</v>
      </c>
      <c r="J557" s="20">
        <f t="shared" si="49"/>
        <v>7048791.5999999996</v>
      </c>
      <c r="K557" s="20">
        <f>ROUND((J557-SUM('Entitlement to Date'!E28:O28))/1,2)</f>
        <v>603086.84</v>
      </c>
      <c r="L557" s="20">
        <v>0</v>
      </c>
      <c r="M557" s="20">
        <f>ROUND(((J557*-0.03)-SUM('CSI Admin to Date'!E28:O28))/1,2)</f>
        <v>-18092.61</v>
      </c>
      <c r="N557" s="20">
        <v>-48866.67</v>
      </c>
      <c r="O557" s="1">
        <f t="shared" si="48"/>
        <v>536127.55999999994</v>
      </c>
    </row>
    <row r="558" spans="1:15" ht="12.75" x14ac:dyDescent="0.2">
      <c r="A558" s="12" t="s">
        <v>102</v>
      </c>
      <c r="B558" s="4" t="s">
        <v>53</v>
      </c>
      <c r="C558" s="1" t="s">
        <v>53</v>
      </c>
      <c r="D558" s="6" t="s">
        <v>150</v>
      </c>
      <c r="E558" s="1" t="s">
        <v>151</v>
      </c>
      <c r="G558" s="13">
        <v>59</v>
      </c>
      <c r="H558" s="13"/>
      <c r="I558" s="20">
        <v>9349.77</v>
      </c>
      <c r="J558" s="20">
        <f t="shared" si="49"/>
        <v>551636.43000000005</v>
      </c>
      <c r="K558" s="20">
        <f>ROUND((J558-SUM('Entitlement to Date'!E29:O29))/1,2)</f>
        <v>23371.27</v>
      </c>
      <c r="L558" s="20">
        <v>0</v>
      </c>
      <c r="M558" s="20">
        <f>ROUND(((J558*-0.03)-SUM('CSI Admin to Date'!E29:O29))/1,2)</f>
        <v>-701.13</v>
      </c>
      <c r="N558" s="20">
        <v>0</v>
      </c>
      <c r="O558" s="1">
        <f t="shared" si="48"/>
        <v>22670.14</v>
      </c>
    </row>
    <row r="559" spans="1:15" ht="12.75" x14ac:dyDescent="0.2">
      <c r="A559" s="12" t="s">
        <v>103</v>
      </c>
      <c r="B559" s="4" t="s">
        <v>60</v>
      </c>
      <c r="C559" s="3" t="s">
        <v>12</v>
      </c>
      <c r="D559" s="6" t="s">
        <v>39</v>
      </c>
      <c r="E559" s="3" t="s">
        <v>127</v>
      </c>
      <c r="G559" s="13">
        <v>217.5</v>
      </c>
      <c r="H559" s="13"/>
      <c r="I559" s="20">
        <v>9288.9045098099996</v>
      </c>
      <c r="J559" s="20">
        <f t="shared" si="49"/>
        <v>2020336.73</v>
      </c>
      <c r="K559" s="20">
        <f>ROUND((J559-SUM('Entitlement to Date'!E30:O30))/1,2)</f>
        <v>177617.54</v>
      </c>
      <c r="L559" s="20">
        <v>0</v>
      </c>
      <c r="M559" s="20">
        <f>ROUND(((J559*-0.03)-SUM('CSI Admin to Date'!E30:O30))/1,2)</f>
        <v>-5328.52</v>
      </c>
      <c r="N559" s="20">
        <v>0</v>
      </c>
      <c r="O559" s="1">
        <f t="shared" si="48"/>
        <v>172289.02000000002</v>
      </c>
    </row>
    <row r="560" spans="1:15" ht="12.75" x14ac:dyDescent="0.2">
      <c r="A560" s="12" t="s">
        <v>103</v>
      </c>
      <c r="B560" s="4" t="s">
        <v>60</v>
      </c>
      <c r="C560" s="1" t="s">
        <v>12</v>
      </c>
      <c r="D560" s="6" t="s">
        <v>40</v>
      </c>
      <c r="E560" s="1" t="s">
        <v>13</v>
      </c>
      <c r="G560" s="13">
        <v>331.6</v>
      </c>
      <c r="H560" s="13"/>
      <c r="I560" s="20">
        <v>9161.1545098099996</v>
      </c>
      <c r="J560" s="20">
        <f t="shared" si="49"/>
        <v>3037838.84</v>
      </c>
      <c r="K560" s="20">
        <f>ROUND((J560-SUM('Entitlement to Date'!E31:O31))/1,2)</f>
        <v>254003.29</v>
      </c>
      <c r="L560" s="20">
        <v>0</v>
      </c>
      <c r="M560" s="20">
        <f>ROUND(((J560*-0.03)-SUM('CSI Admin to Date'!E31:O31))/1,2)</f>
        <v>-7620.11</v>
      </c>
      <c r="N560" s="20">
        <v>0</v>
      </c>
      <c r="O560" s="1">
        <f t="shared" si="48"/>
        <v>246383.18000000002</v>
      </c>
    </row>
    <row r="561" spans="1:15" ht="12.75" x14ac:dyDescent="0.2">
      <c r="A561" s="12" t="s">
        <v>104</v>
      </c>
      <c r="B561" s="4" t="s">
        <v>61</v>
      </c>
      <c r="C561" s="1" t="s">
        <v>14</v>
      </c>
      <c r="D561" s="6" t="s">
        <v>84</v>
      </c>
      <c r="E561" s="1" t="s">
        <v>88</v>
      </c>
      <c r="G561" s="13">
        <v>171.2</v>
      </c>
      <c r="H561" s="13"/>
      <c r="I561" s="20">
        <v>9074.17</v>
      </c>
      <c r="J561" s="20">
        <f t="shared" si="49"/>
        <v>1553497.9</v>
      </c>
      <c r="K561" s="20">
        <f>ROUND((J561-SUM('Entitlement to Date'!E32:O32))/1,2)</f>
        <v>133108.03</v>
      </c>
      <c r="L561" s="20">
        <v>0</v>
      </c>
      <c r="M561" s="20">
        <f>ROUND(((J561*-0.03)-SUM('CSI Admin to Date'!E32:O32))/1,2)</f>
        <v>-3993.25</v>
      </c>
      <c r="N561" s="20">
        <v>0</v>
      </c>
      <c r="O561" s="1">
        <f t="shared" si="48"/>
        <v>129114.78</v>
      </c>
    </row>
    <row r="562" spans="1:15" ht="12.75" x14ac:dyDescent="0.2">
      <c r="A562" s="12" t="s">
        <v>104</v>
      </c>
      <c r="B562" s="4" t="s">
        <v>61</v>
      </c>
      <c r="C562" s="1" t="s">
        <v>14</v>
      </c>
      <c r="D562" s="6" t="s">
        <v>41</v>
      </c>
      <c r="E562" s="1" t="s">
        <v>130</v>
      </c>
      <c r="G562" s="13">
        <v>173.6</v>
      </c>
      <c r="H562" s="13"/>
      <c r="I562" s="20">
        <v>9074.17</v>
      </c>
      <c r="J562" s="20">
        <f t="shared" si="49"/>
        <v>1575275.91</v>
      </c>
      <c r="K562" s="20">
        <f>ROUND((J562-SUM('Entitlement to Date'!E33:O33))/1,2)</f>
        <v>117378.27</v>
      </c>
      <c r="L562" s="20">
        <v>0</v>
      </c>
      <c r="M562" s="20">
        <f>ROUND(((J562*-0.03)-SUM('CSI Admin to Date'!E33:O33))/1,2)</f>
        <v>-3521.35</v>
      </c>
      <c r="N562" s="20">
        <v>0</v>
      </c>
      <c r="O562" s="1">
        <f t="shared" si="48"/>
        <v>113856.92</v>
      </c>
    </row>
    <row r="563" spans="1:15" ht="12.75" x14ac:dyDescent="0.2">
      <c r="A563" s="12" t="s">
        <v>104</v>
      </c>
      <c r="B563" s="4" t="s">
        <v>61</v>
      </c>
      <c r="C563" s="1" t="s">
        <v>14</v>
      </c>
      <c r="D563" s="6" t="s">
        <v>109</v>
      </c>
      <c r="E563" s="1" t="s">
        <v>131</v>
      </c>
      <c r="G563" s="13">
        <v>607.29999999999995</v>
      </c>
      <c r="H563" s="13"/>
      <c r="I563" s="20">
        <v>9074.17</v>
      </c>
      <c r="J563" s="20">
        <f t="shared" si="49"/>
        <v>5510743.4400000004</v>
      </c>
      <c r="K563" s="20">
        <f>ROUND((J563-SUM('Entitlement to Date'!E34:O34))/1,2)</f>
        <v>473955.87</v>
      </c>
      <c r="L563" s="20">
        <v>0</v>
      </c>
      <c r="M563" s="20">
        <f>ROUND(((J563*-0.03)-SUM('CSI Admin to Date'!E34:O34))/1,2)</f>
        <v>-14218.67</v>
      </c>
      <c r="N563" s="20">
        <v>0</v>
      </c>
      <c r="O563" s="1">
        <f t="shared" si="48"/>
        <v>459737.2</v>
      </c>
    </row>
    <row r="564" spans="1:15" ht="12.75" x14ac:dyDescent="0.2">
      <c r="A564" s="12" t="s">
        <v>104</v>
      </c>
      <c r="B564" s="4" t="s">
        <v>61</v>
      </c>
      <c r="C564" s="1" t="s">
        <v>14</v>
      </c>
      <c r="D564" s="6" t="s">
        <v>85</v>
      </c>
      <c r="E564" s="1" t="s">
        <v>132</v>
      </c>
      <c r="G564" s="13">
        <v>1021.8</v>
      </c>
      <c r="H564" s="13"/>
      <c r="I564" s="20">
        <v>9074.17</v>
      </c>
      <c r="J564" s="20">
        <f t="shared" si="49"/>
        <v>9271986.9100000001</v>
      </c>
      <c r="K564" s="20">
        <f>ROUND((J564-SUM('Entitlement to Date'!E35:O35))/1,2)</f>
        <v>460586.25</v>
      </c>
      <c r="L564" s="20">
        <v>0</v>
      </c>
      <c r="M564" s="20">
        <f>ROUND(((J564*-0.03)-SUM('CSI Admin to Date'!E35:O35))/1,2)</f>
        <v>-13817.59</v>
      </c>
      <c r="N564" s="20">
        <v>-66955.820000000007</v>
      </c>
      <c r="O564" s="1">
        <f t="shared" si="48"/>
        <v>379812.83999999997</v>
      </c>
    </row>
    <row r="565" spans="1:15" ht="12.75" x14ac:dyDescent="0.2">
      <c r="A565" s="12" t="s">
        <v>104</v>
      </c>
      <c r="B565" s="4" t="s">
        <v>61</v>
      </c>
      <c r="C565" s="1" t="s">
        <v>14</v>
      </c>
      <c r="D565" s="6" t="s">
        <v>42</v>
      </c>
      <c r="E565" s="1" t="s">
        <v>133</v>
      </c>
      <c r="G565" s="13">
        <v>1043.5</v>
      </c>
      <c r="H565" s="13"/>
      <c r="I565" s="20">
        <v>9074.17</v>
      </c>
      <c r="J565" s="20">
        <f t="shared" si="49"/>
        <v>9468896.4000000004</v>
      </c>
      <c r="K565" s="20">
        <f>ROUND((J565-SUM('Entitlement to Date'!E36:O36))/1,2)</f>
        <v>706732.66</v>
      </c>
      <c r="L565" s="20">
        <v>0</v>
      </c>
      <c r="M565" s="20">
        <f>ROUND(((J565*-0.03)-SUM('CSI Admin to Date'!E36:O36))/1,2)</f>
        <v>-21201.98</v>
      </c>
      <c r="N565" s="20">
        <v>-106294.78</v>
      </c>
      <c r="O565" s="1">
        <f t="shared" si="48"/>
        <v>579235.9</v>
      </c>
    </row>
    <row r="566" spans="1:15" ht="12.75" x14ac:dyDescent="0.2">
      <c r="A566" s="4" t="s">
        <v>104</v>
      </c>
      <c r="B566" s="4" t="s">
        <v>61</v>
      </c>
      <c r="C566" s="4" t="s">
        <v>14</v>
      </c>
      <c r="D566" s="6" t="s">
        <v>152</v>
      </c>
      <c r="E566" s="4" t="s">
        <v>153</v>
      </c>
      <c r="G566" s="13">
        <v>0</v>
      </c>
      <c r="H566" s="13">
        <v>247</v>
      </c>
      <c r="I566" s="20">
        <v>9074.17</v>
      </c>
      <c r="J566" s="20">
        <f t="shared" si="49"/>
        <v>2145200.66</v>
      </c>
      <c r="K566" s="20">
        <f>ROUND((J566-SUM('Entitlement to Date'!E37:O37))/1,2)</f>
        <v>151352.41</v>
      </c>
      <c r="L566" s="20">
        <v>0</v>
      </c>
      <c r="M566" s="20">
        <f>ROUND(((J566*-0.03)-SUM('CSI Admin to Date'!E37:O37))/1,2)</f>
        <v>-4540.57</v>
      </c>
      <c r="N566" s="20">
        <v>0</v>
      </c>
      <c r="O566" s="1">
        <f t="shared" si="48"/>
        <v>146811.84</v>
      </c>
    </row>
    <row r="567" spans="1:15" ht="12.75" x14ac:dyDescent="0.2">
      <c r="A567" s="12" t="s">
        <v>105</v>
      </c>
      <c r="B567" s="4" t="s">
        <v>57</v>
      </c>
      <c r="C567" s="1" t="s">
        <v>15</v>
      </c>
      <c r="D567" s="6" t="s">
        <v>43</v>
      </c>
      <c r="E567" s="1" t="s">
        <v>16</v>
      </c>
      <c r="G567" s="13">
        <v>887.3</v>
      </c>
      <c r="H567" s="13"/>
      <c r="I567" s="20">
        <v>9074.17</v>
      </c>
      <c r="J567" s="20">
        <f t="shared" si="49"/>
        <v>8051511.04</v>
      </c>
      <c r="K567" s="20">
        <f>ROUND((J567-SUM('Entitlement to Date'!E38:O38))/1,2)</f>
        <v>675432.15</v>
      </c>
      <c r="L567" s="20">
        <v>0</v>
      </c>
      <c r="M567" s="20">
        <f>ROUND(((J567*-0.03)-SUM('CSI Admin to Date'!E38:O38))/1,2)</f>
        <v>-20262.96</v>
      </c>
      <c r="N567" s="20">
        <v>-111775.83</v>
      </c>
      <c r="O567" s="1">
        <f t="shared" si="48"/>
        <v>543393.3600000001</v>
      </c>
    </row>
    <row r="568" spans="1:15" ht="12.75" x14ac:dyDescent="0.2">
      <c r="A568" s="12" t="s">
        <v>105</v>
      </c>
      <c r="B568" s="4" t="s">
        <v>57</v>
      </c>
      <c r="C568" s="1" t="s">
        <v>15</v>
      </c>
      <c r="D568" s="6" t="s">
        <v>50</v>
      </c>
      <c r="E568" s="1" t="s">
        <v>129</v>
      </c>
      <c r="G568" s="13">
        <v>50</v>
      </c>
      <c r="H568" s="13"/>
      <c r="I568" s="20">
        <v>9074.17</v>
      </c>
      <c r="J568" s="20">
        <f t="shared" si="49"/>
        <v>453708.5</v>
      </c>
      <c r="K568" s="20">
        <f>ROUND((J568-SUM('Entitlement to Date'!E39:O39))/1,2)</f>
        <v>29287.35</v>
      </c>
      <c r="L568" s="20">
        <v>0</v>
      </c>
      <c r="M568" s="20">
        <f>ROUND(((J568*-0.03)-SUM('CSI Admin to Date'!E39:O39))/1,2)</f>
        <v>-878.61</v>
      </c>
      <c r="N568" s="20">
        <v>0</v>
      </c>
      <c r="O568" s="1">
        <f t="shared" si="48"/>
        <v>28408.739999999998</v>
      </c>
    </row>
    <row r="569" spans="1:15" ht="12.75" x14ac:dyDescent="0.2">
      <c r="A569" s="12" t="s">
        <v>44</v>
      </c>
      <c r="B569" s="4" t="s">
        <v>143</v>
      </c>
      <c r="C569" s="4" t="s">
        <v>140</v>
      </c>
      <c r="D569" s="6" t="s">
        <v>141</v>
      </c>
      <c r="E569" s="4" t="s">
        <v>142</v>
      </c>
      <c r="G569" s="13">
        <v>48</v>
      </c>
      <c r="H569" s="13"/>
      <c r="I569" s="20">
        <v>9609.8094201599997</v>
      </c>
      <c r="J569" s="20">
        <f t="shared" si="49"/>
        <v>461270.85</v>
      </c>
      <c r="K569" s="20">
        <f>ROUND((J569-SUM('Entitlement to Date'!E40:O40))/1,2)</f>
        <v>43579.17</v>
      </c>
      <c r="L569" s="20">
        <v>0</v>
      </c>
      <c r="M569" s="20">
        <f>ROUND(((J569*-0.03)-SUM('CSI Admin to Date'!E40:O40))/1,2)</f>
        <v>-1307.3800000000001</v>
      </c>
      <c r="N569" s="20">
        <v>0</v>
      </c>
      <c r="O569" s="1">
        <f t="shared" si="48"/>
        <v>42271.79</v>
      </c>
    </row>
    <row r="570" spans="1:15" ht="12.75" x14ac:dyDescent="0.2">
      <c r="A570" s="12" t="s">
        <v>106</v>
      </c>
      <c r="B570" s="4" t="s">
        <v>64</v>
      </c>
      <c r="C570" s="1" t="s">
        <v>110</v>
      </c>
      <c r="D570" s="6" t="s">
        <v>46</v>
      </c>
      <c r="E570" s="1" t="s">
        <v>136</v>
      </c>
      <c r="G570" s="13">
        <v>119</v>
      </c>
      <c r="H570" s="13"/>
      <c r="I570" s="20">
        <v>9308.5536869099997</v>
      </c>
      <c r="J570" s="20">
        <f t="shared" si="49"/>
        <v>1107717.8899999999</v>
      </c>
      <c r="K570" s="20">
        <f>ROUND((J570-SUM('Entitlement to Date'!E41:O41))/1,2)</f>
        <v>78021.899999999994</v>
      </c>
      <c r="L570" s="20">
        <v>0</v>
      </c>
      <c r="M570" s="20">
        <f>ROUND(((J570*-0.03)-SUM('CSI Admin to Date'!E41:O41))/1,2)</f>
        <v>-2340.66</v>
      </c>
      <c r="N570" s="20">
        <v>0</v>
      </c>
      <c r="O570" s="1">
        <f t="shared" si="48"/>
        <v>75681.239999999991</v>
      </c>
    </row>
    <row r="572" spans="1:15" x14ac:dyDescent="0.25">
      <c r="A572" s="22" t="s">
        <v>161</v>
      </c>
      <c r="B572"/>
      <c r="C572" s="23">
        <v>8685.0229067399687</v>
      </c>
      <c r="G572" s="21">
        <f>SUM(G531:G571)</f>
        <v>20043.199999999997</v>
      </c>
      <c r="H572" s="21">
        <f>SUM(H531:H571)</f>
        <v>250.5</v>
      </c>
      <c r="J572" s="21">
        <f>SUM(J531:J571)</f>
        <v>190621512.25999999</v>
      </c>
      <c r="K572" s="21">
        <f t="shared" ref="K572:O572" si="50">SUM(K531:K571)</f>
        <v>15206195.349999998</v>
      </c>
      <c r="L572" s="21">
        <f t="shared" si="50"/>
        <v>0</v>
      </c>
      <c r="M572" s="21">
        <f t="shared" si="50"/>
        <v>-456185.84999999986</v>
      </c>
      <c r="N572" s="21">
        <f t="shared" si="50"/>
        <v>-1925888.01</v>
      </c>
      <c r="O572" s="21">
        <f t="shared" si="50"/>
        <v>12824121.489999996</v>
      </c>
    </row>
    <row r="573" spans="1:15" x14ac:dyDescent="0.25">
      <c r="H573" s="21">
        <f>G572+H572</f>
        <v>20293.699999999997</v>
      </c>
      <c r="M573" s="21"/>
      <c r="O573" s="21">
        <f>O572-M572</f>
        <v>13280307.339999996</v>
      </c>
    </row>
  </sheetData>
  <pageMargins left="0.25" right="0.25" top="0.75" bottom="0.75" header="0.3" footer="0.3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zoomScale="90" zoomScaleNormal="90" workbookViewId="0">
      <pane xSplit="4" ySplit="1" topLeftCell="N27" activePane="bottomRight" state="frozen"/>
      <selection pane="topRight" activeCell="E1" sqref="E1"/>
      <selection pane="bottomLeft" activeCell="A2" sqref="A2"/>
      <selection pane="bottomRight" activeCell="Q2" sqref="Q2:Q41"/>
    </sheetView>
  </sheetViews>
  <sheetFormatPr defaultRowHeight="15" x14ac:dyDescent="0.25"/>
  <cols>
    <col min="1" max="1" width="11.140625" bestFit="1" customWidth="1"/>
    <col min="2" max="2" width="17.5703125" bestFit="1" customWidth="1"/>
    <col min="3" max="3" width="15.5703125" bestFit="1" customWidth="1"/>
    <col min="4" max="4" width="50.28515625" bestFit="1" customWidth="1"/>
    <col min="5" max="10" width="14.28515625" bestFit="1" customWidth="1"/>
    <col min="11" max="15" width="15.5703125" bestFit="1" customWidth="1"/>
    <col min="16" max="16" width="14.28515625" bestFit="1" customWidth="1"/>
    <col min="17" max="17" width="15.5703125" bestFit="1" customWidth="1"/>
    <col min="19" max="19" width="18.5703125" bestFit="1" customWidth="1"/>
    <col min="20" max="20" width="17.28515625" bestFit="1" customWidth="1"/>
  </cols>
  <sheetData>
    <row r="1" spans="1:20" s="8" customFormat="1" x14ac:dyDescent="0.25">
      <c r="A1" s="8" t="s">
        <v>68</v>
      </c>
      <c r="B1" s="8" t="s">
        <v>69</v>
      </c>
      <c r="C1" s="8" t="s">
        <v>20</v>
      </c>
      <c r="D1" s="8" t="s">
        <v>70</v>
      </c>
      <c r="E1" s="9" t="s">
        <v>67</v>
      </c>
      <c r="F1" s="9" t="s">
        <v>71</v>
      </c>
      <c r="G1" s="9" t="s">
        <v>72</v>
      </c>
      <c r="H1" s="9" t="s">
        <v>73</v>
      </c>
      <c r="I1" s="9" t="s">
        <v>74</v>
      </c>
      <c r="J1" s="9" t="s">
        <v>75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S1" s="8" t="s">
        <v>145</v>
      </c>
      <c r="T1" s="8" t="s">
        <v>146</v>
      </c>
    </row>
    <row r="2" spans="1:20" x14ac:dyDescent="0.25">
      <c r="A2" s="4" t="s">
        <v>55</v>
      </c>
      <c r="B2" s="1" t="s">
        <v>107</v>
      </c>
      <c r="C2" s="6" t="s">
        <v>23</v>
      </c>
      <c r="D2" s="1" t="s">
        <v>112</v>
      </c>
      <c r="E2" s="7">
        <v>1466801.51</v>
      </c>
      <c r="F2" s="10">
        <v>1466801.51</v>
      </c>
      <c r="G2" s="10">
        <v>1466801.51</v>
      </c>
      <c r="H2" s="7">
        <v>1466801.51</v>
      </c>
      <c r="I2" s="7">
        <v>1466801.51</v>
      </c>
      <c r="J2" s="7">
        <v>1390924.46</v>
      </c>
      <c r="K2" s="7">
        <v>1390902.87</v>
      </c>
      <c r="L2" s="11">
        <v>1390902.87</v>
      </c>
      <c r="M2" s="7">
        <v>1390902.87</v>
      </c>
      <c r="N2" s="26">
        <v>1390902.87</v>
      </c>
      <c r="O2" s="7">
        <v>1390902.88</v>
      </c>
      <c r="P2" s="7">
        <v>1390902.87</v>
      </c>
      <c r="Q2" s="7">
        <f>SUM(E2:P2)</f>
        <v>17070349.240000002</v>
      </c>
      <c r="S2" s="24">
        <v>17070349.239999998</v>
      </c>
      <c r="T2" s="25">
        <f>S2-Q2</f>
        <v>0</v>
      </c>
    </row>
    <row r="3" spans="1:20" x14ac:dyDescent="0.25">
      <c r="A3" s="4" t="s">
        <v>55</v>
      </c>
      <c r="B3" s="1" t="s">
        <v>107</v>
      </c>
      <c r="C3" s="6" t="s">
        <v>45</v>
      </c>
      <c r="D3" s="1" t="s">
        <v>113</v>
      </c>
      <c r="E3" s="7">
        <v>666727.96</v>
      </c>
      <c r="F3" s="10">
        <v>666727.96</v>
      </c>
      <c r="G3" s="10">
        <v>666727.96</v>
      </c>
      <c r="H3" s="7">
        <v>666727.96</v>
      </c>
      <c r="I3" s="7">
        <v>666727.96</v>
      </c>
      <c r="J3" s="7">
        <v>649395.87</v>
      </c>
      <c r="K3" s="7">
        <v>649388.93999999994</v>
      </c>
      <c r="L3" s="11">
        <v>666370.06000000006</v>
      </c>
      <c r="M3" s="7">
        <v>666370.06000000006</v>
      </c>
      <c r="N3" s="26">
        <v>666370.06000000006</v>
      </c>
      <c r="O3" s="7">
        <v>666370.06000000006</v>
      </c>
      <c r="P3" s="7">
        <v>666370.06000000006</v>
      </c>
      <c r="Q3" s="7">
        <f t="shared" ref="Q3:Q41" si="0">SUM(E3:P3)</f>
        <v>7964274.910000002</v>
      </c>
      <c r="S3" s="24">
        <v>7964274.9100000001</v>
      </c>
      <c r="T3" s="25">
        <f t="shared" ref="T3:T42" si="1">S3-Q3</f>
        <v>0</v>
      </c>
    </row>
    <row r="4" spans="1:20" x14ac:dyDescent="0.25">
      <c r="A4" s="4" t="s">
        <v>55</v>
      </c>
      <c r="B4" s="1" t="s">
        <v>107</v>
      </c>
      <c r="C4" s="6" t="s">
        <v>92</v>
      </c>
      <c r="D4" s="1" t="s">
        <v>114</v>
      </c>
      <c r="E4" s="7">
        <v>1592724.14</v>
      </c>
      <c r="F4" s="10">
        <v>1592724.14</v>
      </c>
      <c r="G4" s="10">
        <v>1592724.14</v>
      </c>
      <c r="H4" s="7">
        <v>1592724.14</v>
      </c>
      <c r="I4" s="7">
        <v>1592724.14</v>
      </c>
      <c r="J4" s="7">
        <v>1554073.97</v>
      </c>
      <c r="K4" s="7">
        <v>1554057.44</v>
      </c>
      <c r="L4" s="11">
        <v>1609990.92</v>
      </c>
      <c r="M4" s="7">
        <v>1609990.92</v>
      </c>
      <c r="N4" s="26">
        <v>1609990.92</v>
      </c>
      <c r="O4" s="7">
        <v>1609990.92</v>
      </c>
      <c r="P4" s="7">
        <v>1609990.91</v>
      </c>
      <c r="Q4" s="7">
        <f t="shared" si="0"/>
        <v>19121706.699999999</v>
      </c>
      <c r="S4" s="24">
        <v>19121706.699999999</v>
      </c>
      <c r="T4" s="25">
        <f t="shared" si="1"/>
        <v>0</v>
      </c>
    </row>
    <row r="5" spans="1:20" x14ac:dyDescent="0.25">
      <c r="A5" s="4" t="s">
        <v>55</v>
      </c>
      <c r="B5" s="1" t="s">
        <v>7</v>
      </c>
      <c r="C5" s="6" t="s">
        <v>24</v>
      </c>
      <c r="D5" s="1" t="s">
        <v>120</v>
      </c>
      <c r="E5" s="7">
        <v>570589.57999999996</v>
      </c>
      <c r="F5" s="10">
        <v>570589.57999999996</v>
      </c>
      <c r="G5" s="10">
        <v>570589.57999999996</v>
      </c>
      <c r="H5" s="7">
        <v>570589.57999999996</v>
      </c>
      <c r="I5" s="7">
        <v>570589.57999999996</v>
      </c>
      <c r="J5" s="7">
        <v>478539.22</v>
      </c>
      <c r="K5" s="7">
        <v>478463.04</v>
      </c>
      <c r="L5" s="11">
        <v>523541.65</v>
      </c>
      <c r="M5" s="7">
        <v>523541.66</v>
      </c>
      <c r="N5" s="26">
        <v>523541.65</v>
      </c>
      <c r="O5" s="7">
        <v>523541.65</v>
      </c>
      <c r="P5" s="7">
        <v>523541.66</v>
      </c>
      <c r="Q5" s="7">
        <f t="shared" si="0"/>
        <v>6427658.4300000016</v>
      </c>
      <c r="S5" s="24">
        <v>6427658.4299999997</v>
      </c>
      <c r="T5" s="25">
        <f t="shared" si="1"/>
        <v>0</v>
      </c>
    </row>
    <row r="6" spans="1:20" x14ac:dyDescent="0.25">
      <c r="A6" s="4" t="s">
        <v>55</v>
      </c>
      <c r="B6" s="1" t="s">
        <v>54</v>
      </c>
      <c r="C6" s="6" t="s">
        <v>25</v>
      </c>
      <c r="D6" s="1" t="s">
        <v>119</v>
      </c>
      <c r="E6" s="7">
        <v>515220.32</v>
      </c>
      <c r="F6" s="10">
        <v>515220.32</v>
      </c>
      <c r="G6" s="10">
        <v>515220.32</v>
      </c>
      <c r="H6" s="7">
        <v>515220.32</v>
      </c>
      <c r="I6" s="7">
        <v>515220.32</v>
      </c>
      <c r="J6" s="7">
        <v>594551.11</v>
      </c>
      <c r="K6" s="7">
        <v>594539.28</v>
      </c>
      <c r="L6" s="11">
        <v>606624.89</v>
      </c>
      <c r="M6" s="7">
        <v>606624.9</v>
      </c>
      <c r="N6" s="26">
        <v>606624.89</v>
      </c>
      <c r="O6" s="7">
        <v>606624.9</v>
      </c>
      <c r="P6" s="7">
        <v>606624.89</v>
      </c>
      <c r="Q6" s="7">
        <f t="shared" si="0"/>
        <v>6798316.46</v>
      </c>
      <c r="S6" s="24">
        <v>6798316.46</v>
      </c>
      <c r="T6" s="25">
        <f t="shared" si="1"/>
        <v>0</v>
      </c>
    </row>
    <row r="7" spans="1:20" x14ac:dyDescent="0.25">
      <c r="A7" s="4" t="s">
        <v>55</v>
      </c>
      <c r="B7" s="1" t="s">
        <v>111</v>
      </c>
      <c r="C7" s="6" t="s">
        <v>44</v>
      </c>
      <c r="D7" s="1" t="s">
        <v>137</v>
      </c>
      <c r="E7" s="7">
        <v>385755.78</v>
      </c>
      <c r="F7" s="10">
        <v>385755.78</v>
      </c>
      <c r="G7" s="10">
        <v>385755.78</v>
      </c>
      <c r="H7" s="7">
        <v>385755.78</v>
      </c>
      <c r="I7" s="7">
        <v>385755.78</v>
      </c>
      <c r="J7" s="7">
        <v>353688.16</v>
      </c>
      <c r="K7" s="7">
        <v>353677.47</v>
      </c>
      <c r="L7" s="11">
        <v>365325.33</v>
      </c>
      <c r="M7" s="7">
        <v>365325.33</v>
      </c>
      <c r="N7" s="26">
        <v>365325.33</v>
      </c>
      <c r="O7" s="7">
        <v>365325.33</v>
      </c>
      <c r="P7" s="7">
        <v>365325.33</v>
      </c>
      <c r="Q7" s="7">
        <f t="shared" si="0"/>
        <v>4462771.1800000006</v>
      </c>
      <c r="S7" s="24">
        <v>4462771.18</v>
      </c>
      <c r="T7" s="25">
        <f t="shared" si="1"/>
        <v>0</v>
      </c>
    </row>
    <row r="8" spans="1:20" x14ac:dyDescent="0.25">
      <c r="A8" s="4" t="s">
        <v>55</v>
      </c>
      <c r="B8" s="1" t="s">
        <v>111</v>
      </c>
      <c r="C8" s="6" t="s">
        <v>26</v>
      </c>
      <c r="D8" s="1" t="s">
        <v>138</v>
      </c>
      <c r="E8" s="7">
        <v>193294.47</v>
      </c>
      <c r="F8" s="10">
        <v>193294.47</v>
      </c>
      <c r="G8" s="10">
        <v>193294.47</v>
      </c>
      <c r="H8" s="7">
        <v>193294.47</v>
      </c>
      <c r="I8" s="7">
        <v>193294.47</v>
      </c>
      <c r="J8" s="7">
        <v>151292.51</v>
      </c>
      <c r="K8" s="7">
        <v>151287.32999999999</v>
      </c>
      <c r="L8" s="11">
        <v>151815.20000000001</v>
      </c>
      <c r="M8" s="7">
        <v>151815.21</v>
      </c>
      <c r="N8" s="26">
        <v>151815.20000000001</v>
      </c>
      <c r="O8" s="7">
        <v>151815.21</v>
      </c>
      <c r="P8" s="7">
        <v>151815.20000000001</v>
      </c>
      <c r="Q8" s="7">
        <f t="shared" si="0"/>
        <v>2028128.2099999997</v>
      </c>
      <c r="S8" s="24">
        <v>2028128.21</v>
      </c>
      <c r="T8" s="25">
        <f t="shared" si="1"/>
        <v>0</v>
      </c>
    </row>
    <row r="9" spans="1:20" x14ac:dyDescent="0.25">
      <c r="A9" s="4" t="s">
        <v>55</v>
      </c>
      <c r="B9" s="1" t="s">
        <v>111</v>
      </c>
      <c r="C9" s="6" t="s">
        <v>27</v>
      </c>
      <c r="D9" s="2" t="s">
        <v>139</v>
      </c>
      <c r="E9" s="7">
        <v>204125.63</v>
      </c>
      <c r="F9" s="10">
        <v>204125.63</v>
      </c>
      <c r="G9" s="10">
        <v>204125.63</v>
      </c>
      <c r="H9" s="7">
        <v>204125.63</v>
      </c>
      <c r="I9" s="7">
        <v>204125.63</v>
      </c>
      <c r="J9" s="7">
        <v>211060.86</v>
      </c>
      <c r="K9" s="7">
        <v>211054.11</v>
      </c>
      <c r="L9" s="11">
        <v>223892.34</v>
      </c>
      <c r="M9" s="7">
        <v>223892.35</v>
      </c>
      <c r="N9" s="26">
        <v>223892.34</v>
      </c>
      <c r="O9" s="7">
        <v>223892.35</v>
      </c>
      <c r="P9" s="7">
        <v>223892.34</v>
      </c>
      <c r="Q9" s="7">
        <f t="shared" si="0"/>
        <v>2562204.8400000003</v>
      </c>
      <c r="S9" s="24">
        <v>2562204.84</v>
      </c>
      <c r="T9" s="25">
        <f t="shared" si="1"/>
        <v>0</v>
      </c>
    </row>
    <row r="10" spans="1:20" x14ac:dyDescent="0.25">
      <c r="A10" s="4" t="s">
        <v>58</v>
      </c>
      <c r="B10" s="1" t="s">
        <v>18</v>
      </c>
      <c r="C10" s="6" t="s">
        <v>49</v>
      </c>
      <c r="D10" s="3" t="s">
        <v>115</v>
      </c>
      <c r="E10" s="7">
        <v>394767.78</v>
      </c>
      <c r="F10" s="10">
        <v>394767.78</v>
      </c>
      <c r="G10" s="10">
        <v>394767.78</v>
      </c>
      <c r="H10" s="7">
        <v>394767.78</v>
      </c>
      <c r="I10" s="7">
        <v>394767.78</v>
      </c>
      <c r="J10" s="7">
        <v>388187.78</v>
      </c>
      <c r="K10" s="7">
        <v>388155.19</v>
      </c>
      <c r="L10" s="11">
        <v>390794.9</v>
      </c>
      <c r="M10" s="7">
        <v>390794.9</v>
      </c>
      <c r="N10" s="26">
        <v>390794.9</v>
      </c>
      <c r="O10" s="7">
        <v>390794.91</v>
      </c>
      <c r="P10" s="7">
        <v>390794.9</v>
      </c>
      <c r="Q10" s="7">
        <f t="shared" si="0"/>
        <v>4704156.38</v>
      </c>
      <c r="S10" s="24">
        <v>4704156.38</v>
      </c>
      <c r="T10" s="25">
        <f t="shared" si="1"/>
        <v>0</v>
      </c>
    </row>
    <row r="11" spans="1:20" x14ac:dyDescent="0.25">
      <c r="A11" s="4" t="s">
        <v>58</v>
      </c>
      <c r="B11" s="1" t="s">
        <v>18</v>
      </c>
      <c r="C11" s="6" t="s">
        <v>28</v>
      </c>
      <c r="D11" s="1" t="s">
        <v>116</v>
      </c>
      <c r="E11" s="7">
        <v>210256.75</v>
      </c>
      <c r="F11" s="10">
        <v>210256.75</v>
      </c>
      <c r="G11" s="10">
        <v>210256.75</v>
      </c>
      <c r="H11" s="7">
        <v>210256.75</v>
      </c>
      <c r="I11" s="7">
        <v>210256.75</v>
      </c>
      <c r="J11" s="7">
        <v>225863.89</v>
      </c>
      <c r="K11" s="7">
        <v>225849.02</v>
      </c>
      <c r="L11" s="11">
        <v>237596.83</v>
      </c>
      <c r="M11" s="7">
        <v>237596.83</v>
      </c>
      <c r="N11" s="26">
        <v>237596.83</v>
      </c>
      <c r="O11" s="7">
        <v>237596.83</v>
      </c>
      <c r="P11" s="7">
        <v>237596.83</v>
      </c>
      <c r="Q11" s="7">
        <f t="shared" si="0"/>
        <v>2690980.8100000005</v>
      </c>
      <c r="S11" s="24">
        <v>2690980.81</v>
      </c>
      <c r="T11" s="25">
        <f t="shared" si="1"/>
        <v>0</v>
      </c>
    </row>
    <row r="12" spans="1:20" x14ac:dyDescent="0.25">
      <c r="A12" s="4" t="s">
        <v>58</v>
      </c>
      <c r="B12" s="1" t="s">
        <v>18</v>
      </c>
      <c r="C12" s="6" t="s">
        <v>29</v>
      </c>
      <c r="D12" s="1" t="s">
        <v>117</v>
      </c>
      <c r="E12" s="7">
        <v>121863.1</v>
      </c>
      <c r="F12" s="10">
        <v>121863.1</v>
      </c>
      <c r="G12" s="10">
        <v>121863.1</v>
      </c>
      <c r="H12" s="7">
        <v>121863.1</v>
      </c>
      <c r="I12" s="7">
        <v>121863.1</v>
      </c>
      <c r="J12" s="7">
        <v>74114.12</v>
      </c>
      <c r="K12" s="7">
        <v>74103.59</v>
      </c>
      <c r="L12" s="11">
        <v>77036.78</v>
      </c>
      <c r="M12" s="7">
        <v>77036.78</v>
      </c>
      <c r="N12" s="26">
        <v>77036.77</v>
      </c>
      <c r="O12" s="7">
        <v>77036.78</v>
      </c>
      <c r="P12" s="7">
        <v>77036.77</v>
      </c>
      <c r="Q12" s="7">
        <f t="shared" si="0"/>
        <v>1142717.0900000001</v>
      </c>
      <c r="S12" s="24">
        <v>1142717.0900000001</v>
      </c>
      <c r="T12" s="25">
        <f t="shared" si="1"/>
        <v>0</v>
      </c>
    </row>
    <row r="13" spans="1:20" x14ac:dyDescent="0.25">
      <c r="A13" s="4" t="s">
        <v>58</v>
      </c>
      <c r="B13" s="1" t="s">
        <v>18</v>
      </c>
      <c r="C13" s="6" t="s">
        <v>66</v>
      </c>
      <c r="D13" s="1" t="s">
        <v>118</v>
      </c>
      <c r="E13" s="7">
        <v>75520.789999999994</v>
      </c>
      <c r="F13" s="10">
        <v>75520.789999999994</v>
      </c>
      <c r="G13" s="10">
        <v>75520.789999999994</v>
      </c>
      <c r="H13" s="7">
        <v>75520.789999999994</v>
      </c>
      <c r="I13" s="7">
        <v>75520.789999999994</v>
      </c>
      <c r="J13" s="7">
        <v>112052.73</v>
      </c>
      <c r="K13" s="7">
        <v>112040.19</v>
      </c>
      <c r="L13" s="11">
        <v>115423.77</v>
      </c>
      <c r="M13" s="7">
        <v>93794.12</v>
      </c>
      <c r="N13" s="26">
        <v>122633.65</v>
      </c>
      <c r="O13" s="7">
        <v>122633.65</v>
      </c>
      <c r="P13" s="7">
        <v>122633.65</v>
      </c>
      <c r="Q13" s="7">
        <f t="shared" si="0"/>
        <v>1178815.7099999997</v>
      </c>
      <c r="S13" s="24">
        <v>1178815.71</v>
      </c>
      <c r="T13" s="25">
        <f t="shared" si="1"/>
        <v>0</v>
      </c>
    </row>
    <row r="14" spans="1:20" x14ac:dyDescent="0.25">
      <c r="A14" s="4" t="s">
        <v>63</v>
      </c>
      <c r="B14" s="1" t="s">
        <v>22</v>
      </c>
      <c r="C14" s="6" t="s">
        <v>51</v>
      </c>
      <c r="D14" s="1" t="s">
        <v>135</v>
      </c>
      <c r="E14" s="7">
        <v>103484.86</v>
      </c>
      <c r="F14" s="10">
        <v>103484.86</v>
      </c>
      <c r="G14" s="10">
        <v>103484.86</v>
      </c>
      <c r="H14" s="7">
        <v>103484.86</v>
      </c>
      <c r="I14" s="7">
        <v>103484.86</v>
      </c>
      <c r="J14" s="7">
        <v>110640.51</v>
      </c>
      <c r="K14" s="7">
        <v>105734.65</v>
      </c>
      <c r="L14" s="11">
        <v>86451.45</v>
      </c>
      <c r="M14" s="7">
        <v>86451.45</v>
      </c>
      <c r="N14" s="26">
        <v>86451.45</v>
      </c>
      <c r="O14" s="7">
        <v>86451.46</v>
      </c>
      <c r="P14" s="7">
        <v>86451.45</v>
      </c>
      <c r="Q14" s="7">
        <f t="shared" si="0"/>
        <v>1166056.7199999997</v>
      </c>
      <c r="S14" s="24">
        <v>1166056.72</v>
      </c>
      <c r="T14" s="25">
        <f t="shared" si="1"/>
        <v>0</v>
      </c>
    </row>
    <row r="15" spans="1:20" x14ac:dyDescent="0.25">
      <c r="A15" s="4" t="s">
        <v>56</v>
      </c>
      <c r="B15" s="1" t="s">
        <v>56</v>
      </c>
      <c r="C15" s="6" t="s">
        <v>108</v>
      </c>
      <c r="D15" s="1" t="s">
        <v>125</v>
      </c>
      <c r="E15" s="7">
        <v>673755.98</v>
      </c>
      <c r="F15" s="10">
        <v>673755.98</v>
      </c>
      <c r="G15" s="10">
        <v>673755.98</v>
      </c>
      <c r="H15" s="7">
        <v>673755.98</v>
      </c>
      <c r="I15" s="7">
        <v>673755.98</v>
      </c>
      <c r="J15" s="7">
        <v>740715.01</v>
      </c>
      <c r="K15" s="7">
        <v>740126.7</v>
      </c>
      <c r="L15" s="11">
        <v>740126.7</v>
      </c>
      <c r="M15" s="7">
        <v>740126.7</v>
      </c>
      <c r="N15" s="26">
        <v>740126.7</v>
      </c>
      <c r="O15" s="7">
        <v>740126.7</v>
      </c>
      <c r="P15" s="7">
        <v>740126.71</v>
      </c>
      <c r="Q15" s="7">
        <f t="shared" si="0"/>
        <v>8550255.120000001</v>
      </c>
      <c r="S15" s="24">
        <v>8550255.1199999992</v>
      </c>
      <c r="T15" s="25">
        <f t="shared" si="1"/>
        <v>0</v>
      </c>
    </row>
    <row r="16" spans="1:20" x14ac:dyDescent="0.25">
      <c r="A16" s="4" t="s">
        <v>56</v>
      </c>
      <c r="B16" s="1" t="s">
        <v>56</v>
      </c>
      <c r="C16" s="6" t="s">
        <v>30</v>
      </c>
      <c r="D16" s="2" t="s">
        <v>126</v>
      </c>
      <c r="E16" s="7">
        <v>917014.12</v>
      </c>
      <c r="F16" s="10">
        <v>917014.12</v>
      </c>
      <c r="G16" s="10">
        <v>917014.12</v>
      </c>
      <c r="H16" s="7">
        <v>917014.12</v>
      </c>
      <c r="I16" s="7">
        <v>917014.12</v>
      </c>
      <c r="J16" s="7">
        <v>844686.14</v>
      </c>
      <c r="K16" s="7">
        <v>844672.74</v>
      </c>
      <c r="L16" s="11">
        <v>844930.11</v>
      </c>
      <c r="M16" s="7">
        <v>844930.11</v>
      </c>
      <c r="N16" s="26">
        <v>844930.11</v>
      </c>
      <c r="O16" s="7">
        <v>844930.11</v>
      </c>
      <c r="P16" s="7">
        <v>844930.12</v>
      </c>
      <c r="Q16" s="7">
        <f t="shared" si="0"/>
        <v>10499080.039999999</v>
      </c>
      <c r="S16" s="24">
        <v>10499080.039999999</v>
      </c>
      <c r="T16" s="25">
        <f t="shared" si="1"/>
        <v>0</v>
      </c>
    </row>
    <row r="17" spans="1:20" x14ac:dyDescent="0.25">
      <c r="A17" s="4" t="s">
        <v>8</v>
      </c>
      <c r="B17" s="1" t="s">
        <v>8</v>
      </c>
      <c r="C17" s="6" t="s">
        <v>31</v>
      </c>
      <c r="D17" s="1" t="s">
        <v>128</v>
      </c>
      <c r="E17" s="7">
        <v>261892.37</v>
      </c>
      <c r="F17" s="10">
        <v>261892.37</v>
      </c>
      <c r="G17" s="10">
        <v>261892.37</v>
      </c>
      <c r="H17" s="7">
        <v>261892.37</v>
      </c>
      <c r="I17" s="7">
        <v>261892.37</v>
      </c>
      <c r="J17" s="7">
        <v>221898.23</v>
      </c>
      <c r="K17" s="7">
        <v>221894.79</v>
      </c>
      <c r="L17" s="11">
        <v>225825.37</v>
      </c>
      <c r="M17" s="7">
        <v>225825.37</v>
      </c>
      <c r="N17" s="26">
        <v>225825.37</v>
      </c>
      <c r="O17" s="7">
        <v>225825.38</v>
      </c>
      <c r="P17" s="7">
        <v>225825.37</v>
      </c>
      <c r="Q17" s="7">
        <f t="shared" si="0"/>
        <v>2882381.7300000004</v>
      </c>
      <c r="S17" s="24">
        <v>2882381.73</v>
      </c>
      <c r="T17" s="25">
        <f t="shared" si="1"/>
        <v>0</v>
      </c>
    </row>
    <row r="18" spans="1:20" x14ac:dyDescent="0.25">
      <c r="A18" s="4" t="s">
        <v>59</v>
      </c>
      <c r="B18" s="1" t="s">
        <v>9</v>
      </c>
      <c r="C18" s="6" t="s">
        <v>86</v>
      </c>
      <c r="D18" s="2" t="s">
        <v>87</v>
      </c>
      <c r="E18" s="7">
        <v>345286.7</v>
      </c>
      <c r="F18" s="10">
        <v>345286.7</v>
      </c>
      <c r="G18" s="10">
        <v>345286.7</v>
      </c>
      <c r="H18" s="7">
        <v>345286.7</v>
      </c>
      <c r="I18" s="7">
        <v>345286.7</v>
      </c>
      <c r="J18" s="7">
        <v>151850.1</v>
      </c>
      <c r="K18" s="7">
        <v>151847.18</v>
      </c>
      <c r="L18" s="11">
        <v>152600.54</v>
      </c>
      <c r="M18" s="7">
        <v>152600.54</v>
      </c>
      <c r="N18" s="26">
        <v>152600.54</v>
      </c>
      <c r="O18" s="7">
        <v>152600.54</v>
      </c>
      <c r="P18" s="7">
        <v>152600.53</v>
      </c>
      <c r="Q18" s="7">
        <f t="shared" si="0"/>
        <v>2793133.4699999997</v>
      </c>
      <c r="S18" s="24">
        <v>2793133.47</v>
      </c>
      <c r="T18" s="25">
        <f t="shared" si="1"/>
        <v>0</v>
      </c>
    </row>
    <row r="19" spans="1:20" x14ac:dyDescent="0.25">
      <c r="A19" s="4" t="s">
        <v>59</v>
      </c>
      <c r="B19" s="3" t="s">
        <v>9</v>
      </c>
      <c r="C19" s="6" t="s">
        <v>48</v>
      </c>
      <c r="D19" s="3" t="s">
        <v>47</v>
      </c>
      <c r="E19" s="7">
        <v>497526.75</v>
      </c>
      <c r="F19" s="10">
        <v>497526.75</v>
      </c>
      <c r="G19" s="10">
        <v>497526.75</v>
      </c>
      <c r="H19" s="7">
        <v>497526.75</v>
      </c>
      <c r="I19" s="7">
        <v>497526.75</v>
      </c>
      <c r="J19" s="7">
        <v>544283.31000000006</v>
      </c>
      <c r="K19" s="7">
        <v>544275.28</v>
      </c>
      <c r="L19" s="11">
        <v>543725.86</v>
      </c>
      <c r="M19" s="7">
        <v>543725.86</v>
      </c>
      <c r="N19" s="26">
        <v>543725.86</v>
      </c>
      <c r="O19" s="7">
        <v>543725.86</v>
      </c>
      <c r="P19" s="7">
        <v>543725.86</v>
      </c>
      <c r="Q19" s="7">
        <f t="shared" si="0"/>
        <v>6294821.6400000006</v>
      </c>
      <c r="S19" s="24">
        <v>6294821.6399999997</v>
      </c>
      <c r="T19" s="25">
        <f t="shared" si="1"/>
        <v>0</v>
      </c>
    </row>
    <row r="20" spans="1:20" x14ac:dyDescent="0.25">
      <c r="A20" s="4" t="s">
        <v>59</v>
      </c>
      <c r="B20" s="1" t="s">
        <v>9</v>
      </c>
      <c r="C20" s="6" t="s">
        <v>33</v>
      </c>
      <c r="D20" s="1" t="s">
        <v>10</v>
      </c>
      <c r="E20" s="7">
        <v>308403.8</v>
      </c>
      <c r="F20" s="10">
        <v>308403.8</v>
      </c>
      <c r="G20" s="10">
        <v>308403.8</v>
      </c>
      <c r="H20" s="7">
        <v>308403.8</v>
      </c>
      <c r="I20" s="7">
        <v>308403.8</v>
      </c>
      <c r="J20" s="7">
        <v>182888.22</v>
      </c>
      <c r="K20" s="7">
        <v>182885.14</v>
      </c>
      <c r="L20" s="11">
        <v>184516.92</v>
      </c>
      <c r="M20" s="7">
        <v>184516.92</v>
      </c>
      <c r="N20" s="26">
        <v>184516.92</v>
      </c>
      <c r="O20" s="7">
        <v>184516.92</v>
      </c>
      <c r="P20" s="7">
        <v>184516.92</v>
      </c>
      <c r="Q20" s="7">
        <f t="shared" si="0"/>
        <v>2830376.9599999995</v>
      </c>
      <c r="S20" s="24">
        <v>2830376.96</v>
      </c>
      <c r="T20" s="25">
        <f t="shared" si="1"/>
        <v>0</v>
      </c>
    </row>
    <row r="21" spans="1:20" x14ac:dyDescent="0.25">
      <c r="A21" s="4" t="s">
        <v>59</v>
      </c>
      <c r="B21" s="1" t="s">
        <v>9</v>
      </c>
      <c r="C21" s="6" t="s">
        <v>34</v>
      </c>
      <c r="D21" s="1" t="s">
        <v>121</v>
      </c>
      <c r="E21" s="7">
        <v>507728.4</v>
      </c>
      <c r="F21" s="10">
        <v>507728.4</v>
      </c>
      <c r="G21" s="10">
        <v>507728.4</v>
      </c>
      <c r="H21" s="7">
        <v>507728.4</v>
      </c>
      <c r="I21" s="7">
        <v>507728.4</v>
      </c>
      <c r="J21" s="7">
        <v>473498.3</v>
      </c>
      <c r="K21" s="7">
        <v>473490.89</v>
      </c>
      <c r="L21" s="11">
        <v>458682.47</v>
      </c>
      <c r="M21" s="7">
        <v>458682.47</v>
      </c>
      <c r="N21" s="26">
        <v>458682.47</v>
      </c>
      <c r="O21" s="7">
        <v>458682.47</v>
      </c>
      <c r="P21" s="7">
        <v>458682.47</v>
      </c>
      <c r="Q21" s="7">
        <f t="shared" si="0"/>
        <v>5779043.5399999991</v>
      </c>
      <c r="S21" s="24">
        <v>5779043.54</v>
      </c>
      <c r="T21" s="25">
        <f t="shared" si="1"/>
        <v>0</v>
      </c>
    </row>
    <row r="22" spans="1:20" x14ac:dyDescent="0.25">
      <c r="A22" s="4" t="s">
        <v>59</v>
      </c>
      <c r="B22" s="1" t="s">
        <v>9</v>
      </c>
      <c r="C22" s="6" t="s">
        <v>35</v>
      </c>
      <c r="D22" s="1" t="s">
        <v>122</v>
      </c>
      <c r="E22" s="7">
        <v>235422.75</v>
      </c>
      <c r="F22" s="10">
        <v>235422.75</v>
      </c>
      <c r="G22" s="10">
        <v>235422.75</v>
      </c>
      <c r="H22" s="7">
        <v>235422.75</v>
      </c>
      <c r="I22" s="7">
        <v>235422.75</v>
      </c>
      <c r="J22" s="7">
        <v>217540.38</v>
      </c>
      <c r="K22" s="7">
        <v>217536.99</v>
      </c>
      <c r="L22" s="11">
        <v>221907.71</v>
      </c>
      <c r="M22" s="7">
        <v>221907.71</v>
      </c>
      <c r="N22" s="26">
        <v>221907.71</v>
      </c>
      <c r="O22" s="7">
        <v>221907.72</v>
      </c>
      <c r="P22" s="7">
        <v>221907.71</v>
      </c>
      <c r="Q22" s="7">
        <f t="shared" si="0"/>
        <v>2721729.68</v>
      </c>
      <c r="S22" s="24">
        <v>2721729.68</v>
      </c>
      <c r="T22" s="25">
        <f t="shared" si="1"/>
        <v>0</v>
      </c>
    </row>
    <row r="23" spans="1:20" x14ac:dyDescent="0.25">
      <c r="A23" s="4" t="s">
        <v>59</v>
      </c>
      <c r="B23" s="3" t="s">
        <v>9</v>
      </c>
      <c r="C23" s="6" t="s">
        <v>37</v>
      </c>
      <c r="D23" s="3" t="s">
        <v>123</v>
      </c>
      <c r="E23" s="7">
        <v>243270.18</v>
      </c>
      <c r="F23" s="10">
        <v>243270.18</v>
      </c>
      <c r="G23" s="10">
        <v>243270.18</v>
      </c>
      <c r="H23" s="7">
        <v>243270.18</v>
      </c>
      <c r="I23" s="7">
        <v>243270.18</v>
      </c>
      <c r="J23" s="7">
        <v>224441.46</v>
      </c>
      <c r="K23" s="7">
        <v>224437.97</v>
      </c>
      <c r="L23" s="11">
        <v>224437.97</v>
      </c>
      <c r="M23" s="7">
        <v>224437.98</v>
      </c>
      <c r="N23" s="26">
        <v>224437.97</v>
      </c>
      <c r="O23" s="7">
        <v>224437.98</v>
      </c>
      <c r="P23" s="7">
        <v>224437.97</v>
      </c>
      <c r="Q23" s="7">
        <f t="shared" si="0"/>
        <v>2787420.2</v>
      </c>
      <c r="S23" s="24">
        <v>2787420.2</v>
      </c>
      <c r="T23" s="25">
        <f t="shared" si="1"/>
        <v>0</v>
      </c>
    </row>
    <row r="24" spans="1:20" x14ac:dyDescent="0.25">
      <c r="A24" s="4" t="s">
        <v>59</v>
      </c>
      <c r="B24" s="1" t="s">
        <v>9</v>
      </c>
      <c r="C24" s="6" t="s">
        <v>83</v>
      </c>
      <c r="D24" s="1" t="s">
        <v>89</v>
      </c>
      <c r="E24" s="7">
        <v>172643.35</v>
      </c>
      <c r="F24" s="10">
        <v>172643.35</v>
      </c>
      <c r="G24" s="10">
        <v>172643.35</v>
      </c>
      <c r="H24" s="7">
        <v>172643.35</v>
      </c>
      <c r="I24" s="7">
        <v>172643.35</v>
      </c>
      <c r="J24" s="7">
        <v>126167.86</v>
      </c>
      <c r="K24" s="7">
        <v>126165.7</v>
      </c>
      <c r="L24" s="11">
        <v>127671.97</v>
      </c>
      <c r="M24" s="7">
        <v>127671.98</v>
      </c>
      <c r="N24" s="26">
        <v>127671.97</v>
      </c>
      <c r="O24" s="7">
        <v>127671.98</v>
      </c>
      <c r="P24" s="7">
        <v>127671.97</v>
      </c>
      <c r="Q24" s="7">
        <f t="shared" si="0"/>
        <v>1753910.18</v>
      </c>
      <c r="S24" s="24">
        <v>1753910.18</v>
      </c>
      <c r="T24" s="25">
        <f t="shared" si="1"/>
        <v>0</v>
      </c>
    </row>
    <row r="25" spans="1:20" x14ac:dyDescent="0.25">
      <c r="A25" s="4" t="s">
        <v>59</v>
      </c>
      <c r="B25" s="1" t="s">
        <v>9</v>
      </c>
      <c r="C25" s="6" t="s">
        <v>36</v>
      </c>
      <c r="D25" s="1" t="s">
        <v>19</v>
      </c>
      <c r="E25" s="7">
        <v>302910.61</v>
      </c>
      <c r="F25" s="10">
        <v>302910.61</v>
      </c>
      <c r="G25" s="10">
        <v>302910.61</v>
      </c>
      <c r="H25" s="7">
        <v>302910.61</v>
      </c>
      <c r="I25" s="7">
        <v>302910.61</v>
      </c>
      <c r="J25" s="7">
        <v>252685.8</v>
      </c>
      <c r="K25" s="7">
        <v>252681.61</v>
      </c>
      <c r="L25" s="11">
        <v>253129.3</v>
      </c>
      <c r="M25" s="7">
        <v>253129.3</v>
      </c>
      <c r="N25" s="26">
        <v>253129.3</v>
      </c>
      <c r="O25" s="7">
        <v>253129.3</v>
      </c>
      <c r="P25" s="7">
        <v>253129.3</v>
      </c>
      <c r="Q25" s="7">
        <f t="shared" si="0"/>
        <v>3285566.959999999</v>
      </c>
      <c r="S25" s="24">
        <v>3285566.96</v>
      </c>
      <c r="T25" s="25">
        <f t="shared" si="1"/>
        <v>0</v>
      </c>
    </row>
    <row r="26" spans="1:20" x14ac:dyDescent="0.25">
      <c r="A26" s="4" t="s">
        <v>59</v>
      </c>
      <c r="B26" s="1" t="s">
        <v>9</v>
      </c>
      <c r="C26" s="6" t="s">
        <v>32</v>
      </c>
      <c r="D26" s="1" t="s">
        <v>124</v>
      </c>
      <c r="E26" s="7">
        <v>726671.56</v>
      </c>
      <c r="F26" s="10">
        <v>726671.56</v>
      </c>
      <c r="G26" s="10">
        <v>726671.56</v>
      </c>
      <c r="H26" s="7">
        <v>726671.56</v>
      </c>
      <c r="I26" s="7">
        <v>726671.56</v>
      </c>
      <c r="J26" s="7">
        <v>684350.03</v>
      </c>
      <c r="K26" s="7">
        <v>684339.22</v>
      </c>
      <c r="L26" s="11">
        <v>686472.03</v>
      </c>
      <c r="M26" s="7">
        <v>686472.03</v>
      </c>
      <c r="N26" s="26">
        <v>686472.02</v>
      </c>
      <c r="O26" s="7">
        <v>686472.02</v>
      </c>
      <c r="P26" s="7">
        <v>686472.03</v>
      </c>
      <c r="Q26" s="7">
        <f t="shared" si="0"/>
        <v>8434407.1799999997</v>
      </c>
      <c r="S26" s="24">
        <v>8434407.1799999997</v>
      </c>
      <c r="T26" s="25">
        <f t="shared" si="1"/>
        <v>0</v>
      </c>
    </row>
    <row r="27" spans="1:20" x14ac:dyDescent="0.25">
      <c r="A27" s="4" t="s">
        <v>62</v>
      </c>
      <c r="B27" s="1" t="s">
        <v>11</v>
      </c>
      <c r="C27" s="6" t="s">
        <v>38</v>
      </c>
      <c r="D27" s="1" t="s">
        <v>134</v>
      </c>
      <c r="E27" s="7">
        <v>261946.13</v>
      </c>
      <c r="F27" s="10">
        <v>261946.13</v>
      </c>
      <c r="G27" s="10">
        <v>261946.13</v>
      </c>
      <c r="H27" s="7">
        <v>261946.13</v>
      </c>
      <c r="I27" s="7">
        <v>261946.13</v>
      </c>
      <c r="J27" s="7">
        <v>157356.24</v>
      </c>
      <c r="K27" s="7">
        <v>157356.24</v>
      </c>
      <c r="L27" s="11">
        <v>161678.53</v>
      </c>
      <c r="M27" s="7">
        <v>161678.53</v>
      </c>
      <c r="N27" s="26">
        <v>161678.53</v>
      </c>
      <c r="O27" s="7">
        <v>161678.53</v>
      </c>
      <c r="P27" s="7">
        <v>161678.53</v>
      </c>
      <c r="Q27" s="7">
        <f t="shared" si="0"/>
        <v>2432835.7799999993</v>
      </c>
      <c r="S27" s="24">
        <v>2432835.7799999998</v>
      </c>
      <c r="T27" s="25">
        <f t="shared" si="1"/>
        <v>0</v>
      </c>
    </row>
    <row r="28" spans="1:20" x14ac:dyDescent="0.25">
      <c r="A28" s="4" t="s">
        <v>53</v>
      </c>
      <c r="B28" s="1" t="s">
        <v>53</v>
      </c>
      <c r="C28" s="6" t="s">
        <v>65</v>
      </c>
      <c r="D28" s="1" t="s">
        <v>52</v>
      </c>
      <c r="E28" s="7">
        <v>566186.36</v>
      </c>
      <c r="F28" s="10">
        <v>566186.36</v>
      </c>
      <c r="G28" s="10">
        <v>566186.36</v>
      </c>
      <c r="H28" s="7">
        <v>566186.36</v>
      </c>
      <c r="I28" s="7">
        <v>566186.36</v>
      </c>
      <c r="J28" s="7">
        <v>599338.71</v>
      </c>
      <c r="K28" s="7">
        <v>603086.85</v>
      </c>
      <c r="L28" s="11">
        <v>603086.85</v>
      </c>
      <c r="M28" s="7">
        <v>603086.85</v>
      </c>
      <c r="N28" s="26">
        <v>603086.85</v>
      </c>
      <c r="O28" s="7">
        <v>603086.85</v>
      </c>
      <c r="P28" s="7">
        <v>603086.84</v>
      </c>
      <c r="Q28" s="7">
        <f t="shared" si="0"/>
        <v>7048791.5999999987</v>
      </c>
      <c r="S28" s="24">
        <v>7048791.5999999996</v>
      </c>
      <c r="T28" s="25">
        <f t="shared" si="1"/>
        <v>0</v>
      </c>
    </row>
    <row r="29" spans="1:20" x14ac:dyDescent="0.25">
      <c r="A29" s="4" t="s">
        <v>53</v>
      </c>
      <c r="B29" s="1" t="s">
        <v>53</v>
      </c>
      <c r="C29" s="6" t="s">
        <v>150</v>
      </c>
      <c r="D29" s="1" t="s">
        <v>151</v>
      </c>
      <c r="E29" s="7">
        <v>77666.17</v>
      </c>
      <c r="F29" s="10">
        <v>77666.17</v>
      </c>
      <c r="G29" s="10">
        <v>77666.17</v>
      </c>
      <c r="H29" s="7">
        <v>77666.17</v>
      </c>
      <c r="I29" s="7">
        <v>77666.17</v>
      </c>
      <c r="J29" s="7">
        <v>23077.94</v>
      </c>
      <c r="K29" s="7">
        <v>23371.27</v>
      </c>
      <c r="L29" s="11">
        <v>23371.27</v>
      </c>
      <c r="M29" s="7">
        <v>23371.279999999999</v>
      </c>
      <c r="N29" s="26">
        <v>23371.27</v>
      </c>
      <c r="O29" s="7">
        <v>23371.279999999999</v>
      </c>
      <c r="P29" s="7">
        <v>23371.27</v>
      </c>
      <c r="Q29" s="7">
        <f t="shared" si="0"/>
        <v>551636.43000000005</v>
      </c>
      <c r="S29" s="24">
        <v>551636.43000000005</v>
      </c>
      <c r="T29" s="25">
        <f t="shared" si="1"/>
        <v>0</v>
      </c>
    </row>
    <row r="30" spans="1:20" x14ac:dyDescent="0.25">
      <c r="A30" s="4" t="s">
        <v>60</v>
      </c>
      <c r="B30" s="1" t="s">
        <v>12</v>
      </c>
      <c r="C30" s="6" t="s">
        <v>39</v>
      </c>
      <c r="D30" s="1" t="s">
        <v>127</v>
      </c>
      <c r="E30" s="7">
        <v>155245.70000000001</v>
      </c>
      <c r="F30" s="10">
        <v>155245.70000000001</v>
      </c>
      <c r="G30" s="10">
        <v>155245.70000000001</v>
      </c>
      <c r="H30" s="7">
        <v>155245.70000000001</v>
      </c>
      <c r="I30" s="7">
        <v>155245.70000000001</v>
      </c>
      <c r="J30" s="7">
        <v>178011.88</v>
      </c>
      <c r="K30" s="7">
        <v>178008.61</v>
      </c>
      <c r="L30" s="11">
        <v>177617.55</v>
      </c>
      <c r="M30" s="7">
        <v>177617.55</v>
      </c>
      <c r="N30" s="26">
        <v>177617.55</v>
      </c>
      <c r="O30" s="7">
        <v>177617.55</v>
      </c>
      <c r="P30" s="7">
        <v>177617.54</v>
      </c>
      <c r="Q30" s="7">
        <f t="shared" si="0"/>
        <v>2020336.7300000002</v>
      </c>
      <c r="S30" s="24">
        <v>2020336.73</v>
      </c>
      <c r="T30" s="25">
        <f t="shared" si="1"/>
        <v>0</v>
      </c>
    </row>
    <row r="31" spans="1:20" x14ac:dyDescent="0.25">
      <c r="A31" s="4" t="s">
        <v>60</v>
      </c>
      <c r="B31" s="1" t="s">
        <v>12</v>
      </c>
      <c r="C31" s="6" t="s">
        <v>40</v>
      </c>
      <c r="D31" s="1" t="s">
        <v>13</v>
      </c>
      <c r="E31" s="7">
        <v>246981.79</v>
      </c>
      <c r="F31" s="10">
        <v>246981.79</v>
      </c>
      <c r="G31" s="10">
        <v>246981.79</v>
      </c>
      <c r="H31" s="7">
        <v>246981.79</v>
      </c>
      <c r="I31" s="7">
        <v>246981.79</v>
      </c>
      <c r="J31" s="7">
        <v>266459.19</v>
      </c>
      <c r="K31" s="7">
        <v>266454.21000000002</v>
      </c>
      <c r="L31" s="11">
        <v>254003.3</v>
      </c>
      <c r="M31" s="7">
        <v>254003.3</v>
      </c>
      <c r="N31" s="26">
        <v>254003.3</v>
      </c>
      <c r="O31" s="7">
        <v>254003.3</v>
      </c>
      <c r="P31" s="7">
        <v>254003.29</v>
      </c>
      <c r="Q31" s="7">
        <f t="shared" si="0"/>
        <v>3037838.8399999994</v>
      </c>
      <c r="S31" s="24">
        <v>3037838.84</v>
      </c>
      <c r="T31" s="25">
        <f t="shared" si="1"/>
        <v>0</v>
      </c>
    </row>
    <row r="32" spans="1:20" x14ac:dyDescent="0.25">
      <c r="A32" s="4" t="s">
        <v>61</v>
      </c>
      <c r="B32" s="1" t="s">
        <v>14</v>
      </c>
      <c r="C32" s="6" t="s">
        <v>84</v>
      </c>
      <c r="D32" s="1" t="s">
        <v>88</v>
      </c>
      <c r="E32" s="7">
        <v>124350.05</v>
      </c>
      <c r="F32" s="10">
        <v>124350.05</v>
      </c>
      <c r="G32" s="10">
        <v>124350.05</v>
      </c>
      <c r="H32" s="7">
        <v>124350.05</v>
      </c>
      <c r="I32" s="7">
        <v>124350.05</v>
      </c>
      <c r="J32" s="7">
        <v>133099.47</v>
      </c>
      <c r="K32" s="7">
        <v>133108.03</v>
      </c>
      <c r="L32" s="11">
        <v>133108.03</v>
      </c>
      <c r="M32" s="7">
        <v>133108.03</v>
      </c>
      <c r="N32" s="26">
        <v>133108.03</v>
      </c>
      <c r="O32" s="7">
        <v>133108.03</v>
      </c>
      <c r="P32" s="7">
        <v>133108.03</v>
      </c>
      <c r="Q32" s="7">
        <f t="shared" si="0"/>
        <v>1553497.9000000001</v>
      </c>
      <c r="S32" s="24">
        <v>1553497.9</v>
      </c>
      <c r="T32" s="25">
        <f t="shared" si="1"/>
        <v>0</v>
      </c>
    </row>
    <row r="33" spans="1:20" x14ac:dyDescent="0.25">
      <c r="A33" s="4" t="s">
        <v>61</v>
      </c>
      <c r="B33" s="1" t="s">
        <v>14</v>
      </c>
      <c r="C33" s="6" t="s">
        <v>41</v>
      </c>
      <c r="D33" s="1" t="s">
        <v>130</v>
      </c>
      <c r="E33" s="7">
        <v>150727.32999999999</v>
      </c>
      <c r="F33" s="10">
        <v>150727.32999999999</v>
      </c>
      <c r="G33" s="10">
        <v>150727.32999999999</v>
      </c>
      <c r="H33" s="7">
        <v>150727.32999999999</v>
      </c>
      <c r="I33" s="7">
        <v>150727.32999999999</v>
      </c>
      <c r="J33" s="7">
        <v>117369.60000000001</v>
      </c>
      <c r="K33" s="7">
        <v>117378.28</v>
      </c>
      <c r="L33" s="11">
        <v>117378.28</v>
      </c>
      <c r="M33" s="7">
        <v>117378.28</v>
      </c>
      <c r="N33" s="26">
        <v>117378.27</v>
      </c>
      <c r="O33" s="7">
        <v>117378.28</v>
      </c>
      <c r="P33" s="7">
        <v>117378.27</v>
      </c>
      <c r="Q33" s="7">
        <f t="shared" si="0"/>
        <v>1575275.91</v>
      </c>
      <c r="S33" s="24">
        <v>1575275.91</v>
      </c>
      <c r="T33" s="25">
        <f t="shared" si="1"/>
        <v>0</v>
      </c>
    </row>
    <row r="34" spans="1:20" x14ac:dyDescent="0.25">
      <c r="A34" s="4" t="s">
        <v>61</v>
      </c>
      <c r="B34" s="1" t="s">
        <v>14</v>
      </c>
      <c r="C34" s="6" t="s">
        <v>109</v>
      </c>
      <c r="D34" s="1" t="s">
        <v>131</v>
      </c>
      <c r="E34" s="7">
        <v>438616.54</v>
      </c>
      <c r="F34" s="10">
        <v>438616.54</v>
      </c>
      <c r="G34" s="10">
        <v>438616.54</v>
      </c>
      <c r="H34" s="7">
        <v>438616.54</v>
      </c>
      <c r="I34" s="7">
        <v>438616.54</v>
      </c>
      <c r="J34" s="7">
        <v>473925.51</v>
      </c>
      <c r="K34" s="7">
        <v>473955.87</v>
      </c>
      <c r="L34" s="11">
        <v>473955.87</v>
      </c>
      <c r="M34" s="7">
        <v>473955.87</v>
      </c>
      <c r="N34" s="26">
        <v>473955.87</v>
      </c>
      <c r="O34" s="7">
        <v>473955.88</v>
      </c>
      <c r="P34" s="7">
        <v>473955.87</v>
      </c>
      <c r="Q34" s="7">
        <f t="shared" si="0"/>
        <v>5510743.4400000004</v>
      </c>
      <c r="S34" s="24">
        <v>5510743.4400000004</v>
      </c>
      <c r="T34" s="25">
        <f t="shared" si="1"/>
        <v>0</v>
      </c>
    </row>
    <row r="35" spans="1:20" x14ac:dyDescent="0.25">
      <c r="A35" s="4" t="s">
        <v>61</v>
      </c>
      <c r="B35" s="3" t="s">
        <v>14</v>
      </c>
      <c r="C35" s="6" t="s">
        <v>85</v>
      </c>
      <c r="D35" s="3" t="s">
        <v>132</v>
      </c>
      <c r="E35" s="7">
        <v>1209586.8500000001</v>
      </c>
      <c r="F35" s="10">
        <v>1209586.8500000001</v>
      </c>
      <c r="G35" s="10">
        <v>1209586.8500000001</v>
      </c>
      <c r="H35" s="7">
        <v>1209586.8500000001</v>
      </c>
      <c r="I35" s="7">
        <v>1209586.8500000001</v>
      </c>
      <c r="J35" s="7">
        <v>460535.16</v>
      </c>
      <c r="K35" s="7">
        <v>460586.25</v>
      </c>
      <c r="L35" s="11">
        <v>460586.25</v>
      </c>
      <c r="M35" s="7">
        <v>460586.25</v>
      </c>
      <c r="N35" s="26">
        <v>460586.25</v>
      </c>
      <c r="O35" s="7">
        <v>460586.25</v>
      </c>
      <c r="P35" s="7">
        <v>460586.25</v>
      </c>
      <c r="Q35" s="7">
        <f t="shared" si="0"/>
        <v>9271986.9100000001</v>
      </c>
      <c r="S35" s="24">
        <v>9271986.9100000001</v>
      </c>
      <c r="T35" s="25">
        <f t="shared" si="1"/>
        <v>0</v>
      </c>
    </row>
    <row r="36" spans="1:20" x14ac:dyDescent="0.25">
      <c r="A36" s="4" t="s">
        <v>61</v>
      </c>
      <c r="B36" s="1" t="s">
        <v>14</v>
      </c>
      <c r="C36" s="6" t="s">
        <v>42</v>
      </c>
      <c r="D36" s="1" t="s">
        <v>133</v>
      </c>
      <c r="E36" s="7">
        <v>904364</v>
      </c>
      <c r="F36" s="10">
        <v>904364</v>
      </c>
      <c r="G36" s="10">
        <v>904364</v>
      </c>
      <c r="H36" s="7">
        <v>904364</v>
      </c>
      <c r="I36" s="7">
        <v>904364</v>
      </c>
      <c r="J36" s="7">
        <v>706680.48</v>
      </c>
      <c r="K36" s="7">
        <v>706732.65</v>
      </c>
      <c r="L36" s="11">
        <v>706732.65</v>
      </c>
      <c r="M36" s="7">
        <v>706732.66</v>
      </c>
      <c r="N36" s="26">
        <v>706732.65</v>
      </c>
      <c r="O36" s="7">
        <v>706732.65</v>
      </c>
      <c r="P36" s="7">
        <v>706732.66</v>
      </c>
      <c r="Q36" s="7">
        <f t="shared" si="0"/>
        <v>9468896.4000000022</v>
      </c>
      <c r="S36" s="24">
        <v>9468896.4000000004</v>
      </c>
      <c r="T36" s="25">
        <f t="shared" si="1"/>
        <v>0</v>
      </c>
    </row>
    <row r="37" spans="1:20" x14ac:dyDescent="0.25">
      <c r="A37" s="4" t="s">
        <v>61</v>
      </c>
      <c r="B37" s="1" t="s">
        <v>14</v>
      </c>
      <c r="C37" s="6" t="s">
        <v>152</v>
      </c>
      <c r="D37" s="1" t="s">
        <v>153</v>
      </c>
      <c r="E37" s="7">
        <v>217141.5</v>
      </c>
      <c r="F37">
        <v>217141.5</v>
      </c>
      <c r="G37">
        <v>217141.5</v>
      </c>
      <c r="H37">
        <v>217141.5</v>
      </c>
      <c r="I37">
        <v>217141.5</v>
      </c>
      <c r="J37">
        <v>151378.65</v>
      </c>
      <c r="K37">
        <v>151352.42000000001</v>
      </c>
      <c r="L37">
        <v>151352.42000000001</v>
      </c>
      <c r="M37">
        <v>151352.42000000001</v>
      </c>
      <c r="N37" s="26">
        <v>151352.42000000001</v>
      </c>
      <c r="O37">
        <v>151352.42000000001</v>
      </c>
      <c r="P37">
        <v>151352.41</v>
      </c>
      <c r="Q37" s="7">
        <f t="shared" si="0"/>
        <v>2145200.6599999997</v>
      </c>
      <c r="S37" s="24">
        <v>2145200.66</v>
      </c>
      <c r="T37" s="25">
        <f t="shared" si="1"/>
        <v>0</v>
      </c>
    </row>
    <row r="38" spans="1:20" x14ac:dyDescent="0.25">
      <c r="A38" s="4" t="s">
        <v>57</v>
      </c>
      <c r="B38" s="1" t="s">
        <v>15</v>
      </c>
      <c r="C38" s="6" t="s">
        <v>43</v>
      </c>
      <c r="D38" s="1" t="s">
        <v>16</v>
      </c>
      <c r="E38" s="7">
        <v>664706.06999999995</v>
      </c>
      <c r="F38">
        <v>664706.06999999995</v>
      </c>
      <c r="G38">
        <v>664706.06999999995</v>
      </c>
      <c r="H38">
        <v>664706.06999999995</v>
      </c>
      <c r="I38">
        <v>664706.06999999995</v>
      </c>
      <c r="J38">
        <v>675387.79</v>
      </c>
      <c r="K38">
        <v>675432.15</v>
      </c>
      <c r="L38">
        <v>675432.15</v>
      </c>
      <c r="M38">
        <v>675432.15</v>
      </c>
      <c r="N38" s="26">
        <v>675432.15</v>
      </c>
      <c r="O38">
        <v>675432.15</v>
      </c>
      <c r="P38">
        <v>675432.15</v>
      </c>
      <c r="Q38" s="7">
        <f t="shared" si="0"/>
        <v>8051511.0400000019</v>
      </c>
      <c r="S38" s="24">
        <v>8051511.04</v>
      </c>
      <c r="T38" s="25">
        <f t="shared" si="1"/>
        <v>0</v>
      </c>
    </row>
    <row r="39" spans="1:20" x14ac:dyDescent="0.25">
      <c r="A39" t="s">
        <v>57</v>
      </c>
      <c r="B39" t="s">
        <v>15</v>
      </c>
      <c r="C39" t="s">
        <v>50</v>
      </c>
      <c r="D39" t="s">
        <v>129</v>
      </c>
      <c r="E39" s="7">
        <v>49739.91</v>
      </c>
      <c r="F39">
        <v>49739.91</v>
      </c>
      <c r="G39">
        <v>49739.91</v>
      </c>
      <c r="H39">
        <v>49739.91</v>
      </c>
      <c r="I39">
        <v>49739.91</v>
      </c>
      <c r="J39">
        <v>29284.85</v>
      </c>
      <c r="K39">
        <v>29287.35</v>
      </c>
      <c r="L39">
        <v>29287.35</v>
      </c>
      <c r="M39">
        <v>29287.35</v>
      </c>
      <c r="N39" s="26">
        <v>29287.35</v>
      </c>
      <c r="O39">
        <v>29287.35</v>
      </c>
      <c r="P39">
        <v>29287.35</v>
      </c>
      <c r="Q39" s="7">
        <f t="shared" si="0"/>
        <v>453708.49999999988</v>
      </c>
      <c r="S39" s="24">
        <v>453708.5</v>
      </c>
      <c r="T39" s="25">
        <f t="shared" si="1"/>
        <v>0</v>
      </c>
    </row>
    <row r="40" spans="1:20" x14ac:dyDescent="0.25">
      <c r="A40" s="4" t="s">
        <v>143</v>
      </c>
      <c r="B40" t="s">
        <v>140</v>
      </c>
      <c r="C40" t="s">
        <v>141</v>
      </c>
      <c r="D40" t="s">
        <v>142</v>
      </c>
      <c r="E40" s="7">
        <v>31076.27</v>
      </c>
      <c r="F40" s="7">
        <v>31076.27</v>
      </c>
      <c r="G40" s="7">
        <v>31076.27</v>
      </c>
      <c r="H40" s="7">
        <v>31076.27</v>
      </c>
      <c r="I40" s="7">
        <v>31076.27</v>
      </c>
      <c r="J40" s="7">
        <v>43997.33</v>
      </c>
      <c r="K40" s="7">
        <v>43996.3</v>
      </c>
      <c r="L40" s="7">
        <v>43579.17</v>
      </c>
      <c r="M40" s="7">
        <v>43579.18</v>
      </c>
      <c r="N40" s="26">
        <v>43579.17</v>
      </c>
      <c r="O40" s="7">
        <v>43579.18</v>
      </c>
      <c r="P40" s="7">
        <v>43579.17</v>
      </c>
      <c r="Q40" s="7">
        <f t="shared" si="0"/>
        <v>461270.84999999992</v>
      </c>
      <c r="S40" s="24">
        <v>461270.85</v>
      </c>
      <c r="T40" s="25">
        <f t="shared" si="1"/>
        <v>0</v>
      </c>
    </row>
    <row r="41" spans="1:20" x14ac:dyDescent="0.25">
      <c r="A41" s="4" t="s">
        <v>64</v>
      </c>
      <c r="B41" t="s">
        <v>110</v>
      </c>
      <c r="C41" t="s">
        <v>46</v>
      </c>
      <c r="D41" t="s">
        <v>136</v>
      </c>
      <c r="E41">
        <v>89925.21</v>
      </c>
      <c r="F41">
        <v>89925.21</v>
      </c>
      <c r="G41">
        <v>89925.21</v>
      </c>
      <c r="H41">
        <v>89925.21</v>
      </c>
      <c r="I41">
        <v>89925.21</v>
      </c>
      <c r="J41">
        <v>123492.87</v>
      </c>
      <c r="K41">
        <v>123545.22</v>
      </c>
      <c r="L41">
        <v>98966.15</v>
      </c>
      <c r="M41">
        <v>78021.899999999994</v>
      </c>
      <c r="N41" s="26">
        <v>78021.899999999994</v>
      </c>
      <c r="O41">
        <v>78021.899999999994</v>
      </c>
      <c r="P41">
        <v>78021.899999999994</v>
      </c>
      <c r="Q41" s="7">
        <f t="shared" si="0"/>
        <v>1107717.8900000001</v>
      </c>
      <c r="S41" s="24">
        <v>1107717.8899999999</v>
      </c>
      <c r="T41" s="25">
        <f t="shared" si="1"/>
        <v>0</v>
      </c>
    </row>
    <row r="42" spans="1:20" x14ac:dyDescent="0.25">
      <c r="A42" t="s">
        <v>90</v>
      </c>
      <c r="E42" s="7">
        <f t="shared" ref="E42:Q42" si="2">SUM(E2:E41)</f>
        <v>16881919.120000001</v>
      </c>
      <c r="F42" s="7">
        <f t="shared" si="2"/>
        <v>16881919.120000001</v>
      </c>
      <c r="G42" s="7">
        <f t="shared" si="2"/>
        <v>16881919.120000001</v>
      </c>
      <c r="H42" s="7">
        <f t="shared" si="2"/>
        <v>16881919.120000001</v>
      </c>
      <c r="I42" s="7">
        <f>SUM(I2:I41)</f>
        <v>16881919.120000001</v>
      </c>
      <c r="J42" s="7">
        <f t="shared" si="2"/>
        <v>15098785.700000005</v>
      </c>
      <c r="K42" s="7">
        <f t="shared" si="2"/>
        <v>15097259.030000001</v>
      </c>
      <c r="L42" s="7">
        <f t="shared" si="2"/>
        <v>15219929.760000002</v>
      </c>
      <c r="M42" s="7">
        <f t="shared" si="2"/>
        <v>15177355.950000001</v>
      </c>
      <c r="N42" s="7">
        <f t="shared" si="2"/>
        <v>15206195.360000001</v>
      </c>
      <c r="O42" s="7">
        <f t="shared" si="2"/>
        <v>15206195.510000002</v>
      </c>
      <c r="P42" s="7">
        <f t="shared" si="2"/>
        <v>15206195.349999998</v>
      </c>
      <c r="Q42" s="7">
        <f t="shared" si="2"/>
        <v>190621512.25999999</v>
      </c>
      <c r="S42" s="25">
        <f>SUM(S2:S41)</f>
        <v>190621512.25999999</v>
      </c>
      <c r="T42" s="25">
        <f t="shared" si="1"/>
        <v>0</v>
      </c>
    </row>
    <row r="43" spans="1:20" x14ac:dyDescent="0.25">
      <c r="I43" s="7">
        <f>SUM(E42:I42)</f>
        <v>84409595.600000009</v>
      </c>
      <c r="J43" s="7">
        <f>SUM(E42:J42)</f>
        <v>99508381.300000012</v>
      </c>
      <c r="K43" s="7">
        <f>SUM(E42:K42)</f>
        <v>114605640.33000001</v>
      </c>
      <c r="L43" s="7">
        <f>SUM(E42:L42)</f>
        <v>129825570.09000002</v>
      </c>
      <c r="M43" s="7">
        <f>SUM(E42:M42)</f>
        <v>145002926.04000002</v>
      </c>
      <c r="N43" s="7">
        <f>SUM(E42:N42)</f>
        <v>160209121.40000004</v>
      </c>
      <c r="O43" s="7">
        <f>SUM(E42:O42)</f>
        <v>175415316.91000003</v>
      </c>
    </row>
    <row r="44" spans="1:20" x14ac:dyDescent="0.25">
      <c r="Q44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2"/>
  <sheetViews>
    <sheetView zoomScale="90" zoomScaleNormal="90" workbookViewId="0">
      <pane xSplit="4" ySplit="1" topLeftCell="N35" activePane="bottomRight" state="frozen"/>
      <selection pane="topRight" activeCell="E1" sqref="E1"/>
      <selection pane="bottomLeft" activeCell="A2" sqref="A2"/>
      <selection pane="bottomRight" activeCell="Q42" sqref="Q42"/>
    </sheetView>
  </sheetViews>
  <sheetFormatPr defaultRowHeight="15" x14ac:dyDescent="0.25"/>
  <cols>
    <col min="2" max="2" width="17.5703125" bestFit="1" customWidth="1"/>
    <col min="3" max="3" width="14.28515625" bestFit="1" customWidth="1"/>
    <col min="4" max="4" width="50.28515625" bestFit="1" customWidth="1"/>
    <col min="5" max="17" width="13.7109375" customWidth="1"/>
    <col min="19" max="20" width="15" bestFit="1" customWidth="1"/>
  </cols>
  <sheetData>
    <row r="1" spans="1:20" s="8" customFormat="1" x14ac:dyDescent="0.25">
      <c r="A1" s="8" t="s">
        <v>68</v>
      </c>
      <c r="B1" s="8" t="s">
        <v>69</v>
      </c>
      <c r="C1" s="8" t="s">
        <v>20</v>
      </c>
      <c r="D1" s="8" t="s">
        <v>70</v>
      </c>
      <c r="E1" s="9" t="s">
        <v>67</v>
      </c>
      <c r="F1" s="9" t="s">
        <v>71</v>
      </c>
      <c r="G1" s="9" t="s">
        <v>72</v>
      </c>
      <c r="H1" s="9" t="s">
        <v>73</v>
      </c>
      <c r="I1" s="9" t="s">
        <v>74</v>
      </c>
      <c r="J1" s="9" t="s">
        <v>75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S1" s="8" t="s">
        <v>147</v>
      </c>
      <c r="T1" s="8" t="s">
        <v>146</v>
      </c>
    </row>
    <row r="2" spans="1:20" x14ac:dyDescent="0.25">
      <c r="A2" t="s">
        <v>55</v>
      </c>
      <c r="B2" s="1" t="s">
        <v>107</v>
      </c>
      <c r="C2" s="6" t="s">
        <v>23</v>
      </c>
      <c r="D2" s="1" t="s">
        <v>112</v>
      </c>
      <c r="E2" s="7">
        <v>-44004.05</v>
      </c>
      <c r="F2" s="7">
        <v>-44004.05</v>
      </c>
      <c r="G2" s="7">
        <v>-44004.05</v>
      </c>
      <c r="H2" s="7">
        <v>-44004.05</v>
      </c>
      <c r="I2" s="7">
        <v>-44004.05</v>
      </c>
      <c r="J2" s="7">
        <v>-41727.730000000003</v>
      </c>
      <c r="K2" s="7">
        <v>-41727.08</v>
      </c>
      <c r="L2" s="7">
        <v>-41727.08</v>
      </c>
      <c r="M2" s="7">
        <v>-41727.08</v>
      </c>
      <c r="N2" s="7">
        <v>-41727.089999999997</v>
      </c>
      <c r="O2" s="7">
        <v>-41727.08</v>
      </c>
      <c r="P2" s="7">
        <v>-41727.089999999997</v>
      </c>
      <c r="Q2" s="7">
        <f>SUM(E2:P2)</f>
        <v>-512110.4800000001</v>
      </c>
      <c r="S2" s="25">
        <f>ROUND(0.03*'Entitlement to Date'!S2,2)</f>
        <v>512110.48</v>
      </c>
      <c r="T2" s="25">
        <f>S2+Q2</f>
        <v>0</v>
      </c>
    </row>
    <row r="3" spans="1:20" x14ac:dyDescent="0.25">
      <c r="A3" t="s">
        <v>55</v>
      </c>
      <c r="B3" s="1" t="s">
        <v>107</v>
      </c>
      <c r="C3" s="6" t="s">
        <v>45</v>
      </c>
      <c r="D3" s="1" t="s">
        <v>113</v>
      </c>
      <c r="E3" s="7">
        <v>-20001.84</v>
      </c>
      <c r="F3" s="7">
        <v>-20001.84</v>
      </c>
      <c r="G3" s="7">
        <v>-20001.84</v>
      </c>
      <c r="H3" s="7">
        <v>-20001.84</v>
      </c>
      <c r="I3" s="7">
        <v>-20001.84</v>
      </c>
      <c r="J3" s="7">
        <v>-19481.88</v>
      </c>
      <c r="K3" s="7">
        <v>-19481.669999999998</v>
      </c>
      <c r="L3" s="7">
        <v>-19991.099999999999</v>
      </c>
      <c r="M3" s="7">
        <v>-19991.099999999999</v>
      </c>
      <c r="N3" s="7">
        <v>-19991.099999999999</v>
      </c>
      <c r="O3" s="7">
        <v>-19991.099999999999</v>
      </c>
      <c r="P3" s="7">
        <v>-19991.099999999999</v>
      </c>
      <c r="Q3" s="7">
        <f t="shared" ref="Q3:Q41" si="0">SUM(E3:P3)</f>
        <v>-238928.25000000003</v>
      </c>
      <c r="S3" s="25">
        <f>ROUND(0.03*'Entitlement to Date'!S3,2)</f>
        <v>238928.25</v>
      </c>
      <c r="T3" s="25">
        <f t="shared" ref="T3:T42" si="1">S3+Q3</f>
        <v>0</v>
      </c>
    </row>
    <row r="4" spans="1:20" x14ac:dyDescent="0.25">
      <c r="A4" t="s">
        <v>55</v>
      </c>
      <c r="B4" s="1" t="s">
        <v>107</v>
      </c>
      <c r="C4" s="6" t="s">
        <v>92</v>
      </c>
      <c r="D4" s="1" t="s">
        <v>114</v>
      </c>
      <c r="E4" s="7">
        <v>-47781.72</v>
      </c>
      <c r="F4" s="7">
        <v>-47781.72</v>
      </c>
      <c r="G4" s="7">
        <v>-47781.72</v>
      </c>
      <c r="H4" s="7">
        <v>-47781.72</v>
      </c>
      <c r="I4" s="7">
        <v>-47781.72</v>
      </c>
      <c r="J4" s="7">
        <v>-46622.22</v>
      </c>
      <c r="K4" s="7">
        <v>-46621.73</v>
      </c>
      <c r="L4" s="7">
        <v>-48299.73</v>
      </c>
      <c r="M4" s="7">
        <v>-48299.73</v>
      </c>
      <c r="N4" s="7">
        <v>-48299.73</v>
      </c>
      <c r="O4" s="7">
        <v>-48299.73</v>
      </c>
      <c r="P4" s="7">
        <v>-48299.73</v>
      </c>
      <c r="Q4" s="7">
        <f t="shared" si="0"/>
        <v>-573651.19999999995</v>
      </c>
      <c r="S4" s="25">
        <f>ROUND(0.03*'Entitlement to Date'!S4,2)</f>
        <v>573651.19999999995</v>
      </c>
      <c r="T4" s="25">
        <f t="shared" si="1"/>
        <v>0</v>
      </c>
    </row>
    <row r="5" spans="1:20" x14ac:dyDescent="0.25">
      <c r="A5" t="s">
        <v>55</v>
      </c>
      <c r="B5" s="1" t="s">
        <v>7</v>
      </c>
      <c r="C5" s="6" t="s">
        <v>24</v>
      </c>
      <c r="D5" s="1" t="s">
        <v>120</v>
      </c>
      <c r="E5" s="7">
        <v>-17117.689999999999</v>
      </c>
      <c r="F5" s="7">
        <v>-17117.689999999999</v>
      </c>
      <c r="G5" s="7">
        <v>-17117.689999999999</v>
      </c>
      <c r="H5" s="7">
        <v>-17117.689999999999</v>
      </c>
      <c r="I5" s="7">
        <v>-17117.689999999999</v>
      </c>
      <c r="J5" s="7">
        <v>-14356.17</v>
      </c>
      <c r="K5" s="7">
        <v>-14353.89</v>
      </c>
      <c r="L5" s="7">
        <v>-15706.25</v>
      </c>
      <c r="M5" s="7">
        <v>-15706.25</v>
      </c>
      <c r="N5" s="7">
        <v>-15706.25</v>
      </c>
      <c r="O5" s="7">
        <v>-15706.25</v>
      </c>
      <c r="P5" s="7">
        <v>-15706.24</v>
      </c>
      <c r="Q5" s="7">
        <f t="shared" si="0"/>
        <v>-192829.75</v>
      </c>
      <c r="S5" s="25">
        <f>ROUND(0.03*'Entitlement to Date'!S5,2)</f>
        <v>192829.75</v>
      </c>
      <c r="T5" s="25">
        <f t="shared" si="1"/>
        <v>0</v>
      </c>
    </row>
    <row r="6" spans="1:20" x14ac:dyDescent="0.25">
      <c r="A6" t="s">
        <v>55</v>
      </c>
      <c r="B6" s="1" t="s">
        <v>54</v>
      </c>
      <c r="C6" s="6" t="s">
        <v>25</v>
      </c>
      <c r="D6" s="1" t="s">
        <v>119</v>
      </c>
      <c r="E6" s="7">
        <v>-15456.61</v>
      </c>
      <c r="F6" s="7">
        <v>-15456.61</v>
      </c>
      <c r="G6" s="7">
        <v>-15456.61</v>
      </c>
      <c r="H6" s="7">
        <v>-15456.61</v>
      </c>
      <c r="I6" s="7">
        <v>-15456.61</v>
      </c>
      <c r="J6" s="7">
        <v>-17836.53</v>
      </c>
      <c r="K6" s="7">
        <v>-17836.18</v>
      </c>
      <c r="L6" s="7">
        <v>-18198.75</v>
      </c>
      <c r="M6" s="7">
        <v>-18198.75</v>
      </c>
      <c r="N6" s="7">
        <v>-18198.740000000002</v>
      </c>
      <c r="O6" s="7">
        <v>-18198.75</v>
      </c>
      <c r="P6" s="7">
        <v>-18198.740000000002</v>
      </c>
      <c r="Q6" s="7">
        <f t="shared" si="0"/>
        <v>-203949.49</v>
      </c>
      <c r="S6" s="25">
        <f>ROUND(0.03*'Entitlement to Date'!S6,2)</f>
        <v>203949.49</v>
      </c>
      <c r="T6" s="25">
        <f t="shared" si="1"/>
        <v>0</v>
      </c>
    </row>
    <row r="7" spans="1:20" x14ac:dyDescent="0.25">
      <c r="A7" t="s">
        <v>55</v>
      </c>
      <c r="B7" s="1" t="s">
        <v>111</v>
      </c>
      <c r="C7" s="6" t="s">
        <v>44</v>
      </c>
      <c r="D7" s="1" t="s">
        <v>137</v>
      </c>
      <c r="E7" s="7">
        <v>-11572.67</v>
      </c>
      <c r="F7" s="7">
        <v>-11572.67</v>
      </c>
      <c r="G7" s="7">
        <v>-11572.67</v>
      </c>
      <c r="H7" s="7">
        <v>-11572.67</v>
      </c>
      <c r="I7" s="7">
        <v>-11572.67</v>
      </c>
      <c r="J7" s="7">
        <v>-10610.65</v>
      </c>
      <c r="K7" s="7">
        <v>-10610.33</v>
      </c>
      <c r="L7" s="7">
        <v>-10959.76</v>
      </c>
      <c r="M7" s="7">
        <v>-10959.76</v>
      </c>
      <c r="N7" s="7">
        <v>-10959.76</v>
      </c>
      <c r="O7" s="7">
        <v>-10959.76</v>
      </c>
      <c r="P7" s="7">
        <v>-10959.77</v>
      </c>
      <c r="Q7" s="7">
        <f t="shared" si="0"/>
        <v>-133883.13999999998</v>
      </c>
      <c r="S7" s="25">
        <f>ROUND(0.03*'Entitlement to Date'!S7,2)</f>
        <v>133883.14000000001</v>
      </c>
      <c r="T7" s="25">
        <f t="shared" si="1"/>
        <v>0</v>
      </c>
    </row>
    <row r="8" spans="1:20" x14ac:dyDescent="0.25">
      <c r="A8" t="s">
        <v>55</v>
      </c>
      <c r="B8" s="1" t="s">
        <v>111</v>
      </c>
      <c r="C8" s="6" t="s">
        <v>26</v>
      </c>
      <c r="D8" s="1" t="s">
        <v>138</v>
      </c>
      <c r="E8" s="7">
        <v>-5798.83</v>
      </c>
      <c r="F8" s="7">
        <v>-5798.83</v>
      </c>
      <c r="G8" s="7">
        <v>-5798.83</v>
      </c>
      <c r="H8" s="7">
        <v>-5798.83</v>
      </c>
      <c r="I8" s="7">
        <v>-5798.83</v>
      </c>
      <c r="J8" s="7">
        <v>-4538.78</v>
      </c>
      <c r="K8" s="7">
        <v>-4538.62</v>
      </c>
      <c r="L8" s="7">
        <v>-4554.46</v>
      </c>
      <c r="M8" s="7">
        <v>-4554.46</v>
      </c>
      <c r="N8" s="7">
        <v>-4554.46</v>
      </c>
      <c r="O8" s="7">
        <v>-4554.46</v>
      </c>
      <c r="P8" s="7">
        <v>-4554.46</v>
      </c>
      <c r="Q8" s="7">
        <f t="shared" si="0"/>
        <v>-60843.85</v>
      </c>
      <c r="S8" s="25">
        <f>ROUND(0.03*'Entitlement to Date'!S8,2)</f>
        <v>60843.85</v>
      </c>
      <c r="T8" s="25">
        <f t="shared" si="1"/>
        <v>0</v>
      </c>
    </row>
    <row r="9" spans="1:20" x14ac:dyDescent="0.25">
      <c r="A9" t="s">
        <v>55</v>
      </c>
      <c r="B9" s="1" t="s">
        <v>111</v>
      </c>
      <c r="C9" s="6" t="s">
        <v>27</v>
      </c>
      <c r="D9" s="2" t="s">
        <v>139</v>
      </c>
      <c r="E9" s="7">
        <v>-6123.77</v>
      </c>
      <c r="F9" s="7">
        <v>-6123.77</v>
      </c>
      <c r="G9" s="7">
        <v>-6123.77</v>
      </c>
      <c r="H9" s="7">
        <v>-6123.77</v>
      </c>
      <c r="I9" s="7">
        <v>-6123.77</v>
      </c>
      <c r="J9" s="7">
        <v>-6331.82</v>
      </c>
      <c r="K9" s="7">
        <v>-6331.62</v>
      </c>
      <c r="L9" s="7">
        <v>-6716.77</v>
      </c>
      <c r="M9" s="7">
        <v>-6716.77</v>
      </c>
      <c r="N9" s="7">
        <v>-6716.77</v>
      </c>
      <c r="O9" s="7">
        <v>-6716.77</v>
      </c>
      <c r="P9" s="7">
        <v>-6716.78</v>
      </c>
      <c r="Q9" s="7">
        <f t="shared" si="0"/>
        <v>-76866.150000000009</v>
      </c>
      <c r="S9" s="25">
        <f>ROUND(0.03*'Entitlement to Date'!S9,2)</f>
        <v>76866.149999999994</v>
      </c>
      <c r="T9" s="25">
        <f t="shared" si="1"/>
        <v>0</v>
      </c>
    </row>
    <row r="10" spans="1:20" x14ac:dyDescent="0.25">
      <c r="A10" t="s">
        <v>58</v>
      </c>
      <c r="B10" s="1" t="s">
        <v>18</v>
      </c>
      <c r="C10" s="6" t="s">
        <v>49</v>
      </c>
      <c r="D10" s="3" t="s">
        <v>115</v>
      </c>
      <c r="E10" s="7">
        <v>-11843.03</v>
      </c>
      <c r="F10" s="7">
        <v>-11843.03</v>
      </c>
      <c r="G10" s="7">
        <v>-11843.03</v>
      </c>
      <c r="H10" s="7">
        <v>-11843.03</v>
      </c>
      <c r="I10" s="7">
        <v>-11843.03</v>
      </c>
      <c r="J10" s="7">
        <v>-11645.64</v>
      </c>
      <c r="K10" s="7">
        <v>-11644.66</v>
      </c>
      <c r="L10" s="7">
        <v>-11723.85</v>
      </c>
      <c r="M10" s="7">
        <v>-11723.85</v>
      </c>
      <c r="N10" s="7">
        <v>-11723.85</v>
      </c>
      <c r="O10" s="7">
        <v>-11723.85</v>
      </c>
      <c r="P10" s="7">
        <v>-11723.84</v>
      </c>
      <c r="Q10" s="7">
        <f t="shared" si="0"/>
        <v>-141124.69000000003</v>
      </c>
      <c r="S10" s="25">
        <f>ROUND(0.03*'Entitlement to Date'!S10,2)</f>
        <v>141124.69</v>
      </c>
      <c r="T10" s="25">
        <f t="shared" si="1"/>
        <v>0</v>
      </c>
    </row>
    <row r="11" spans="1:20" x14ac:dyDescent="0.25">
      <c r="A11" t="s">
        <v>58</v>
      </c>
      <c r="B11" s="1" t="s">
        <v>18</v>
      </c>
      <c r="C11" s="6" t="s">
        <v>28</v>
      </c>
      <c r="D11" s="1" t="s">
        <v>116</v>
      </c>
      <c r="E11" s="7">
        <v>-6307.7</v>
      </c>
      <c r="F11" s="7">
        <v>-6307.7</v>
      </c>
      <c r="G11" s="7">
        <v>-6307.7</v>
      </c>
      <c r="H11" s="7">
        <v>-6307.7</v>
      </c>
      <c r="I11" s="7">
        <v>-6307.7</v>
      </c>
      <c r="J11" s="7">
        <v>-6775.92</v>
      </c>
      <c r="K11" s="7">
        <v>-6775.47</v>
      </c>
      <c r="L11" s="7">
        <v>-7127.91</v>
      </c>
      <c r="M11" s="7">
        <v>-7127.91</v>
      </c>
      <c r="N11" s="7">
        <v>-7127.9</v>
      </c>
      <c r="O11" s="7">
        <v>-7127.91</v>
      </c>
      <c r="P11" s="7">
        <v>-7127.9</v>
      </c>
      <c r="Q11" s="7">
        <f t="shared" si="0"/>
        <v>-80729.42</v>
      </c>
      <c r="S11" s="25">
        <f>ROUND(0.03*'Entitlement to Date'!S11,2)</f>
        <v>80729.42</v>
      </c>
      <c r="T11" s="25">
        <f t="shared" si="1"/>
        <v>0</v>
      </c>
    </row>
    <row r="12" spans="1:20" x14ac:dyDescent="0.25">
      <c r="A12" t="s">
        <v>58</v>
      </c>
      <c r="B12" s="1" t="s">
        <v>18</v>
      </c>
      <c r="C12" s="6" t="s">
        <v>29</v>
      </c>
      <c r="D12" s="1" t="s">
        <v>117</v>
      </c>
      <c r="E12" s="7">
        <v>-3655.89</v>
      </c>
      <c r="F12" s="7">
        <v>-3655.89</v>
      </c>
      <c r="G12" s="7">
        <v>-3655.89</v>
      </c>
      <c r="H12" s="7">
        <v>-3655.89</v>
      </c>
      <c r="I12" s="7">
        <v>-3655.89</v>
      </c>
      <c r="J12" s="7">
        <v>-2223.4299999999998</v>
      </c>
      <c r="K12" s="7">
        <v>-2223.11</v>
      </c>
      <c r="L12" s="7">
        <v>-2311.1</v>
      </c>
      <c r="M12" s="7">
        <v>-2311.11</v>
      </c>
      <c r="N12" s="7">
        <v>-2311.1</v>
      </c>
      <c r="O12" s="7">
        <v>-2311.11</v>
      </c>
      <c r="P12" s="7">
        <v>-2311.1</v>
      </c>
      <c r="Q12" s="7">
        <f t="shared" si="0"/>
        <v>-34281.51</v>
      </c>
      <c r="S12" s="25">
        <f>ROUND(0.03*'Entitlement to Date'!S12,2)</f>
        <v>34281.51</v>
      </c>
      <c r="T12" s="25">
        <f t="shared" si="1"/>
        <v>0</v>
      </c>
    </row>
    <row r="13" spans="1:20" x14ac:dyDescent="0.25">
      <c r="A13" t="s">
        <v>58</v>
      </c>
      <c r="B13" s="1" t="s">
        <v>18</v>
      </c>
      <c r="C13" s="6" t="s">
        <v>66</v>
      </c>
      <c r="D13" s="1" t="s">
        <v>118</v>
      </c>
      <c r="E13" s="7">
        <v>-2265.62</v>
      </c>
      <c r="F13" s="7">
        <v>-2265.62</v>
      </c>
      <c r="G13" s="7">
        <v>-2265.62</v>
      </c>
      <c r="H13" s="7">
        <v>-2265.62</v>
      </c>
      <c r="I13" s="7">
        <v>-2265.62</v>
      </c>
      <c r="J13" s="7">
        <v>-3361.58</v>
      </c>
      <c r="K13" s="7">
        <v>-3361.21</v>
      </c>
      <c r="L13" s="7">
        <v>-3462.72</v>
      </c>
      <c r="M13" s="7">
        <v>-2813.83</v>
      </c>
      <c r="N13" s="7">
        <v>-3679.01</v>
      </c>
      <c r="O13" s="7">
        <v>-3679.01</v>
      </c>
      <c r="P13" s="7">
        <v>-3679.01</v>
      </c>
      <c r="Q13" s="7">
        <f t="shared" si="0"/>
        <v>-35364.470000000008</v>
      </c>
      <c r="S13" s="25">
        <f>ROUND(0.03*'Entitlement to Date'!S13,2)</f>
        <v>35364.47</v>
      </c>
      <c r="T13" s="25">
        <f t="shared" si="1"/>
        <v>0</v>
      </c>
    </row>
    <row r="14" spans="1:20" x14ac:dyDescent="0.25">
      <c r="A14" t="s">
        <v>63</v>
      </c>
      <c r="B14" s="1" t="s">
        <v>22</v>
      </c>
      <c r="C14" s="6" t="s">
        <v>51</v>
      </c>
      <c r="D14" s="1" t="s">
        <v>135</v>
      </c>
      <c r="E14" s="7">
        <v>-3104.55</v>
      </c>
      <c r="F14" s="7">
        <v>-3104.55</v>
      </c>
      <c r="G14" s="7">
        <v>-3104.55</v>
      </c>
      <c r="H14" s="7">
        <v>-3104.55</v>
      </c>
      <c r="I14" s="7">
        <v>-3104.55</v>
      </c>
      <c r="J14" s="7">
        <v>-3319.21</v>
      </c>
      <c r="K14" s="7">
        <v>-3172.04</v>
      </c>
      <c r="L14" s="7">
        <v>-2593.54</v>
      </c>
      <c r="M14" s="7">
        <v>-2593.54</v>
      </c>
      <c r="N14" s="7">
        <v>-2593.54</v>
      </c>
      <c r="O14" s="7">
        <v>-2593.54</v>
      </c>
      <c r="P14" s="7">
        <v>-2593.54</v>
      </c>
      <c r="Q14" s="7">
        <f t="shared" si="0"/>
        <v>-34981.700000000004</v>
      </c>
      <c r="S14" s="25">
        <f>ROUND(0.03*'Entitlement to Date'!S14,2)</f>
        <v>34981.699999999997</v>
      </c>
      <c r="T14" s="25">
        <f t="shared" si="1"/>
        <v>0</v>
      </c>
    </row>
    <row r="15" spans="1:20" x14ac:dyDescent="0.25">
      <c r="A15" t="s">
        <v>56</v>
      </c>
      <c r="B15" s="1" t="s">
        <v>56</v>
      </c>
      <c r="C15" s="6" t="s">
        <v>108</v>
      </c>
      <c r="D15" s="1" t="s">
        <v>125</v>
      </c>
      <c r="E15" s="7">
        <v>-20212.68</v>
      </c>
      <c r="F15" s="7">
        <v>-20212.68</v>
      </c>
      <c r="G15" s="7">
        <v>-20212.68</v>
      </c>
      <c r="H15" s="7">
        <v>-20212.68</v>
      </c>
      <c r="I15" s="7">
        <v>-20212.68</v>
      </c>
      <c r="J15" s="7">
        <v>-22221.45</v>
      </c>
      <c r="K15" s="7">
        <v>-22203.8</v>
      </c>
      <c r="L15" s="7">
        <v>-22203.8</v>
      </c>
      <c r="M15" s="7">
        <v>-22203.8</v>
      </c>
      <c r="N15" s="7">
        <v>-22203.8</v>
      </c>
      <c r="O15" s="7">
        <v>-22203.8</v>
      </c>
      <c r="P15" s="7">
        <v>-22203.8</v>
      </c>
      <c r="Q15" s="7">
        <f t="shared" si="0"/>
        <v>-256507.64999999994</v>
      </c>
      <c r="S15" s="25">
        <f>ROUND(0.03*'Entitlement to Date'!S15,2)</f>
        <v>256507.65</v>
      </c>
      <c r="T15" s="25">
        <f t="shared" si="1"/>
        <v>0</v>
      </c>
    </row>
    <row r="16" spans="1:20" x14ac:dyDescent="0.25">
      <c r="A16" t="s">
        <v>56</v>
      </c>
      <c r="B16" s="1" t="s">
        <v>56</v>
      </c>
      <c r="C16" s="6" t="s">
        <v>30</v>
      </c>
      <c r="D16" s="2" t="s">
        <v>126</v>
      </c>
      <c r="E16" s="7">
        <v>-27510.42</v>
      </c>
      <c r="F16" s="7">
        <v>-27510.42</v>
      </c>
      <c r="G16" s="7">
        <v>-27510.42</v>
      </c>
      <c r="H16" s="7">
        <v>-27510.42</v>
      </c>
      <c r="I16" s="7">
        <v>-27510.42</v>
      </c>
      <c r="J16" s="7">
        <v>-25340.59</v>
      </c>
      <c r="K16" s="7">
        <v>-25340.18</v>
      </c>
      <c r="L16" s="7">
        <v>-25347.91</v>
      </c>
      <c r="M16" s="7">
        <v>-25347.91</v>
      </c>
      <c r="N16" s="7">
        <v>-25347.9</v>
      </c>
      <c r="O16" s="7">
        <v>-25347.91</v>
      </c>
      <c r="P16" s="7">
        <v>-25347.9</v>
      </c>
      <c r="Q16" s="7">
        <f t="shared" si="0"/>
        <v>-314972.39999999997</v>
      </c>
      <c r="S16" s="25">
        <f>ROUND(0.03*'Entitlement to Date'!S16,2)</f>
        <v>314972.40000000002</v>
      </c>
      <c r="T16" s="25">
        <f t="shared" si="1"/>
        <v>0</v>
      </c>
    </row>
    <row r="17" spans="1:20" x14ac:dyDescent="0.25">
      <c r="A17" t="s">
        <v>8</v>
      </c>
      <c r="B17" s="1" t="s">
        <v>8</v>
      </c>
      <c r="C17" s="6" t="s">
        <v>31</v>
      </c>
      <c r="D17" s="1" t="s">
        <v>128</v>
      </c>
      <c r="E17" s="7">
        <v>-7856.77</v>
      </c>
      <c r="F17" s="7">
        <v>-7856.77</v>
      </c>
      <c r="G17" s="7">
        <v>-7856.77</v>
      </c>
      <c r="H17" s="7">
        <v>-7856.77</v>
      </c>
      <c r="I17" s="7">
        <v>-7856.77</v>
      </c>
      <c r="J17" s="7">
        <v>-6656.95</v>
      </c>
      <c r="K17" s="7">
        <v>-6656.84</v>
      </c>
      <c r="L17" s="7">
        <v>-6774.76</v>
      </c>
      <c r="M17" s="7">
        <v>-6774.76</v>
      </c>
      <c r="N17" s="7">
        <v>-6774.76</v>
      </c>
      <c r="O17" s="7">
        <v>-6774.77</v>
      </c>
      <c r="P17" s="7">
        <v>-6774.76</v>
      </c>
      <c r="Q17" s="7">
        <f t="shared" si="0"/>
        <v>-86471.45</v>
      </c>
      <c r="S17" s="25">
        <f>ROUND(0.03*'Entitlement to Date'!S17,2)</f>
        <v>86471.45</v>
      </c>
      <c r="T17" s="25">
        <f t="shared" si="1"/>
        <v>0</v>
      </c>
    </row>
    <row r="18" spans="1:20" x14ac:dyDescent="0.25">
      <c r="A18" t="s">
        <v>59</v>
      </c>
      <c r="B18" s="1" t="s">
        <v>9</v>
      </c>
      <c r="C18" s="6" t="s">
        <v>86</v>
      </c>
      <c r="D18" s="2" t="s">
        <v>87</v>
      </c>
      <c r="E18" s="7">
        <v>-10358.6</v>
      </c>
      <c r="F18" s="7">
        <v>-10358.6</v>
      </c>
      <c r="G18" s="7">
        <v>-10358.6</v>
      </c>
      <c r="H18" s="7">
        <v>-10358.6</v>
      </c>
      <c r="I18" s="7">
        <v>-10358.6</v>
      </c>
      <c r="J18" s="7">
        <v>-4555.5</v>
      </c>
      <c r="K18" s="7">
        <v>-4555.42</v>
      </c>
      <c r="L18" s="7">
        <v>-4578.0200000000004</v>
      </c>
      <c r="M18" s="7">
        <v>-4578.0200000000004</v>
      </c>
      <c r="N18" s="7">
        <v>-4578.01</v>
      </c>
      <c r="O18" s="7">
        <v>-4578.0200000000004</v>
      </c>
      <c r="P18" s="7">
        <v>-4578.01</v>
      </c>
      <c r="Q18" s="7">
        <f t="shared" si="0"/>
        <v>-83794</v>
      </c>
      <c r="S18" s="25">
        <f>ROUND(0.03*'Entitlement to Date'!S18,2)</f>
        <v>83794</v>
      </c>
      <c r="T18" s="25">
        <f t="shared" si="1"/>
        <v>0</v>
      </c>
    </row>
    <row r="19" spans="1:20" x14ac:dyDescent="0.25">
      <c r="A19" t="s">
        <v>59</v>
      </c>
      <c r="B19" s="3" t="s">
        <v>9</v>
      </c>
      <c r="C19" s="6" t="s">
        <v>48</v>
      </c>
      <c r="D19" s="3" t="s">
        <v>47</v>
      </c>
      <c r="E19" s="7">
        <v>-14925.8</v>
      </c>
      <c r="F19" s="7">
        <v>-14925.8</v>
      </c>
      <c r="G19" s="7">
        <v>-14925.8</v>
      </c>
      <c r="H19" s="7">
        <v>-14925.8</v>
      </c>
      <c r="I19" s="7">
        <v>-14925.8</v>
      </c>
      <c r="J19" s="7">
        <v>-16328.5</v>
      </c>
      <c r="K19" s="7">
        <v>-16328.26</v>
      </c>
      <c r="L19" s="7">
        <v>-16311.78</v>
      </c>
      <c r="M19" s="7">
        <v>-16311.78</v>
      </c>
      <c r="N19" s="7">
        <v>-16311.78</v>
      </c>
      <c r="O19" s="7">
        <v>-16311.77</v>
      </c>
      <c r="P19" s="7">
        <v>-16311.78</v>
      </c>
      <c r="Q19" s="7">
        <f t="shared" si="0"/>
        <v>-188844.65</v>
      </c>
      <c r="S19" s="25">
        <f>ROUND(0.03*'Entitlement to Date'!S19,2)</f>
        <v>188844.65</v>
      </c>
      <c r="T19" s="25">
        <f t="shared" si="1"/>
        <v>0</v>
      </c>
    </row>
    <row r="20" spans="1:20" x14ac:dyDescent="0.25">
      <c r="A20" t="s">
        <v>59</v>
      </c>
      <c r="B20" s="1" t="s">
        <v>9</v>
      </c>
      <c r="C20" s="6" t="s">
        <v>33</v>
      </c>
      <c r="D20" s="1" t="s">
        <v>10</v>
      </c>
      <c r="E20" s="7">
        <v>-9252.11</v>
      </c>
      <c r="F20" s="7">
        <v>-9252.11</v>
      </c>
      <c r="G20" s="7">
        <v>-9252.11</v>
      </c>
      <c r="H20" s="7">
        <v>-9252.11</v>
      </c>
      <c r="I20" s="7">
        <v>-9252.11</v>
      </c>
      <c r="J20" s="7">
        <v>-5486.65</v>
      </c>
      <c r="K20" s="7">
        <v>-5486.56</v>
      </c>
      <c r="L20" s="7">
        <v>-5535.51</v>
      </c>
      <c r="M20" s="7">
        <v>-5535.51</v>
      </c>
      <c r="N20" s="7">
        <v>-5535.51</v>
      </c>
      <c r="O20" s="7">
        <v>-5535.51</v>
      </c>
      <c r="P20" s="7">
        <v>-5535.51</v>
      </c>
      <c r="Q20" s="7">
        <f t="shared" si="0"/>
        <v>-84911.309999999983</v>
      </c>
      <c r="S20" s="25">
        <f>ROUND(0.03*'Entitlement to Date'!S20,2)</f>
        <v>84911.31</v>
      </c>
      <c r="T20" s="25">
        <f t="shared" si="1"/>
        <v>0</v>
      </c>
    </row>
    <row r="21" spans="1:20" x14ac:dyDescent="0.25">
      <c r="A21" t="s">
        <v>59</v>
      </c>
      <c r="B21" s="1" t="s">
        <v>9</v>
      </c>
      <c r="C21" s="6" t="s">
        <v>34</v>
      </c>
      <c r="D21" s="1" t="s">
        <v>121</v>
      </c>
      <c r="E21" s="7">
        <v>-15231.85</v>
      </c>
      <c r="F21" s="7">
        <v>-15231.85</v>
      </c>
      <c r="G21" s="7">
        <v>-15231.85</v>
      </c>
      <c r="H21" s="7">
        <v>-15231.85</v>
      </c>
      <c r="I21" s="7">
        <v>-15231.85</v>
      </c>
      <c r="J21" s="7">
        <v>-14204.95</v>
      </c>
      <c r="K21" s="7">
        <v>-14204.73</v>
      </c>
      <c r="L21" s="7">
        <v>-13760.48</v>
      </c>
      <c r="M21" s="7">
        <v>-13760.47</v>
      </c>
      <c r="N21" s="7">
        <v>-13760.48</v>
      </c>
      <c r="O21" s="7">
        <v>-13760.47</v>
      </c>
      <c r="P21" s="7">
        <v>-13760.48</v>
      </c>
      <c r="Q21" s="7">
        <f t="shared" si="0"/>
        <v>-173371.31</v>
      </c>
      <c r="S21" s="25">
        <f>ROUND(0.03*'Entitlement to Date'!S21,2)</f>
        <v>173371.31</v>
      </c>
      <c r="T21" s="25">
        <f t="shared" si="1"/>
        <v>0</v>
      </c>
    </row>
    <row r="22" spans="1:20" x14ac:dyDescent="0.25">
      <c r="A22" t="s">
        <v>59</v>
      </c>
      <c r="B22" s="1" t="s">
        <v>9</v>
      </c>
      <c r="C22" s="6" t="s">
        <v>35</v>
      </c>
      <c r="D22" s="1" t="s">
        <v>122</v>
      </c>
      <c r="E22" s="7">
        <v>-7062.68</v>
      </c>
      <c r="F22" s="7">
        <v>-7062.68</v>
      </c>
      <c r="G22" s="7">
        <v>-7062.68</v>
      </c>
      <c r="H22" s="7">
        <v>-7062.68</v>
      </c>
      <c r="I22" s="7">
        <v>-7062.68</v>
      </c>
      <c r="J22" s="7">
        <v>-6526.21</v>
      </c>
      <c r="K22" s="7">
        <v>-6526.11</v>
      </c>
      <c r="L22" s="7">
        <v>-6657.23</v>
      </c>
      <c r="M22" s="7">
        <v>-6657.24</v>
      </c>
      <c r="N22" s="7">
        <v>-6657.23</v>
      </c>
      <c r="O22" s="7">
        <v>-6657.24</v>
      </c>
      <c r="P22" s="7">
        <v>-6657.23</v>
      </c>
      <c r="Q22" s="7">
        <f t="shared" si="0"/>
        <v>-81651.89</v>
      </c>
      <c r="S22" s="25">
        <f>ROUND(0.03*'Entitlement to Date'!S22,2)</f>
        <v>81651.89</v>
      </c>
      <c r="T22" s="25">
        <f t="shared" si="1"/>
        <v>0</v>
      </c>
    </row>
    <row r="23" spans="1:20" x14ac:dyDescent="0.25">
      <c r="A23" t="s">
        <v>59</v>
      </c>
      <c r="B23" s="3" t="s">
        <v>9</v>
      </c>
      <c r="C23" s="6" t="s">
        <v>37</v>
      </c>
      <c r="D23" s="3" t="s">
        <v>123</v>
      </c>
      <c r="E23" s="7">
        <v>-7298.11</v>
      </c>
      <c r="F23" s="7">
        <v>-7298.11</v>
      </c>
      <c r="G23" s="7">
        <v>-7298.11</v>
      </c>
      <c r="H23" s="7">
        <v>-7298.11</v>
      </c>
      <c r="I23" s="7">
        <v>-7298.11</v>
      </c>
      <c r="J23" s="7">
        <v>-6733.24</v>
      </c>
      <c r="K23" s="7">
        <v>-6733.14</v>
      </c>
      <c r="L23" s="7">
        <v>-6733.14</v>
      </c>
      <c r="M23" s="7">
        <v>-6733.13</v>
      </c>
      <c r="N23" s="7">
        <v>-6733.14</v>
      </c>
      <c r="O23" s="7">
        <v>-6733.13</v>
      </c>
      <c r="P23" s="7">
        <v>-6733.14</v>
      </c>
      <c r="Q23" s="7">
        <f t="shared" si="0"/>
        <v>-83622.61</v>
      </c>
      <c r="S23" s="25">
        <f>ROUND(0.03*'Entitlement to Date'!S23,2)</f>
        <v>83622.61</v>
      </c>
      <c r="T23" s="25">
        <f t="shared" si="1"/>
        <v>0</v>
      </c>
    </row>
    <row r="24" spans="1:20" x14ac:dyDescent="0.25">
      <c r="A24" t="s">
        <v>59</v>
      </c>
      <c r="B24" s="1" t="s">
        <v>9</v>
      </c>
      <c r="C24" s="6" t="s">
        <v>83</v>
      </c>
      <c r="D24" s="1" t="s">
        <v>89</v>
      </c>
      <c r="E24" s="7">
        <v>-5179.3</v>
      </c>
      <c r="F24" s="7">
        <v>-5179.3</v>
      </c>
      <c r="G24" s="7">
        <v>-5179.3</v>
      </c>
      <c r="H24" s="7">
        <v>-5179.3</v>
      </c>
      <c r="I24" s="7">
        <v>-5179.3</v>
      </c>
      <c r="J24" s="7">
        <v>-3785.04</v>
      </c>
      <c r="K24" s="7">
        <v>-3784.97</v>
      </c>
      <c r="L24" s="7">
        <v>-3830.16</v>
      </c>
      <c r="M24" s="7">
        <v>-3830.16</v>
      </c>
      <c r="N24" s="7">
        <v>-3830.16</v>
      </c>
      <c r="O24" s="7">
        <v>-3830.16</v>
      </c>
      <c r="P24" s="7">
        <v>-3830.16</v>
      </c>
      <c r="Q24" s="7">
        <f t="shared" si="0"/>
        <v>-52617.310000000012</v>
      </c>
      <c r="S24" s="25">
        <f>ROUND(0.03*'Entitlement to Date'!S24,2)</f>
        <v>52617.31</v>
      </c>
      <c r="T24" s="25">
        <f t="shared" si="1"/>
        <v>0</v>
      </c>
    </row>
    <row r="25" spans="1:20" x14ac:dyDescent="0.25">
      <c r="A25" t="s">
        <v>59</v>
      </c>
      <c r="B25" s="1" t="s">
        <v>9</v>
      </c>
      <c r="C25" s="6" t="s">
        <v>36</v>
      </c>
      <c r="D25" s="1" t="s">
        <v>19</v>
      </c>
      <c r="E25" s="7">
        <v>-9087.32</v>
      </c>
      <c r="F25" s="7">
        <v>-9087.32</v>
      </c>
      <c r="G25" s="7">
        <v>-9087.32</v>
      </c>
      <c r="H25" s="7">
        <v>-9087.32</v>
      </c>
      <c r="I25" s="7">
        <v>-9087.32</v>
      </c>
      <c r="J25" s="7">
        <v>-7580.57</v>
      </c>
      <c r="K25" s="7">
        <v>-7580.45</v>
      </c>
      <c r="L25" s="7">
        <v>-7593.88</v>
      </c>
      <c r="M25" s="7">
        <v>-7593.88</v>
      </c>
      <c r="N25" s="7">
        <v>-7593.88</v>
      </c>
      <c r="O25" s="7">
        <v>-7593.87</v>
      </c>
      <c r="P25" s="7">
        <v>-7593.88</v>
      </c>
      <c r="Q25" s="7">
        <f t="shared" si="0"/>
        <v>-98567.010000000009</v>
      </c>
      <c r="S25" s="25">
        <f>ROUND(0.03*'Entitlement to Date'!S25,2)</f>
        <v>98567.01</v>
      </c>
      <c r="T25" s="25">
        <f t="shared" si="1"/>
        <v>0</v>
      </c>
    </row>
    <row r="26" spans="1:20" x14ac:dyDescent="0.25">
      <c r="A26" t="s">
        <v>59</v>
      </c>
      <c r="B26" s="1" t="s">
        <v>9</v>
      </c>
      <c r="C26" s="6" t="s">
        <v>32</v>
      </c>
      <c r="D26" s="1" t="s">
        <v>124</v>
      </c>
      <c r="E26" s="7">
        <v>-21800.15</v>
      </c>
      <c r="F26" s="7">
        <v>-21800.15</v>
      </c>
      <c r="G26" s="7">
        <v>-21800.15</v>
      </c>
      <c r="H26" s="7">
        <v>-21800.15</v>
      </c>
      <c r="I26" s="7">
        <v>-21800.15</v>
      </c>
      <c r="J26" s="7">
        <v>-20530.5</v>
      </c>
      <c r="K26" s="7">
        <v>-20530.169999999998</v>
      </c>
      <c r="L26" s="7">
        <v>-20594.16</v>
      </c>
      <c r="M26" s="7">
        <v>-20594.16</v>
      </c>
      <c r="N26" s="7">
        <v>-20594.16</v>
      </c>
      <c r="O26" s="7">
        <v>-20594.16</v>
      </c>
      <c r="P26" s="7">
        <v>-20594.16</v>
      </c>
      <c r="Q26" s="7">
        <f t="shared" si="0"/>
        <v>-253032.22</v>
      </c>
      <c r="S26" s="25">
        <f>ROUND(0.03*'Entitlement to Date'!S26,2)</f>
        <v>253032.22</v>
      </c>
      <c r="T26" s="25">
        <f t="shared" si="1"/>
        <v>0</v>
      </c>
    </row>
    <row r="27" spans="1:20" x14ac:dyDescent="0.25">
      <c r="A27" t="s">
        <v>62</v>
      </c>
      <c r="B27" s="1" t="s">
        <v>11</v>
      </c>
      <c r="C27" s="6" t="s">
        <v>38</v>
      </c>
      <c r="D27" s="1" t="s">
        <v>134</v>
      </c>
      <c r="E27" s="7">
        <v>-7858.38</v>
      </c>
      <c r="F27" s="7">
        <v>-7858.38</v>
      </c>
      <c r="G27" s="7">
        <v>-7858.38</v>
      </c>
      <c r="H27" s="7">
        <v>-7858.38</v>
      </c>
      <c r="I27" s="7">
        <v>-7858.38</v>
      </c>
      <c r="J27" s="7">
        <v>-4720.6899999999996</v>
      </c>
      <c r="K27" s="7">
        <v>-4720.6899999999996</v>
      </c>
      <c r="L27" s="7">
        <v>-4850.3599999999997</v>
      </c>
      <c r="M27" s="7">
        <v>-4850.3599999999997</v>
      </c>
      <c r="N27" s="7">
        <v>-4850.3599999999997</v>
      </c>
      <c r="O27" s="7">
        <v>-4850.3599999999997</v>
      </c>
      <c r="P27" s="7">
        <v>-4850.3500000000004</v>
      </c>
      <c r="Q27" s="7">
        <f t="shared" si="0"/>
        <v>-72985.070000000007</v>
      </c>
      <c r="S27" s="25">
        <f>ROUND(0.03*'Entitlement to Date'!S27,2)</f>
        <v>72985.070000000007</v>
      </c>
      <c r="T27" s="25">
        <f t="shared" si="1"/>
        <v>0</v>
      </c>
    </row>
    <row r="28" spans="1:20" x14ac:dyDescent="0.25">
      <c r="A28" t="s">
        <v>53</v>
      </c>
      <c r="B28" s="1" t="s">
        <v>53</v>
      </c>
      <c r="C28" s="6" t="s">
        <v>65</v>
      </c>
      <c r="D28" s="1" t="s">
        <v>52</v>
      </c>
      <c r="E28" s="7">
        <v>-16985.59</v>
      </c>
      <c r="F28" s="7">
        <v>-16985.59</v>
      </c>
      <c r="G28" s="7">
        <v>-16985.59</v>
      </c>
      <c r="H28" s="7">
        <v>-16985.59</v>
      </c>
      <c r="I28" s="7">
        <v>-16985.59</v>
      </c>
      <c r="J28" s="7">
        <v>-17980.16</v>
      </c>
      <c r="K28" s="7">
        <v>-18092.61</v>
      </c>
      <c r="L28" s="7">
        <v>-18092.61</v>
      </c>
      <c r="M28" s="7">
        <v>-18092.599999999999</v>
      </c>
      <c r="N28" s="7">
        <v>-18092.61</v>
      </c>
      <c r="O28" s="7">
        <v>-18092.599999999999</v>
      </c>
      <c r="P28" s="7">
        <v>-18092.61</v>
      </c>
      <c r="Q28" s="7">
        <f t="shared" si="0"/>
        <v>-211463.75000000006</v>
      </c>
      <c r="S28" s="25">
        <f>ROUND(0.03*'Entitlement to Date'!S28,2)</f>
        <v>211463.75</v>
      </c>
      <c r="T28" s="25">
        <f t="shared" si="1"/>
        <v>0</v>
      </c>
    </row>
    <row r="29" spans="1:20" x14ac:dyDescent="0.25">
      <c r="A29" t="s">
        <v>53</v>
      </c>
      <c r="B29" s="1" t="s">
        <v>53</v>
      </c>
      <c r="C29" s="6" t="s">
        <v>150</v>
      </c>
      <c r="D29" s="1" t="s">
        <v>151</v>
      </c>
      <c r="E29" s="7">
        <v>-2329.9899999999998</v>
      </c>
      <c r="F29" s="7">
        <v>-2329.9899999999998</v>
      </c>
      <c r="G29" s="7">
        <v>-2329.9899999999998</v>
      </c>
      <c r="H29" s="7">
        <v>-2329.9899999999998</v>
      </c>
      <c r="I29" s="7">
        <v>-2329.9899999999998</v>
      </c>
      <c r="J29" s="7">
        <v>-692.33</v>
      </c>
      <c r="K29" s="7">
        <v>-701.14</v>
      </c>
      <c r="L29" s="7">
        <v>-701.13</v>
      </c>
      <c r="M29" s="7">
        <v>-701.14</v>
      </c>
      <c r="N29" s="7">
        <v>-701.13</v>
      </c>
      <c r="O29" s="7">
        <v>-701.14</v>
      </c>
      <c r="P29" s="7">
        <v>-701.13</v>
      </c>
      <c r="Q29" s="7">
        <f t="shared" si="0"/>
        <v>-16549.089999999997</v>
      </c>
      <c r="S29" s="25">
        <f>ROUND(0.03*'Entitlement to Date'!S29,2)</f>
        <v>16549.09</v>
      </c>
      <c r="T29" s="25">
        <f t="shared" si="1"/>
        <v>0</v>
      </c>
    </row>
    <row r="30" spans="1:20" x14ac:dyDescent="0.25">
      <c r="A30" t="s">
        <v>60</v>
      </c>
      <c r="B30" s="1" t="s">
        <v>12</v>
      </c>
      <c r="C30" s="6" t="s">
        <v>39</v>
      </c>
      <c r="D30" s="1" t="s">
        <v>127</v>
      </c>
      <c r="E30" s="7">
        <v>-4657.37</v>
      </c>
      <c r="F30" s="7">
        <v>-4657.37</v>
      </c>
      <c r="G30" s="7">
        <v>-4657.37</v>
      </c>
      <c r="H30" s="7">
        <v>-4657.37</v>
      </c>
      <c r="I30" s="7">
        <v>-4657.37</v>
      </c>
      <c r="J30" s="7">
        <v>-5340.36</v>
      </c>
      <c r="K30" s="7">
        <v>-5340.26</v>
      </c>
      <c r="L30" s="7">
        <v>-5328.53</v>
      </c>
      <c r="M30" s="7">
        <v>-5328.53</v>
      </c>
      <c r="N30" s="7">
        <v>-5328.52</v>
      </c>
      <c r="O30" s="7">
        <v>-5328.53</v>
      </c>
      <c r="P30" s="7">
        <v>-5328.52</v>
      </c>
      <c r="Q30" s="7">
        <f t="shared" si="0"/>
        <v>-60610.100000000006</v>
      </c>
      <c r="S30" s="25">
        <f>ROUND(0.03*'Entitlement to Date'!S30,2)</f>
        <v>60610.1</v>
      </c>
      <c r="T30" s="25">
        <f t="shared" si="1"/>
        <v>0</v>
      </c>
    </row>
    <row r="31" spans="1:20" x14ac:dyDescent="0.25">
      <c r="A31" t="s">
        <v>60</v>
      </c>
      <c r="B31" s="1" t="s">
        <v>12</v>
      </c>
      <c r="C31" s="6" t="s">
        <v>40</v>
      </c>
      <c r="D31" s="1" t="s">
        <v>13</v>
      </c>
      <c r="E31" s="7">
        <v>-7409.45</v>
      </c>
      <c r="F31" s="7">
        <v>-7409.45</v>
      </c>
      <c r="G31" s="7">
        <v>-7409.45</v>
      </c>
      <c r="H31" s="7">
        <v>-7409.45</v>
      </c>
      <c r="I31" s="7">
        <v>-7409.45</v>
      </c>
      <c r="J31" s="7">
        <v>-7993.78</v>
      </c>
      <c r="K31" s="7">
        <v>-7993.63</v>
      </c>
      <c r="L31" s="7">
        <v>-7620.1</v>
      </c>
      <c r="M31" s="7">
        <v>-7620.1</v>
      </c>
      <c r="N31" s="7">
        <v>-7620.1</v>
      </c>
      <c r="O31" s="7">
        <v>-7620.1</v>
      </c>
      <c r="P31" s="7">
        <v>-7620.11</v>
      </c>
      <c r="Q31" s="7">
        <f t="shared" si="0"/>
        <v>-91135.170000000013</v>
      </c>
      <c r="S31" s="25">
        <f>ROUND(0.03*'Entitlement to Date'!S31,2)</f>
        <v>91135.17</v>
      </c>
      <c r="T31" s="25">
        <f t="shared" si="1"/>
        <v>0</v>
      </c>
    </row>
    <row r="32" spans="1:20" x14ac:dyDescent="0.25">
      <c r="A32" t="s">
        <v>61</v>
      </c>
      <c r="B32" s="1" t="s">
        <v>14</v>
      </c>
      <c r="C32" s="6" t="s">
        <v>84</v>
      </c>
      <c r="D32" s="1" t="s">
        <v>88</v>
      </c>
      <c r="E32" s="7">
        <v>-3730.5</v>
      </c>
      <c r="F32" s="7">
        <v>-3730.5</v>
      </c>
      <c r="G32" s="7">
        <v>-3730.5</v>
      </c>
      <c r="H32" s="7">
        <v>-3730.5</v>
      </c>
      <c r="I32" s="7">
        <v>-3730.5</v>
      </c>
      <c r="J32" s="7">
        <v>-3992.99</v>
      </c>
      <c r="K32" s="7">
        <v>-3993.24</v>
      </c>
      <c r="L32" s="7">
        <v>-3993.24</v>
      </c>
      <c r="M32" s="7">
        <v>-3993.24</v>
      </c>
      <c r="N32" s="7">
        <v>-3993.24</v>
      </c>
      <c r="O32" s="7">
        <v>-3993.24</v>
      </c>
      <c r="P32" s="7">
        <v>-3993.25</v>
      </c>
      <c r="Q32" s="7">
        <f t="shared" si="0"/>
        <v>-46604.939999999988</v>
      </c>
      <c r="S32" s="25">
        <f>ROUND(0.03*'Entitlement to Date'!S32,2)</f>
        <v>46604.94</v>
      </c>
      <c r="T32" s="25">
        <f t="shared" si="1"/>
        <v>0</v>
      </c>
    </row>
    <row r="33" spans="1:20" x14ac:dyDescent="0.25">
      <c r="A33" t="s">
        <v>61</v>
      </c>
      <c r="B33" s="1" t="s">
        <v>14</v>
      </c>
      <c r="C33" s="6" t="s">
        <v>41</v>
      </c>
      <c r="D33" s="1" t="s">
        <v>130</v>
      </c>
      <c r="E33" s="7">
        <v>-4521.82</v>
      </c>
      <c r="F33" s="7">
        <v>-4521.82</v>
      </c>
      <c r="G33" s="7">
        <v>-4521.82</v>
      </c>
      <c r="H33" s="7">
        <v>-4521.82</v>
      </c>
      <c r="I33" s="7">
        <v>-4521.82</v>
      </c>
      <c r="J33" s="7">
        <v>-3521.09</v>
      </c>
      <c r="K33" s="7">
        <v>-3521.35</v>
      </c>
      <c r="L33" s="7">
        <v>-3521.35</v>
      </c>
      <c r="M33" s="7">
        <v>-3521.35</v>
      </c>
      <c r="N33" s="7">
        <v>-3521.35</v>
      </c>
      <c r="O33" s="7">
        <v>-3521.34</v>
      </c>
      <c r="P33" s="7">
        <v>-3521.35</v>
      </c>
      <c r="Q33" s="7">
        <f t="shared" si="0"/>
        <v>-47258.279999999992</v>
      </c>
      <c r="S33" s="25">
        <f>ROUND(0.03*'Entitlement to Date'!S33,2)</f>
        <v>47258.28</v>
      </c>
      <c r="T33" s="25">
        <f t="shared" si="1"/>
        <v>0</v>
      </c>
    </row>
    <row r="34" spans="1:20" x14ac:dyDescent="0.25">
      <c r="A34" t="s">
        <v>61</v>
      </c>
      <c r="B34" s="1" t="s">
        <v>14</v>
      </c>
      <c r="C34" s="6" t="s">
        <v>109</v>
      </c>
      <c r="D34" s="1" t="s">
        <v>131</v>
      </c>
      <c r="E34" s="7">
        <v>-13158.5</v>
      </c>
      <c r="F34" s="7">
        <v>-13158.5</v>
      </c>
      <c r="G34" s="7">
        <v>-13158.5</v>
      </c>
      <c r="H34" s="7">
        <v>-13158.5</v>
      </c>
      <c r="I34" s="7">
        <v>-13158.5</v>
      </c>
      <c r="J34" s="7">
        <v>-14217.76</v>
      </c>
      <c r="K34" s="7">
        <v>-14218.67</v>
      </c>
      <c r="L34" s="7">
        <v>-14218.67</v>
      </c>
      <c r="M34" s="7">
        <v>-14218.68</v>
      </c>
      <c r="N34" s="7">
        <v>-14218.67</v>
      </c>
      <c r="O34" s="7">
        <v>-14218.68</v>
      </c>
      <c r="P34" s="7">
        <v>-14218.67</v>
      </c>
      <c r="Q34" s="7">
        <f t="shared" si="0"/>
        <v>-165322.30000000002</v>
      </c>
      <c r="S34" s="25">
        <f>ROUND(0.03*'Entitlement to Date'!S34,2)</f>
        <v>165322.29999999999</v>
      </c>
      <c r="T34" s="25">
        <f t="shared" si="1"/>
        <v>0</v>
      </c>
    </row>
    <row r="35" spans="1:20" x14ac:dyDescent="0.25">
      <c r="A35" t="s">
        <v>61</v>
      </c>
      <c r="B35" s="3" t="s">
        <v>14</v>
      </c>
      <c r="C35" s="6" t="s">
        <v>85</v>
      </c>
      <c r="D35" s="3" t="s">
        <v>132</v>
      </c>
      <c r="E35" s="7">
        <v>-36287.61</v>
      </c>
      <c r="F35" s="7">
        <v>-36287.61</v>
      </c>
      <c r="G35" s="7">
        <v>-36287.61</v>
      </c>
      <c r="H35" s="7">
        <v>-36287.61</v>
      </c>
      <c r="I35" s="7">
        <v>-36287.61</v>
      </c>
      <c r="J35" s="7">
        <v>-13816.05</v>
      </c>
      <c r="K35" s="7">
        <v>-13817.58</v>
      </c>
      <c r="L35" s="7">
        <v>-13817.59</v>
      </c>
      <c r="M35" s="7">
        <v>-13817.58</v>
      </c>
      <c r="N35" s="7">
        <v>-13817.59</v>
      </c>
      <c r="O35" s="7">
        <v>-13817.58</v>
      </c>
      <c r="P35" s="7">
        <v>-13817.59</v>
      </c>
      <c r="Q35" s="7">
        <f t="shared" si="0"/>
        <v>-278159.61</v>
      </c>
      <c r="S35" s="25">
        <f>ROUND(0.03*'Entitlement to Date'!S35,2)</f>
        <v>278159.61</v>
      </c>
      <c r="T35" s="25">
        <f t="shared" si="1"/>
        <v>0</v>
      </c>
    </row>
    <row r="36" spans="1:20" x14ac:dyDescent="0.25">
      <c r="A36" t="s">
        <v>61</v>
      </c>
      <c r="B36" s="1" t="s">
        <v>14</v>
      </c>
      <c r="C36" s="6" t="s">
        <v>42</v>
      </c>
      <c r="D36" s="1" t="s">
        <v>133</v>
      </c>
      <c r="E36" s="7">
        <v>-27130.92</v>
      </c>
      <c r="F36" s="7">
        <v>-27130.92</v>
      </c>
      <c r="G36" s="7">
        <v>-27130.92</v>
      </c>
      <c r="H36" s="7">
        <v>-27130.92</v>
      </c>
      <c r="I36" s="7">
        <v>-27130.92</v>
      </c>
      <c r="J36" s="7">
        <v>-21200.41</v>
      </c>
      <c r="K36" s="7">
        <v>-21201.98</v>
      </c>
      <c r="L36" s="7">
        <v>-21201.98</v>
      </c>
      <c r="M36" s="7">
        <v>-21201.98</v>
      </c>
      <c r="N36" s="7">
        <v>-21201.98</v>
      </c>
      <c r="O36" s="7">
        <v>-21201.98</v>
      </c>
      <c r="P36" s="7">
        <v>-21201.98</v>
      </c>
      <c r="Q36" s="7">
        <f t="shared" si="0"/>
        <v>-284066.89</v>
      </c>
      <c r="S36" s="25">
        <f>ROUND(0.03*'Entitlement to Date'!S36,2)</f>
        <v>284066.89</v>
      </c>
      <c r="T36" s="25">
        <f t="shared" si="1"/>
        <v>0</v>
      </c>
    </row>
    <row r="37" spans="1:20" x14ac:dyDescent="0.25">
      <c r="A37" t="s">
        <v>61</v>
      </c>
      <c r="B37" s="1" t="s">
        <v>14</v>
      </c>
      <c r="C37" s="6" t="s">
        <v>152</v>
      </c>
      <c r="D37" s="1" t="s">
        <v>153</v>
      </c>
      <c r="E37" s="7">
        <v>-6514.25</v>
      </c>
      <c r="F37" s="7">
        <v>-6514.25</v>
      </c>
      <c r="G37" s="7">
        <v>-6514.25</v>
      </c>
      <c r="H37" s="7">
        <v>-6514.25</v>
      </c>
      <c r="I37" s="7">
        <v>-6514.25</v>
      </c>
      <c r="J37" s="7">
        <v>-4541.3599999999997</v>
      </c>
      <c r="K37" s="7">
        <v>-4540.57</v>
      </c>
      <c r="L37" s="7">
        <v>-4540.57</v>
      </c>
      <c r="M37" s="7">
        <v>-4540.57</v>
      </c>
      <c r="N37" s="7">
        <v>-4540.57</v>
      </c>
      <c r="O37" s="7">
        <v>-4540.5600000000004</v>
      </c>
      <c r="P37" s="7">
        <v>-4540.57</v>
      </c>
      <c r="Q37" s="7">
        <f t="shared" si="0"/>
        <v>-64356.02</v>
      </c>
      <c r="S37" s="25">
        <f>ROUND(0.03*'Entitlement to Date'!S37,2)</f>
        <v>64356.02</v>
      </c>
      <c r="T37" s="25">
        <f t="shared" si="1"/>
        <v>0</v>
      </c>
    </row>
    <row r="38" spans="1:20" x14ac:dyDescent="0.25">
      <c r="A38" t="s">
        <v>57</v>
      </c>
      <c r="B38" s="1" t="s">
        <v>15</v>
      </c>
      <c r="C38" s="6" t="s">
        <v>43</v>
      </c>
      <c r="D38" s="1" t="s">
        <v>16</v>
      </c>
      <c r="E38" s="7">
        <v>-19941.18</v>
      </c>
      <c r="F38" s="7">
        <v>-19941.18</v>
      </c>
      <c r="G38" s="7">
        <v>-19941.18</v>
      </c>
      <c r="H38" s="7">
        <v>-19941.18</v>
      </c>
      <c r="I38" s="7">
        <v>-19941.18</v>
      </c>
      <c r="J38" s="7">
        <v>-20261.64</v>
      </c>
      <c r="K38" s="7">
        <v>-20262.97</v>
      </c>
      <c r="L38" s="7">
        <v>-20262.96</v>
      </c>
      <c r="M38" s="7">
        <v>-20262.97</v>
      </c>
      <c r="N38" s="7">
        <v>-20262.96</v>
      </c>
      <c r="O38" s="7">
        <v>-20262.97</v>
      </c>
      <c r="P38" s="7">
        <v>-20262.96</v>
      </c>
      <c r="Q38" s="7">
        <f t="shared" si="0"/>
        <v>-241545.33</v>
      </c>
      <c r="S38" s="25">
        <f>ROUND(0.03*'Entitlement to Date'!S38,2)</f>
        <v>241545.33</v>
      </c>
      <c r="T38" s="25">
        <f t="shared" si="1"/>
        <v>0</v>
      </c>
    </row>
    <row r="39" spans="1:20" x14ac:dyDescent="0.25">
      <c r="A39" t="s">
        <v>57</v>
      </c>
      <c r="B39" t="s">
        <v>15</v>
      </c>
      <c r="C39" t="s">
        <v>50</v>
      </c>
      <c r="D39" t="s">
        <v>129</v>
      </c>
      <c r="E39" s="7">
        <v>-1492.2</v>
      </c>
      <c r="F39" s="7">
        <v>-1492.2</v>
      </c>
      <c r="G39" s="7">
        <v>-1492.2</v>
      </c>
      <c r="H39" s="7">
        <v>-1492.2</v>
      </c>
      <c r="I39" s="7">
        <v>-1492.2</v>
      </c>
      <c r="J39" s="7">
        <v>-878.54</v>
      </c>
      <c r="K39" s="7">
        <v>-878.62</v>
      </c>
      <c r="L39" s="7">
        <v>-878.62</v>
      </c>
      <c r="M39" s="7">
        <v>-878.62</v>
      </c>
      <c r="N39" s="7">
        <v>-878.62</v>
      </c>
      <c r="O39" s="7">
        <v>-878.62</v>
      </c>
      <c r="P39" s="7">
        <v>-878.61</v>
      </c>
      <c r="Q39" s="7">
        <f t="shared" si="0"/>
        <v>-13611.250000000005</v>
      </c>
      <c r="S39" s="25">
        <f>ROUND(0.03*'Entitlement to Date'!S39,2)</f>
        <v>13611.26</v>
      </c>
      <c r="T39" s="25">
        <f t="shared" si="1"/>
        <v>9.9999999947613105E-3</v>
      </c>
    </row>
    <row r="40" spans="1:20" x14ac:dyDescent="0.25">
      <c r="A40" t="s">
        <v>143</v>
      </c>
      <c r="B40" t="s">
        <v>140</v>
      </c>
      <c r="C40" t="s">
        <v>141</v>
      </c>
      <c r="D40" t="s">
        <v>142</v>
      </c>
      <c r="E40" s="7">
        <v>-932.29</v>
      </c>
      <c r="F40" s="7">
        <v>-932.29</v>
      </c>
      <c r="G40" s="7">
        <v>-932.29</v>
      </c>
      <c r="H40" s="7">
        <v>-932.29</v>
      </c>
      <c r="I40" s="7">
        <v>-932.29</v>
      </c>
      <c r="J40" s="7">
        <v>-1319.92</v>
      </c>
      <c r="K40" s="7">
        <v>-1319.89</v>
      </c>
      <c r="L40" s="7">
        <v>-1307.3699999999999</v>
      </c>
      <c r="M40" s="7">
        <v>-1307.3699999999999</v>
      </c>
      <c r="N40" s="7">
        <v>-1307.3800000000001</v>
      </c>
      <c r="O40" s="7">
        <v>-1307.3699999999999</v>
      </c>
      <c r="P40" s="7">
        <v>-1307.3800000000001</v>
      </c>
      <c r="Q40" s="7">
        <f t="shared" si="0"/>
        <v>-13838.130000000001</v>
      </c>
      <c r="S40" s="25">
        <f>ROUND(0.03*'Entitlement to Date'!S40,2)</f>
        <v>13838.13</v>
      </c>
      <c r="T40" s="25">
        <f t="shared" si="1"/>
        <v>0</v>
      </c>
    </row>
    <row r="41" spans="1:20" x14ac:dyDescent="0.25">
      <c r="A41" t="s">
        <v>64</v>
      </c>
      <c r="B41" t="s">
        <v>110</v>
      </c>
      <c r="C41" t="s">
        <v>46</v>
      </c>
      <c r="D41" t="s">
        <v>136</v>
      </c>
      <c r="E41" s="7">
        <v>-2697.76</v>
      </c>
      <c r="F41" s="7">
        <v>-2697.76</v>
      </c>
      <c r="G41" s="7">
        <v>-2697.76</v>
      </c>
      <c r="H41" s="7">
        <v>-2697.76</v>
      </c>
      <c r="I41" s="7">
        <v>-2697.76</v>
      </c>
      <c r="J41" s="7">
        <v>-3704.78</v>
      </c>
      <c r="K41" s="7">
        <v>-3706.35</v>
      </c>
      <c r="L41" s="7">
        <v>-2968.98</v>
      </c>
      <c r="M41" s="7">
        <v>-2340.66</v>
      </c>
      <c r="N41" s="7">
        <v>-2340.66</v>
      </c>
      <c r="O41" s="7">
        <v>-2340.65</v>
      </c>
      <c r="P41" s="7">
        <v>-2340.66</v>
      </c>
      <c r="Q41" s="7">
        <f t="shared" si="0"/>
        <v>-33231.54</v>
      </c>
      <c r="S41" s="25">
        <f>ROUND(0.03*'Entitlement to Date'!S41,2)</f>
        <v>33231.54</v>
      </c>
      <c r="T41" s="25">
        <f t="shared" si="1"/>
        <v>0</v>
      </c>
    </row>
    <row r="42" spans="1:20" x14ac:dyDescent="0.25">
      <c r="B42" t="s">
        <v>90</v>
      </c>
      <c r="E42" s="7">
        <f t="shared" ref="E42:P42" si="2">SUM(E2:E41)</f>
        <v>-506457.56999999995</v>
      </c>
      <c r="F42" s="7">
        <f t="shared" si="2"/>
        <v>-506457.56999999995</v>
      </c>
      <c r="G42" s="7">
        <f t="shared" si="2"/>
        <v>-506457.56999999995</v>
      </c>
      <c r="H42" s="7">
        <f t="shared" si="2"/>
        <v>-506457.56999999995</v>
      </c>
      <c r="I42" s="7">
        <f t="shared" si="2"/>
        <v>-506457.56999999995</v>
      </c>
      <c r="J42" s="7">
        <f t="shared" si="2"/>
        <v>-452963.57</v>
      </c>
      <c r="K42" s="7">
        <f t="shared" si="2"/>
        <v>-452917.78999999992</v>
      </c>
      <c r="L42" s="7">
        <f t="shared" si="2"/>
        <v>-456597.90999999992</v>
      </c>
      <c r="M42" s="7">
        <f t="shared" si="2"/>
        <v>-455320.70999999979</v>
      </c>
      <c r="N42" s="7">
        <f t="shared" si="2"/>
        <v>-456185.84999999992</v>
      </c>
      <c r="O42" s="7">
        <f t="shared" si="2"/>
        <v>-456185.84999999986</v>
      </c>
      <c r="P42" s="7">
        <f t="shared" si="2"/>
        <v>-456185.84999999986</v>
      </c>
      <c r="Q42" s="7">
        <f t="shared" ref="Q42" si="3">ROUND(SUM(E42:P42),2)</f>
        <v>-5718645.3799999999</v>
      </c>
      <c r="S42" s="25">
        <f>ROUND(0.03*'Entitlement to Date'!S42,2)</f>
        <v>5718645.3700000001</v>
      </c>
      <c r="T42" s="25">
        <f t="shared" si="1"/>
        <v>-9.9999997764825821E-3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Entitlement to Date</vt:lpstr>
      <vt:lpstr>CSI Admin to Date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Tim Kahle</cp:lastModifiedBy>
  <cp:lastPrinted>2020-07-14T15:46:07Z</cp:lastPrinted>
  <dcterms:created xsi:type="dcterms:W3CDTF">2012-01-04T22:28:18Z</dcterms:created>
  <dcterms:modified xsi:type="dcterms:W3CDTF">2023-06-29T01:26:41Z</dcterms:modified>
</cp:coreProperties>
</file>