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hle_t\Desktop\COPIED\PSFA20\CSI\"/>
    </mc:Choice>
  </mc:AlternateContent>
  <bookViews>
    <workbookView xWindow="0" yWindow="0" windowWidth="24000" windowHeight="9732"/>
  </bookViews>
  <sheets>
    <sheet name="Monthly" sheetId="1" r:id="rId1"/>
    <sheet name="Entitlement to Date" sheetId="2" r:id="rId2"/>
    <sheet name="CSI Admin to Date" sheetId="4" r:id="rId3"/>
    <sheet name="CSI Counts" sheetId="7" r:id="rId4"/>
  </sheets>
  <externalReferences>
    <externalReference r:id="rId5"/>
    <externalReference r:id="rId6"/>
  </externalReferences>
  <definedNames>
    <definedName name="Inputs">[1]Inputs!$A$2:$I$181</definedName>
    <definedName name="Values">[2]Inputs!$A$2:$I$181</definedName>
  </definedNames>
  <calcPr calcId="152511"/>
</workbook>
</file>

<file path=xl/calcChain.xml><?xml version="1.0" encoding="utf-8"?>
<calcChain xmlns="http://schemas.openxmlformats.org/spreadsheetml/2006/main">
  <c r="M556" i="1" l="1"/>
  <c r="Q44" i="2" l="1"/>
  <c r="L517" i="1" l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16" i="1"/>
  <c r="J469" i="1"/>
  <c r="K556" i="1" l="1"/>
  <c r="G556" i="1"/>
  <c r="F556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N549" i="1" l="1"/>
  <c r="N553" i="1"/>
  <c r="N554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40" i="1"/>
  <c r="N542" i="1"/>
  <c r="N544" i="1"/>
  <c r="N546" i="1"/>
  <c r="N548" i="1"/>
  <c r="N551" i="1"/>
  <c r="N539" i="1"/>
  <c r="N541" i="1"/>
  <c r="N543" i="1"/>
  <c r="N545" i="1"/>
  <c r="N547" i="1"/>
  <c r="N550" i="1"/>
  <c r="N552" i="1"/>
  <c r="I556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M509" i="1"/>
  <c r="K509" i="1"/>
  <c r="G509" i="1"/>
  <c r="F509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J556" i="1" l="1"/>
  <c r="N516" i="1"/>
  <c r="N556" i="1" s="1"/>
  <c r="L556" i="1"/>
  <c r="L50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I509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21" i="1"/>
  <c r="J509" i="1" l="1"/>
  <c r="N469" i="1"/>
  <c r="N509" i="1" s="1"/>
  <c r="M461" i="1"/>
  <c r="K461" i="1"/>
  <c r="G461" i="1"/>
  <c r="F461" i="1"/>
  <c r="I459" i="1"/>
  <c r="N459" i="1" s="1"/>
  <c r="I458" i="1"/>
  <c r="N458" i="1" s="1"/>
  <c r="I457" i="1"/>
  <c r="N457" i="1" s="1"/>
  <c r="I456" i="1"/>
  <c r="N456" i="1" s="1"/>
  <c r="I455" i="1"/>
  <c r="N455" i="1" s="1"/>
  <c r="I454" i="1"/>
  <c r="N454" i="1" s="1"/>
  <c r="I453" i="1"/>
  <c r="N453" i="1" s="1"/>
  <c r="I452" i="1"/>
  <c r="N452" i="1" s="1"/>
  <c r="I451" i="1"/>
  <c r="N451" i="1" s="1"/>
  <c r="I450" i="1"/>
  <c r="N450" i="1" s="1"/>
  <c r="I449" i="1"/>
  <c r="N449" i="1" s="1"/>
  <c r="I448" i="1"/>
  <c r="N448" i="1" s="1"/>
  <c r="I447" i="1"/>
  <c r="N447" i="1" s="1"/>
  <c r="I446" i="1"/>
  <c r="N446" i="1" s="1"/>
  <c r="I445" i="1"/>
  <c r="N445" i="1" s="1"/>
  <c r="I444" i="1"/>
  <c r="N444" i="1" s="1"/>
  <c r="I443" i="1"/>
  <c r="N443" i="1" s="1"/>
  <c r="I442" i="1"/>
  <c r="N442" i="1" s="1"/>
  <c r="I441" i="1"/>
  <c r="N441" i="1" s="1"/>
  <c r="I440" i="1"/>
  <c r="N440" i="1" s="1"/>
  <c r="I439" i="1"/>
  <c r="N439" i="1" s="1"/>
  <c r="I438" i="1"/>
  <c r="N438" i="1" s="1"/>
  <c r="I437" i="1"/>
  <c r="N437" i="1" s="1"/>
  <c r="I436" i="1"/>
  <c r="N436" i="1" s="1"/>
  <c r="I435" i="1"/>
  <c r="N435" i="1" s="1"/>
  <c r="I434" i="1"/>
  <c r="N434" i="1" s="1"/>
  <c r="I433" i="1"/>
  <c r="N433" i="1" s="1"/>
  <c r="I432" i="1"/>
  <c r="N432" i="1" s="1"/>
  <c r="I431" i="1"/>
  <c r="N431" i="1" s="1"/>
  <c r="I430" i="1"/>
  <c r="N430" i="1" s="1"/>
  <c r="I429" i="1"/>
  <c r="N429" i="1" s="1"/>
  <c r="I428" i="1"/>
  <c r="N428" i="1" s="1"/>
  <c r="I427" i="1"/>
  <c r="N427" i="1" s="1"/>
  <c r="I426" i="1"/>
  <c r="N426" i="1" s="1"/>
  <c r="I425" i="1"/>
  <c r="N425" i="1" s="1"/>
  <c r="I424" i="1"/>
  <c r="N424" i="1" s="1"/>
  <c r="I423" i="1"/>
  <c r="N423" i="1" s="1"/>
  <c r="I422" i="1"/>
  <c r="N422" i="1" s="1"/>
  <c r="L461" i="1"/>
  <c r="I421" i="1"/>
  <c r="I461" i="1" s="1"/>
  <c r="L376" i="1" l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375" i="1"/>
  <c r="M415" i="1"/>
  <c r="K415" i="1"/>
  <c r="G415" i="1"/>
  <c r="F415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415" i="1" s="1"/>
  <c r="J461" i="1" l="1"/>
  <c r="N421" i="1"/>
  <c r="N461" i="1" s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L415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29" i="1"/>
  <c r="M369" i="1"/>
  <c r="K369" i="1"/>
  <c r="G369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N338" i="1"/>
  <c r="I338" i="1"/>
  <c r="I337" i="1"/>
  <c r="I336" i="1"/>
  <c r="I335" i="1"/>
  <c r="I334" i="1"/>
  <c r="I333" i="1"/>
  <c r="I332" i="1"/>
  <c r="I331" i="1"/>
  <c r="F369" i="1"/>
  <c r="I330" i="1"/>
  <c r="I329" i="1"/>
  <c r="J415" i="1" l="1"/>
  <c r="N375" i="1"/>
  <c r="N415" i="1" s="1"/>
  <c r="N346" i="1"/>
  <c r="N354" i="1"/>
  <c r="N362" i="1"/>
  <c r="N342" i="1"/>
  <c r="N350" i="1"/>
  <c r="N358" i="1"/>
  <c r="N366" i="1"/>
  <c r="N334" i="1"/>
  <c r="N332" i="1"/>
  <c r="N330" i="1"/>
  <c r="I369" i="1"/>
  <c r="N331" i="1"/>
  <c r="N339" i="1"/>
  <c r="N347" i="1"/>
  <c r="N355" i="1"/>
  <c r="N359" i="1"/>
  <c r="N363" i="1"/>
  <c r="N367" i="1"/>
  <c r="N335" i="1"/>
  <c r="N343" i="1"/>
  <c r="N351" i="1"/>
  <c r="M323" i="1"/>
  <c r="N360" i="1" l="1"/>
  <c r="N352" i="1"/>
  <c r="N344" i="1"/>
  <c r="N336" i="1"/>
  <c r="N364" i="1"/>
  <c r="N356" i="1"/>
  <c r="N348" i="1"/>
  <c r="N340" i="1"/>
  <c r="L369" i="1"/>
  <c r="N333" i="1"/>
  <c r="N361" i="1"/>
  <c r="N353" i="1"/>
  <c r="N345" i="1"/>
  <c r="N337" i="1"/>
  <c r="J369" i="1"/>
  <c r="N329" i="1"/>
  <c r="N365" i="1"/>
  <c r="N357" i="1"/>
  <c r="N349" i="1"/>
  <c r="N341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O55" i="7"/>
  <c r="M55" i="7"/>
  <c r="L55" i="7"/>
  <c r="K55" i="7"/>
  <c r="P55" i="7" s="1"/>
  <c r="J55" i="7"/>
  <c r="I55" i="7"/>
  <c r="H55" i="7"/>
  <c r="G55" i="7"/>
  <c r="F55" i="7"/>
  <c r="E55" i="7"/>
  <c r="D55" i="7"/>
  <c r="C55" i="7"/>
  <c r="N55" i="7" s="1"/>
  <c r="O54" i="7"/>
  <c r="M54" i="7"/>
  <c r="L54" i="7"/>
  <c r="K54" i="7"/>
  <c r="P54" i="7" s="1"/>
  <c r="J54" i="7"/>
  <c r="I54" i="7"/>
  <c r="H54" i="7"/>
  <c r="G54" i="7"/>
  <c r="F54" i="7"/>
  <c r="E54" i="7"/>
  <c r="D54" i="7"/>
  <c r="C54" i="7"/>
  <c r="N54" i="7" s="1"/>
  <c r="O53" i="7"/>
  <c r="M53" i="7"/>
  <c r="L53" i="7"/>
  <c r="K53" i="7"/>
  <c r="P53" i="7" s="1"/>
  <c r="J53" i="7"/>
  <c r="I53" i="7"/>
  <c r="H53" i="7"/>
  <c r="G53" i="7"/>
  <c r="F53" i="7"/>
  <c r="E53" i="7"/>
  <c r="D53" i="7"/>
  <c r="C53" i="7"/>
  <c r="N53" i="7" s="1"/>
  <c r="O50" i="7"/>
  <c r="P48" i="7"/>
  <c r="N48" i="7"/>
  <c r="P47" i="7"/>
  <c r="N47" i="7"/>
  <c r="P46" i="7"/>
  <c r="N46" i="7"/>
  <c r="P45" i="7"/>
  <c r="N45" i="7"/>
  <c r="P44" i="7"/>
  <c r="N44" i="7"/>
  <c r="P43" i="7"/>
  <c r="N43" i="7"/>
  <c r="P42" i="7"/>
  <c r="N42" i="7"/>
  <c r="P41" i="7"/>
  <c r="N41" i="7"/>
  <c r="P40" i="7"/>
  <c r="N40" i="7"/>
  <c r="P39" i="7"/>
  <c r="N39" i="7"/>
  <c r="P38" i="7"/>
  <c r="N38" i="7"/>
  <c r="P37" i="7"/>
  <c r="N37" i="7"/>
  <c r="P36" i="7"/>
  <c r="N36" i="7"/>
  <c r="P35" i="7"/>
  <c r="N35" i="7"/>
  <c r="P34" i="7"/>
  <c r="N34" i="7"/>
  <c r="P33" i="7"/>
  <c r="N33" i="7"/>
  <c r="P32" i="7"/>
  <c r="N32" i="7"/>
  <c r="P31" i="7"/>
  <c r="N31" i="7"/>
  <c r="P30" i="7"/>
  <c r="N30" i="7"/>
  <c r="P29" i="7"/>
  <c r="N29" i="7"/>
  <c r="P28" i="7"/>
  <c r="N28" i="7"/>
  <c r="P27" i="7"/>
  <c r="N27" i="7"/>
  <c r="P26" i="7"/>
  <c r="N26" i="7"/>
  <c r="P25" i="7"/>
  <c r="N25" i="7"/>
  <c r="P24" i="7"/>
  <c r="N24" i="7"/>
  <c r="P23" i="7"/>
  <c r="N23" i="7"/>
  <c r="P22" i="7"/>
  <c r="N22" i="7"/>
  <c r="P21" i="7"/>
  <c r="N21" i="7"/>
  <c r="P20" i="7"/>
  <c r="N20" i="7"/>
  <c r="P19" i="7"/>
  <c r="N19" i="7"/>
  <c r="P18" i="7"/>
  <c r="N18" i="7"/>
  <c r="P17" i="7"/>
  <c r="N17" i="7"/>
  <c r="P16" i="7"/>
  <c r="N16" i="7"/>
  <c r="P15" i="7"/>
  <c r="N15" i="7"/>
  <c r="P14" i="7"/>
  <c r="N14" i="7"/>
  <c r="P13" i="7"/>
  <c r="N13" i="7"/>
  <c r="P12" i="7"/>
  <c r="N12" i="7"/>
  <c r="P11" i="7"/>
  <c r="N11" i="7"/>
  <c r="P10" i="7"/>
  <c r="N10" i="7"/>
  <c r="P9" i="7"/>
  <c r="N9" i="7"/>
  <c r="P8" i="7"/>
  <c r="N8" i="7"/>
  <c r="P7" i="7"/>
  <c r="N7" i="7"/>
  <c r="P6" i="7"/>
  <c r="N6" i="7"/>
  <c r="P5" i="7"/>
  <c r="N5" i="7"/>
  <c r="P4" i="7"/>
  <c r="N4" i="7"/>
  <c r="P3" i="7"/>
  <c r="N3" i="7"/>
  <c r="N50" i="7" s="1"/>
  <c r="P2" i="7"/>
  <c r="P50" i="7" s="1"/>
  <c r="N2" i="7"/>
  <c r="N369" i="1" l="1"/>
  <c r="F323" i="1" l="1"/>
  <c r="K323" i="1" l="1"/>
  <c r="G323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L238" i="1"/>
  <c r="L239" i="1"/>
  <c r="L240" i="1"/>
  <c r="N240" i="1" s="1"/>
  <c r="L241" i="1"/>
  <c r="L242" i="1"/>
  <c r="N242" i="1" s="1"/>
  <c r="L243" i="1"/>
  <c r="L244" i="1"/>
  <c r="L245" i="1"/>
  <c r="L246" i="1"/>
  <c r="N246" i="1" s="1"/>
  <c r="L247" i="1"/>
  <c r="N247" i="1" s="1"/>
  <c r="L248" i="1"/>
  <c r="L249" i="1"/>
  <c r="L250" i="1"/>
  <c r="N250" i="1" s="1"/>
  <c r="L251" i="1"/>
  <c r="N251" i="1" s="1"/>
  <c r="L252" i="1"/>
  <c r="L253" i="1"/>
  <c r="L254" i="1"/>
  <c r="N254" i="1" s="1"/>
  <c r="L255" i="1"/>
  <c r="N255" i="1" s="1"/>
  <c r="L256" i="1"/>
  <c r="L257" i="1"/>
  <c r="N257" i="1"/>
  <c r="L258" i="1"/>
  <c r="N258" i="1" s="1"/>
  <c r="L259" i="1"/>
  <c r="L260" i="1"/>
  <c r="L261" i="1"/>
  <c r="N261" i="1" s="1"/>
  <c r="L262" i="1"/>
  <c r="N262" i="1" s="1"/>
  <c r="L263" i="1"/>
  <c r="L264" i="1"/>
  <c r="L265" i="1"/>
  <c r="L266" i="1"/>
  <c r="N266" i="1" s="1"/>
  <c r="L267" i="1"/>
  <c r="L268" i="1"/>
  <c r="L269" i="1"/>
  <c r="L270" i="1"/>
  <c r="L271" i="1"/>
  <c r="L272" i="1"/>
  <c r="L273" i="1"/>
  <c r="N273" i="1" s="1"/>
  <c r="L274" i="1"/>
  <c r="N274" i="1" s="1"/>
  <c r="L275" i="1"/>
  <c r="L237" i="1"/>
  <c r="L277" i="1" s="1"/>
  <c r="G277" i="1"/>
  <c r="I277" i="1"/>
  <c r="K277" i="1"/>
  <c r="M277" i="1"/>
  <c r="F277" i="1"/>
  <c r="N239" i="1"/>
  <c r="N248" i="1"/>
  <c r="N252" i="1"/>
  <c r="N260" i="1"/>
  <c r="N263" i="1"/>
  <c r="N264" i="1"/>
  <c r="N267" i="1"/>
  <c r="N270" i="1"/>
  <c r="N275" i="1"/>
  <c r="N238" i="1"/>
  <c r="N243" i="1"/>
  <c r="N259" i="1"/>
  <c r="I244" i="1"/>
  <c r="N244" i="1"/>
  <c r="I239" i="1"/>
  <c r="N256" i="1"/>
  <c r="N271" i="1"/>
  <c r="N272" i="1"/>
  <c r="I238" i="1"/>
  <c r="I240" i="1"/>
  <c r="I241" i="1"/>
  <c r="I242" i="1"/>
  <c r="I243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37" i="1"/>
  <c r="L231" i="1"/>
  <c r="J231" i="1"/>
  <c r="F231" i="1"/>
  <c r="H229" i="1"/>
  <c r="K229" i="1"/>
  <c r="H228" i="1"/>
  <c r="K228" i="1"/>
  <c r="H227" i="1"/>
  <c r="K227" i="1"/>
  <c r="H226" i="1"/>
  <c r="K226" i="1"/>
  <c r="H225" i="1"/>
  <c r="K225" i="1"/>
  <c r="H224" i="1"/>
  <c r="K224" i="1"/>
  <c r="H223" i="1"/>
  <c r="K223" i="1"/>
  <c r="H222" i="1"/>
  <c r="K222" i="1"/>
  <c r="H221" i="1"/>
  <c r="K221" i="1"/>
  <c r="H220" i="1"/>
  <c r="K220" i="1"/>
  <c r="H219" i="1"/>
  <c r="K219" i="1"/>
  <c r="H218" i="1"/>
  <c r="K218" i="1"/>
  <c r="H217" i="1"/>
  <c r="K217" i="1"/>
  <c r="H216" i="1"/>
  <c r="K216" i="1"/>
  <c r="H215" i="1"/>
  <c r="K215" i="1"/>
  <c r="H214" i="1"/>
  <c r="K214" i="1"/>
  <c r="H213" i="1"/>
  <c r="K213" i="1"/>
  <c r="H212" i="1"/>
  <c r="K212" i="1"/>
  <c r="H211" i="1"/>
  <c r="K211" i="1"/>
  <c r="H210" i="1"/>
  <c r="K210" i="1"/>
  <c r="H209" i="1"/>
  <c r="K209" i="1"/>
  <c r="H208" i="1"/>
  <c r="K208" i="1"/>
  <c r="H207" i="1"/>
  <c r="K207" i="1"/>
  <c r="H206" i="1"/>
  <c r="K206" i="1"/>
  <c r="H205" i="1"/>
  <c r="K205" i="1"/>
  <c r="H204" i="1"/>
  <c r="K204" i="1"/>
  <c r="H203" i="1"/>
  <c r="K203" i="1"/>
  <c r="H202" i="1"/>
  <c r="K202" i="1"/>
  <c r="H201" i="1"/>
  <c r="K201" i="1"/>
  <c r="H200" i="1"/>
  <c r="K200" i="1"/>
  <c r="H199" i="1"/>
  <c r="K199" i="1"/>
  <c r="H198" i="1"/>
  <c r="K198" i="1"/>
  <c r="H197" i="1"/>
  <c r="K197" i="1"/>
  <c r="H196" i="1"/>
  <c r="K196" i="1"/>
  <c r="H195" i="1"/>
  <c r="K195" i="1"/>
  <c r="H194" i="1"/>
  <c r="K194" i="1"/>
  <c r="H193" i="1"/>
  <c r="K193" i="1"/>
  <c r="H192" i="1"/>
  <c r="K192" i="1"/>
  <c r="K231" i="1"/>
  <c r="H191" i="1"/>
  <c r="K191" i="1"/>
  <c r="M151" i="1"/>
  <c r="M167" i="1"/>
  <c r="M175" i="1"/>
  <c r="F185" i="1"/>
  <c r="I183" i="1"/>
  <c r="H183" i="1"/>
  <c r="K183" i="1"/>
  <c r="M183" i="1"/>
  <c r="H182" i="1"/>
  <c r="I182" i="1"/>
  <c r="K181" i="1"/>
  <c r="H181" i="1"/>
  <c r="I181" i="1"/>
  <c r="H180" i="1"/>
  <c r="K180" i="1"/>
  <c r="H179" i="1"/>
  <c r="I179" i="1"/>
  <c r="I178" i="1"/>
  <c r="M178" i="1"/>
  <c r="H178" i="1"/>
  <c r="K178" i="1"/>
  <c r="I177" i="1"/>
  <c r="M177" i="1"/>
  <c r="H177" i="1"/>
  <c r="K177" i="1"/>
  <c r="H176" i="1"/>
  <c r="K176" i="1"/>
  <c r="I175" i="1"/>
  <c r="H175" i="1"/>
  <c r="K175" i="1"/>
  <c r="H174" i="1"/>
  <c r="H173" i="1"/>
  <c r="H172" i="1"/>
  <c r="K172" i="1"/>
  <c r="H171" i="1"/>
  <c r="I170" i="1"/>
  <c r="H170" i="1"/>
  <c r="K170" i="1"/>
  <c r="K169" i="1"/>
  <c r="I169" i="1"/>
  <c r="M169" i="1"/>
  <c r="H169" i="1"/>
  <c r="H168" i="1"/>
  <c r="K168" i="1"/>
  <c r="I167" i="1"/>
  <c r="H167" i="1"/>
  <c r="K167" i="1"/>
  <c r="H166" i="1"/>
  <c r="I166" i="1"/>
  <c r="K165" i="1"/>
  <c r="H165" i="1"/>
  <c r="I165" i="1"/>
  <c r="H164" i="1"/>
  <c r="K164" i="1"/>
  <c r="H163" i="1"/>
  <c r="I163" i="1"/>
  <c r="I162" i="1"/>
  <c r="M162" i="1"/>
  <c r="H162" i="1"/>
  <c r="K162" i="1"/>
  <c r="I161" i="1"/>
  <c r="M161" i="1"/>
  <c r="H161" i="1"/>
  <c r="K161" i="1"/>
  <c r="H160" i="1"/>
  <c r="K160" i="1"/>
  <c r="I159" i="1"/>
  <c r="M159" i="1"/>
  <c r="H159" i="1"/>
  <c r="K159" i="1"/>
  <c r="H158" i="1"/>
  <c r="H157" i="1"/>
  <c r="H156" i="1"/>
  <c r="K156" i="1"/>
  <c r="H155" i="1"/>
  <c r="I154" i="1"/>
  <c r="M154" i="1"/>
  <c r="H154" i="1"/>
  <c r="K154" i="1"/>
  <c r="K153" i="1"/>
  <c r="I153" i="1"/>
  <c r="M153" i="1"/>
  <c r="H153" i="1"/>
  <c r="H152" i="1"/>
  <c r="I151" i="1"/>
  <c r="H151" i="1"/>
  <c r="K151" i="1"/>
  <c r="H150" i="1"/>
  <c r="I150" i="1"/>
  <c r="K149" i="1"/>
  <c r="H149" i="1"/>
  <c r="I149" i="1"/>
  <c r="H148" i="1"/>
  <c r="K148" i="1"/>
  <c r="H147" i="1"/>
  <c r="I147" i="1"/>
  <c r="I146" i="1"/>
  <c r="M146" i="1"/>
  <c r="H146" i="1"/>
  <c r="K146" i="1"/>
  <c r="I145" i="1"/>
  <c r="H145" i="1"/>
  <c r="K145" i="1"/>
  <c r="L138" i="1"/>
  <c r="F138" i="1"/>
  <c r="H136" i="1"/>
  <c r="J136" i="1"/>
  <c r="H135" i="1"/>
  <c r="K134" i="1"/>
  <c r="I134" i="1"/>
  <c r="M134" i="1"/>
  <c r="H134" i="1"/>
  <c r="J134" i="1"/>
  <c r="H133" i="1"/>
  <c r="K133" i="1"/>
  <c r="I132" i="1"/>
  <c r="H132" i="1"/>
  <c r="K132" i="1"/>
  <c r="I131" i="1"/>
  <c r="H131" i="1"/>
  <c r="J131" i="1"/>
  <c r="K131" i="1"/>
  <c r="H130" i="1"/>
  <c r="H129" i="1"/>
  <c r="K129" i="1"/>
  <c r="H128" i="1"/>
  <c r="J127" i="1"/>
  <c r="H127" i="1"/>
  <c r="K126" i="1"/>
  <c r="J126" i="1"/>
  <c r="I126" i="1"/>
  <c r="M126" i="1"/>
  <c r="H126" i="1"/>
  <c r="H125" i="1"/>
  <c r="K125" i="1"/>
  <c r="I124" i="1"/>
  <c r="H124" i="1"/>
  <c r="K124" i="1"/>
  <c r="J123" i="1"/>
  <c r="I123" i="1"/>
  <c r="M123" i="1"/>
  <c r="H123" i="1"/>
  <c r="K123" i="1"/>
  <c r="J122" i="1"/>
  <c r="H122" i="1"/>
  <c r="H121" i="1"/>
  <c r="K121" i="1"/>
  <c r="H120" i="1"/>
  <c r="J120" i="1"/>
  <c r="H119" i="1"/>
  <c r="K118" i="1"/>
  <c r="I118" i="1"/>
  <c r="M118" i="1"/>
  <c r="H118" i="1"/>
  <c r="J118" i="1"/>
  <c r="H117" i="1"/>
  <c r="K117" i="1"/>
  <c r="I116" i="1"/>
  <c r="H116" i="1"/>
  <c r="K116" i="1"/>
  <c r="I115" i="1"/>
  <c r="H115" i="1"/>
  <c r="J115" i="1"/>
  <c r="K115" i="1"/>
  <c r="H114" i="1"/>
  <c r="H113" i="1"/>
  <c r="K113" i="1"/>
  <c r="H112" i="1"/>
  <c r="J111" i="1"/>
  <c r="H111" i="1"/>
  <c r="K110" i="1"/>
  <c r="J110" i="1"/>
  <c r="I110" i="1"/>
  <c r="H110" i="1"/>
  <c r="H109" i="1"/>
  <c r="K109" i="1"/>
  <c r="I108" i="1"/>
  <c r="H108" i="1"/>
  <c r="K108" i="1"/>
  <c r="J107" i="1"/>
  <c r="I107" i="1"/>
  <c r="M107" i="1"/>
  <c r="H107" i="1"/>
  <c r="K107" i="1"/>
  <c r="J106" i="1"/>
  <c r="H106" i="1"/>
  <c r="H105" i="1"/>
  <c r="K105" i="1"/>
  <c r="H104" i="1"/>
  <c r="J104" i="1"/>
  <c r="H103" i="1"/>
  <c r="K102" i="1"/>
  <c r="I102" i="1"/>
  <c r="M102" i="1"/>
  <c r="H102" i="1"/>
  <c r="J102" i="1"/>
  <c r="H101" i="1"/>
  <c r="K101" i="1"/>
  <c r="I100" i="1"/>
  <c r="H100" i="1"/>
  <c r="K100" i="1"/>
  <c r="I99" i="1"/>
  <c r="H99" i="1"/>
  <c r="J99" i="1"/>
  <c r="K99" i="1"/>
  <c r="H98" i="1"/>
  <c r="F42" i="2"/>
  <c r="G42" i="2"/>
  <c r="H42" i="2"/>
  <c r="I42" i="2"/>
  <c r="J42" i="2"/>
  <c r="K42" i="2"/>
  <c r="L42" i="2"/>
  <c r="M42" i="2"/>
  <c r="N42" i="2"/>
  <c r="O42" i="2"/>
  <c r="P42" i="2"/>
  <c r="E42" i="2"/>
  <c r="Q39" i="2"/>
  <c r="Q40" i="2"/>
  <c r="F42" i="4"/>
  <c r="G42" i="4"/>
  <c r="H42" i="4"/>
  <c r="I42" i="4"/>
  <c r="J42" i="4"/>
  <c r="K42" i="4"/>
  <c r="L42" i="4"/>
  <c r="M42" i="4"/>
  <c r="N42" i="4"/>
  <c r="O42" i="4"/>
  <c r="P42" i="4"/>
  <c r="E42" i="4"/>
  <c r="Q39" i="4"/>
  <c r="Q40" i="4"/>
  <c r="L91" i="1"/>
  <c r="F91" i="1"/>
  <c r="J89" i="1"/>
  <c r="H89" i="1"/>
  <c r="I89" i="1"/>
  <c r="K89" i="1"/>
  <c r="M89" i="1"/>
  <c r="J88" i="1"/>
  <c r="H88" i="1"/>
  <c r="K88" i="1"/>
  <c r="I88" i="1"/>
  <c r="K87" i="1"/>
  <c r="M87" i="1"/>
  <c r="H87" i="1"/>
  <c r="J87" i="1"/>
  <c r="H86" i="1"/>
  <c r="K86" i="1"/>
  <c r="J85" i="1"/>
  <c r="I85" i="1"/>
  <c r="H85" i="1"/>
  <c r="K85" i="1"/>
  <c r="K84" i="1"/>
  <c r="J84" i="1"/>
  <c r="H84" i="1"/>
  <c r="I84" i="1"/>
  <c r="M84" i="1"/>
  <c r="K83" i="1"/>
  <c r="H83" i="1"/>
  <c r="J83" i="1"/>
  <c r="H82" i="1"/>
  <c r="K82" i="1"/>
  <c r="I81" i="1"/>
  <c r="H81" i="1"/>
  <c r="H80" i="1"/>
  <c r="K80" i="1"/>
  <c r="I80" i="1"/>
  <c r="H79" i="1"/>
  <c r="K79" i="1"/>
  <c r="M79" i="1"/>
  <c r="J79" i="1"/>
  <c r="H78" i="1"/>
  <c r="K78" i="1"/>
  <c r="K77" i="1"/>
  <c r="J77" i="1"/>
  <c r="M77" i="1"/>
  <c r="H77" i="1"/>
  <c r="I77" i="1"/>
  <c r="H76" i="1"/>
  <c r="J76" i="1"/>
  <c r="I76" i="1"/>
  <c r="H75" i="1"/>
  <c r="K75" i="1"/>
  <c r="J75" i="1"/>
  <c r="H74" i="1"/>
  <c r="K74" i="1"/>
  <c r="H73" i="1"/>
  <c r="K73" i="1"/>
  <c r="K72" i="1"/>
  <c r="J72" i="1"/>
  <c r="H72" i="1"/>
  <c r="I72" i="1"/>
  <c r="M72" i="1"/>
  <c r="K71" i="1"/>
  <c r="H71" i="1"/>
  <c r="J71" i="1"/>
  <c r="M71" i="1"/>
  <c r="H70" i="1"/>
  <c r="K70" i="1"/>
  <c r="J69" i="1"/>
  <c r="I69" i="1"/>
  <c r="M69" i="1"/>
  <c r="H69" i="1"/>
  <c r="K69" i="1"/>
  <c r="K68" i="1"/>
  <c r="J68" i="1"/>
  <c r="M68" i="1"/>
  <c r="H68" i="1"/>
  <c r="I68" i="1"/>
  <c r="H67" i="1"/>
  <c r="J67" i="1"/>
  <c r="H66" i="1"/>
  <c r="K66" i="1"/>
  <c r="K65" i="1"/>
  <c r="I65" i="1"/>
  <c r="M65" i="1"/>
  <c r="H65" i="1"/>
  <c r="J65" i="1"/>
  <c r="H64" i="1"/>
  <c r="K64" i="1"/>
  <c r="H63" i="1"/>
  <c r="K63" i="1"/>
  <c r="M63" i="1"/>
  <c r="J63" i="1"/>
  <c r="H62" i="1"/>
  <c r="K62" i="1"/>
  <c r="K61" i="1"/>
  <c r="J61" i="1"/>
  <c r="H61" i="1"/>
  <c r="I61" i="1"/>
  <c r="M61" i="1"/>
  <c r="H60" i="1"/>
  <c r="J60" i="1"/>
  <c r="H59" i="1"/>
  <c r="K59" i="1"/>
  <c r="J59" i="1"/>
  <c r="H58" i="1"/>
  <c r="K58" i="1"/>
  <c r="K57" i="1"/>
  <c r="J57" i="1"/>
  <c r="I57" i="1"/>
  <c r="M57" i="1"/>
  <c r="H57" i="1"/>
  <c r="K56" i="1"/>
  <c r="J56" i="1"/>
  <c r="M56" i="1"/>
  <c r="H56" i="1"/>
  <c r="I56" i="1"/>
  <c r="K55" i="1"/>
  <c r="M55" i="1"/>
  <c r="H55" i="1"/>
  <c r="J55" i="1"/>
  <c r="H54" i="1"/>
  <c r="K54" i="1"/>
  <c r="J53" i="1"/>
  <c r="M53" i="1"/>
  <c r="I53" i="1"/>
  <c r="H53" i="1"/>
  <c r="K53" i="1"/>
  <c r="K52" i="1"/>
  <c r="H52" i="1"/>
  <c r="I52" i="1"/>
  <c r="K51" i="1"/>
  <c r="M51" i="1"/>
  <c r="H51" i="1"/>
  <c r="J51" i="1"/>
  <c r="H6" i="1"/>
  <c r="J6" i="1"/>
  <c r="H5" i="1"/>
  <c r="J5" i="1"/>
  <c r="H21" i="1"/>
  <c r="I21" i="1"/>
  <c r="K21" i="1"/>
  <c r="H22" i="1"/>
  <c r="H40" i="1"/>
  <c r="K40" i="1"/>
  <c r="H41" i="1"/>
  <c r="J41" i="1"/>
  <c r="H42" i="1"/>
  <c r="I42" i="1"/>
  <c r="M42" i="1"/>
  <c r="K42" i="1"/>
  <c r="H7" i="1"/>
  <c r="K7" i="1"/>
  <c r="H8" i="1"/>
  <c r="I8" i="1"/>
  <c r="J8" i="1"/>
  <c r="H9" i="1"/>
  <c r="K9" i="1"/>
  <c r="H10" i="1"/>
  <c r="K10" i="1"/>
  <c r="H38" i="1"/>
  <c r="I38" i="1"/>
  <c r="H23" i="1"/>
  <c r="J23" i="1"/>
  <c r="H26" i="1"/>
  <c r="J26" i="1"/>
  <c r="H12" i="1"/>
  <c r="J12" i="1"/>
  <c r="K12" i="1"/>
  <c r="H13" i="1"/>
  <c r="K13" i="1"/>
  <c r="H14" i="1"/>
  <c r="K14" i="1"/>
  <c r="J14" i="1"/>
  <c r="H15" i="1"/>
  <c r="J15" i="1"/>
  <c r="H16" i="1"/>
  <c r="J16" i="1"/>
  <c r="K16" i="1"/>
  <c r="H17" i="1"/>
  <c r="J17" i="1"/>
  <c r="H19" i="1"/>
  <c r="J19" i="1"/>
  <c r="H20" i="1"/>
  <c r="J20" i="1"/>
  <c r="H18" i="1"/>
  <c r="J18" i="1"/>
  <c r="K18" i="1"/>
  <c r="H11" i="1"/>
  <c r="H36" i="1"/>
  <c r="I36" i="1"/>
  <c r="M36" i="1"/>
  <c r="J36" i="1"/>
  <c r="H37" i="1"/>
  <c r="J37" i="1"/>
  <c r="H27" i="1"/>
  <c r="K27" i="1"/>
  <c r="H28" i="1"/>
  <c r="J28" i="1"/>
  <c r="H24" i="1"/>
  <c r="J24" i="1"/>
  <c r="H25" i="1"/>
  <c r="H33" i="1"/>
  <c r="J33" i="1"/>
  <c r="K33" i="1"/>
  <c r="H35" i="1"/>
  <c r="H32" i="1"/>
  <c r="I32" i="1"/>
  <c r="J32" i="1"/>
  <c r="H34" i="1"/>
  <c r="J34" i="1"/>
  <c r="H31" i="1"/>
  <c r="K31" i="1"/>
  <c r="H29" i="1"/>
  <c r="H30" i="1"/>
  <c r="K30" i="1"/>
  <c r="H39" i="1"/>
  <c r="K20" i="1"/>
  <c r="I39" i="1"/>
  <c r="K26" i="1"/>
  <c r="I20" i="1"/>
  <c r="M20" i="1"/>
  <c r="I25" i="1"/>
  <c r="K41" i="1"/>
  <c r="I23" i="1"/>
  <c r="K23" i="1"/>
  <c r="I14" i="1"/>
  <c r="M14" i="1"/>
  <c r="I6" i="1"/>
  <c r="M6" i="1"/>
  <c r="K36" i="1"/>
  <c r="K8" i="1"/>
  <c r="K6" i="1"/>
  <c r="J11" i="1"/>
  <c r="J13" i="1"/>
  <c r="J7" i="1"/>
  <c r="J42" i="1"/>
  <c r="I35" i="1"/>
  <c r="I17" i="1"/>
  <c r="M17" i="1"/>
  <c r="I13" i="1"/>
  <c r="I7" i="1"/>
  <c r="M7" i="1"/>
  <c r="K17" i="1"/>
  <c r="K22" i="1"/>
  <c r="J31" i="1"/>
  <c r="J27" i="1"/>
  <c r="J10" i="1"/>
  <c r="J21" i="1"/>
  <c r="M21" i="1"/>
  <c r="I31" i="1"/>
  <c r="I27" i="1"/>
  <c r="M27" i="1"/>
  <c r="I16" i="1"/>
  <c r="M16" i="1"/>
  <c r="I12" i="1"/>
  <c r="I10" i="1"/>
  <c r="M10" i="1"/>
  <c r="Q35" i="4"/>
  <c r="L44" i="1"/>
  <c r="Q37" i="4"/>
  <c r="F44" i="1"/>
  <c r="H4" i="1"/>
  <c r="Q36" i="4"/>
  <c r="Q38" i="4"/>
  <c r="Q34" i="4"/>
  <c r="Q31" i="4"/>
  <c r="Q27" i="4"/>
  <c r="Q24" i="4"/>
  <c r="Q21" i="4"/>
  <c r="Q16" i="4"/>
  <c r="Q14" i="4"/>
  <c r="Q11" i="2"/>
  <c r="Q8" i="4"/>
  <c r="Q7" i="2"/>
  <c r="Q6" i="4"/>
  <c r="Q4" i="4"/>
  <c r="Q35" i="2"/>
  <c r="Q2" i="2"/>
  <c r="Q17" i="2"/>
  <c r="Q27" i="2"/>
  <c r="Q30" i="2"/>
  <c r="Q33" i="2"/>
  <c r="K4" i="1"/>
  <c r="Q2" i="4"/>
  <c r="Q29" i="2"/>
  <c r="Q18" i="2"/>
  <c r="Q26" i="2"/>
  <c r="Q10" i="2"/>
  <c r="Q32" i="2"/>
  <c r="Q28" i="4"/>
  <c r="Q37" i="2"/>
  <c r="Q36" i="2"/>
  <c r="Q38" i="2"/>
  <c r="Q33" i="4"/>
  <c r="Q32" i="4"/>
  <c r="Q31" i="2"/>
  <c r="Q30" i="4"/>
  <c r="Q29" i="4"/>
  <c r="Q28" i="2"/>
  <c r="Q26" i="4"/>
  <c r="Q25" i="4"/>
  <c r="Q25" i="2"/>
  <c r="Q24" i="2"/>
  <c r="Q23" i="2"/>
  <c r="Q23" i="4"/>
  <c r="Q22" i="4"/>
  <c r="Q22" i="2"/>
  <c r="Q21" i="2"/>
  <c r="Q20" i="2"/>
  <c r="Q19" i="2"/>
  <c r="Q20" i="4"/>
  <c r="Q19" i="4"/>
  <c r="Q18" i="4"/>
  <c r="Q17" i="4"/>
  <c r="Q16" i="2"/>
  <c r="Q15" i="4"/>
  <c r="Q15" i="2"/>
  <c r="Q14" i="2"/>
  <c r="Q13" i="4"/>
  <c r="Q12" i="2"/>
  <c r="Q12" i="4"/>
  <c r="Q11" i="4"/>
  <c r="Q10" i="4"/>
  <c r="Q9" i="4"/>
  <c r="Q9" i="2"/>
  <c r="Q8" i="2"/>
  <c r="Q7" i="4"/>
  <c r="Q5" i="2"/>
  <c r="Q5" i="4"/>
  <c r="Q4" i="2"/>
  <c r="Q3" i="2"/>
  <c r="Q3" i="4"/>
  <c r="Q34" i="2"/>
  <c r="Q13" i="2"/>
  <c r="Q6" i="2"/>
  <c r="M85" i="1"/>
  <c r="I54" i="1"/>
  <c r="M54" i="1"/>
  <c r="I58" i="1"/>
  <c r="I62" i="1"/>
  <c r="I66" i="1"/>
  <c r="I70" i="1"/>
  <c r="I74" i="1"/>
  <c r="M74" i="1"/>
  <c r="I78" i="1"/>
  <c r="M78" i="1"/>
  <c r="I82" i="1"/>
  <c r="I86" i="1"/>
  <c r="H91" i="1"/>
  <c r="I51" i="1"/>
  <c r="J54" i="1"/>
  <c r="I55" i="1"/>
  <c r="J58" i="1"/>
  <c r="M58" i="1"/>
  <c r="I59" i="1"/>
  <c r="M59" i="1"/>
  <c r="J62" i="1"/>
  <c r="I63" i="1"/>
  <c r="J66" i="1"/>
  <c r="J70" i="1"/>
  <c r="M70" i="1"/>
  <c r="I71" i="1"/>
  <c r="J74" i="1"/>
  <c r="I75" i="1"/>
  <c r="M75" i="1"/>
  <c r="J78" i="1"/>
  <c r="I79" i="1"/>
  <c r="J82" i="1"/>
  <c r="I83" i="1"/>
  <c r="M83" i="1"/>
  <c r="J86" i="1"/>
  <c r="M86" i="1"/>
  <c r="I87" i="1"/>
  <c r="M82" i="1"/>
  <c r="M66" i="1"/>
  <c r="M62" i="1"/>
  <c r="J100" i="1"/>
  <c r="M100" i="1"/>
  <c r="I101" i="1"/>
  <c r="M101" i="1"/>
  <c r="I105" i="1"/>
  <c r="J108" i="1"/>
  <c r="M108" i="1"/>
  <c r="I109" i="1"/>
  <c r="J112" i="1"/>
  <c r="I113" i="1"/>
  <c r="J116" i="1"/>
  <c r="I117" i="1"/>
  <c r="M117" i="1"/>
  <c r="I121" i="1"/>
  <c r="J124" i="1"/>
  <c r="I125" i="1"/>
  <c r="J128" i="1"/>
  <c r="I129" i="1"/>
  <c r="J132" i="1"/>
  <c r="I133" i="1"/>
  <c r="M133" i="1"/>
  <c r="J101" i="1"/>
  <c r="J105" i="1"/>
  <c r="J109" i="1"/>
  <c r="J113" i="1"/>
  <c r="J117" i="1"/>
  <c r="J121" i="1"/>
  <c r="J125" i="1"/>
  <c r="J129" i="1"/>
  <c r="J133" i="1"/>
  <c r="L185" i="1"/>
  <c r="M145" i="1"/>
  <c r="J185" i="1"/>
  <c r="I148" i="1"/>
  <c r="M148" i="1"/>
  <c r="I152" i="1"/>
  <c r="I156" i="1"/>
  <c r="M156" i="1"/>
  <c r="I160" i="1"/>
  <c r="I164" i="1"/>
  <c r="M164" i="1"/>
  <c r="I168" i="1"/>
  <c r="M168" i="1"/>
  <c r="I172" i="1"/>
  <c r="M172" i="1"/>
  <c r="I176" i="1"/>
  <c r="I180" i="1"/>
  <c r="M180" i="1"/>
  <c r="I191" i="1"/>
  <c r="M191" i="1"/>
  <c r="M231" i="1"/>
  <c r="I192" i="1"/>
  <c r="M192" i="1"/>
  <c r="I193" i="1"/>
  <c r="M193" i="1"/>
  <c r="I194" i="1"/>
  <c r="M194" i="1"/>
  <c r="I195" i="1"/>
  <c r="M195" i="1"/>
  <c r="I196" i="1"/>
  <c r="M196" i="1"/>
  <c r="I197" i="1"/>
  <c r="M197" i="1"/>
  <c r="I198" i="1"/>
  <c r="M198" i="1"/>
  <c r="I199" i="1"/>
  <c r="M199" i="1"/>
  <c r="I200" i="1"/>
  <c r="M200" i="1"/>
  <c r="I201" i="1"/>
  <c r="M201" i="1"/>
  <c r="I202" i="1"/>
  <c r="M202" i="1"/>
  <c r="I203" i="1"/>
  <c r="M203" i="1"/>
  <c r="I204" i="1"/>
  <c r="M204" i="1"/>
  <c r="I205" i="1"/>
  <c r="M205" i="1"/>
  <c r="I206" i="1"/>
  <c r="M206" i="1"/>
  <c r="I207" i="1"/>
  <c r="M207" i="1"/>
  <c r="I208" i="1"/>
  <c r="M208" i="1"/>
  <c r="I209" i="1"/>
  <c r="M209" i="1"/>
  <c r="I210" i="1"/>
  <c r="M210" i="1"/>
  <c r="I211" i="1"/>
  <c r="M211" i="1"/>
  <c r="I212" i="1"/>
  <c r="M212" i="1"/>
  <c r="I213" i="1"/>
  <c r="M213" i="1"/>
  <c r="I214" i="1"/>
  <c r="M214" i="1"/>
  <c r="I215" i="1"/>
  <c r="M215" i="1"/>
  <c r="I216" i="1"/>
  <c r="M216" i="1"/>
  <c r="I217" i="1"/>
  <c r="M217" i="1"/>
  <c r="I218" i="1"/>
  <c r="M218" i="1"/>
  <c r="I219" i="1"/>
  <c r="M219" i="1"/>
  <c r="I220" i="1"/>
  <c r="M220" i="1"/>
  <c r="I221" i="1"/>
  <c r="M221" i="1"/>
  <c r="I222" i="1"/>
  <c r="M222" i="1"/>
  <c r="I223" i="1"/>
  <c r="M223" i="1"/>
  <c r="I224" i="1"/>
  <c r="M224" i="1"/>
  <c r="I225" i="1"/>
  <c r="M225" i="1"/>
  <c r="I226" i="1"/>
  <c r="M226" i="1"/>
  <c r="I227" i="1"/>
  <c r="M227" i="1"/>
  <c r="I228" i="1"/>
  <c r="M228" i="1"/>
  <c r="I229" i="1"/>
  <c r="M229" i="1"/>
  <c r="H231" i="1"/>
  <c r="I231" i="1"/>
  <c r="M38" i="1"/>
  <c r="M163" i="1"/>
  <c r="I91" i="1"/>
  <c r="M23" i="1"/>
  <c r="M109" i="1"/>
  <c r="K37" i="1"/>
  <c r="K19" i="1"/>
  <c r="J29" i="1"/>
  <c r="I29" i="1"/>
  <c r="J22" i="1"/>
  <c r="I22" i="1"/>
  <c r="M22" i="1"/>
  <c r="K60" i="1"/>
  <c r="J64" i="1"/>
  <c r="K67" i="1"/>
  <c r="M116" i="1"/>
  <c r="M121" i="1"/>
  <c r="M105" i="1"/>
  <c r="I33" i="1"/>
  <c r="M33" i="1"/>
  <c r="I37" i="1"/>
  <c r="M37" i="1"/>
  <c r="J25" i="1"/>
  <c r="M25" i="1"/>
  <c r="K25" i="1"/>
  <c r="M125" i="1"/>
  <c r="M152" i="1"/>
  <c r="M12" i="1"/>
  <c r="K5" i="1"/>
  <c r="I15" i="1"/>
  <c r="I19" i="1"/>
  <c r="M19" i="1"/>
  <c r="J38" i="1"/>
  <c r="K38" i="1"/>
  <c r="I73" i="1"/>
  <c r="M73" i="1"/>
  <c r="M132" i="1"/>
  <c r="M129" i="1"/>
  <c r="M113" i="1"/>
  <c r="I67" i="1"/>
  <c r="M67" i="1"/>
  <c r="K28" i="1"/>
  <c r="I28" i="1"/>
  <c r="K34" i="1"/>
  <c r="K24" i="1"/>
  <c r="K44" i="1"/>
  <c r="I24" i="1"/>
  <c r="J39" i="1"/>
  <c r="K39" i="1"/>
  <c r="M39" i="1"/>
  <c r="M8" i="1"/>
  <c r="J73" i="1"/>
  <c r="K76" i="1"/>
  <c r="M76" i="1"/>
  <c r="J80" i="1"/>
  <c r="I98" i="1"/>
  <c r="K98" i="1"/>
  <c r="H138" i="1"/>
  <c r="M99" i="1"/>
  <c r="K103" i="1"/>
  <c r="I103" i="1"/>
  <c r="M110" i="1"/>
  <c r="I114" i="1"/>
  <c r="K114" i="1"/>
  <c r="M115" i="1"/>
  <c r="K119" i="1"/>
  <c r="I119" i="1"/>
  <c r="I130" i="1"/>
  <c r="M130" i="1"/>
  <c r="K130" i="1"/>
  <c r="M131" i="1"/>
  <c r="K135" i="1"/>
  <c r="I135" i="1"/>
  <c r="M135" i="1"/>
  <c r="K171" i="1"/>
  <c r="I171" i="1"/>
  <c r="K174" i="1"/>
  <c r="I174" i="1"/>
  <c r="M174" i="1"/>
  <c r="M176" i="1"/>
  <c r="M160" i="1"/>
  <c r="H44" i="1"/>
  <c r="J4" i="1"/>
  <c r="I4" i="1"/>
  <c r="I18" i="1"/>
  <c r="M18" i="1"/>
  <c r="M31" i="1"/>
  <c r="K29" i="1"/>
  <c r="M13" i="1"/>
  <c r="K32" i="1"/>
  <c r="M32" i="1"/>
  <c r="K15" i="1"/>
  <c r="I5" i="1"/>
  <c r="M5" i="1"/>
  <c r="I34" i="1"/>
  <c r="I40" i="1"/>
  <c r="I30" i="1"/>
  <c r="M30" i="1"/>
  <c r="I26" i="1"/>
  <c r="M26" i="1"/>
  <c r="I41" i="1"/>
  <c r="M41" i="1"/>
  <c r="J30" i="1"/>
  <c r="K35" i="1"/>
  <c r="J35" i="1"/>
  <c r="M35" i="1"/>
  <c r="K11" i="1"/>
  <c r="I11" i="1"/>
  <c r="J40" i="1"/>
  <c r="J52" i="1"/>
  <c r="I60" i="1"/>
  <c r="M60" i="1"/>
  <c r="I64" i="1"/>
  <c r="M64" i="1"/>
  <c r="K81" i="1"/>
  <c r="J81" i="1"/>
  <c r="M81" i="1"/>
  <c r="J98" i="1"/>
  <c r="J103" i="1"/>
  <c r="K106" i="1"/>
  <c r="I106" i="1"/>
  <c r="M106" i="1"/>
  <c r="I112" i="1"/>
  <c r="M112" i="1"/>
  <c r="K112" i="1"/>
  <c r="J114" i="1"/>
  <c r="J119" i="1"/>
  <c r="K122" i="1"/>
  <c r="I122" i="1"/>
  <c r="M124" i="1"/>
  <c r="I128" i="1"/>
  <c r="M128" i="1"/>
  <c r="K128" i="1"/>
  <c r="J130" i="1"/>
  <c r="J135" i="1"/>
  <c r="M149" i="1"/>
  <c r="K157" i="1"/>
  <c r="I157" i="1"/>
  <c r="M181" i="1"/>
  <c r="J9" i="1"/>
  <c r="I9" i="1"/>
  <c r="K91" i="1"/>
  <c r="M80" i="1"/>
  <c r="K104" i="1"/>
  <c r="I104" i="1"/>
  <c r="K120" i="1"/>
  <c r="I120" i="1"/>
  <c r="M120" i="1"/>
  <c r="K136" i="1"/>
  <c r="I136" i="1"/>
  <c r="K155" i="1"/>
  <c r="I155" i="1"/>
  <c r="K158" i="1"/>
  <c r="I158" i="1"/>
  <c r="M88" i="1"/>
  <c r="I111" i="1"/>
  <c r="K111" i="1"/>
  <c r="I127" i="1"/>
  <c r="M127" i="1"/>
  <c r="K127" i="1"/>
  <c r="K152" i="1"/>
  <c r="H185" i="1"/>
  <c r="M165" i="1"/>
  <c r="M170" i="1"/>
  <c r="K173" i="1"/>
  <c r="I173" i="1"/>
  <c r="M173" i="1"/>
  <c r="K147" i="1"/>
  <c r="K150" i="1"/>
  <c r="M150" i="1"/>
  <c r="K163" i="1"/>
  <c r="K166" i="1"/>
  <c r="M166" i="1"/>
  <c r="K179" i="1"/>
  <c r="M179" i="1"/>
  <c r="K182" i="1"/>
  <c r="M182" i="1"/>
  <c r="N237" i="1"/>
  <c r="N268" i="1"/>
  <c r="M155" i="1"/>
  <c r="I185" i="1"/>
  <c r="M52" i="1"/>
  <c r="M91" i="1"/>
  <c r="J91" i="1"/>
  <c r="K92" i="1"/>
  <c r="M98" i="1"/>
  <c r="I138" i="1"/>
  <c r="M119" i="1"/>
  <c r="M114" i="1"/>
  <c r="M15" i="1"/>
  <c r="M111" i="1"/>
  <c r="M158" i="1"/>
  <c r="M136" i="1"/>
  <c r="M104" i="1"/>
  <c r="M9" i="1"/>
  <c r="M157" i="1"/>
  <c r="M122" i="1"/>
  <c r="M11" i="1"/>
  <c r="M40" i="1"/>
  <c r="M171" i="1"/>
  <c r="M28" i="1"/>
  <c r="M29" i="1"/>
  <c r="M147" i="1"/>
  <c r="M185" i="1"/>
  <c r="K185" i="1"/>
  <c r="J44" i="1"/>
  <c r="K45" i="1"/>
  <c r="J138" i="1"/>
  <c r="M34" i="1"/>
  <c r="M4" i="1"/>
  <c r="I44" i="1"/>
  <c r="M103" i="1"/>
  <c r="K138" i="1"/>
  <c r="M24" i="1"/>
  <c r="M44" i="1"/>
  <c r="K139" i="1"/>
  <c r="M138" i="1"/>
  <c r="N269" i="1"/>
  <c r="N265" i="1"/>
  <c r="N253" i="1"/>
  <c r="N249" i="1"/>
  <c r="N245" i="1"/>
  <c r="N241" i="1"/>
  <c r="J277" i="1"/>
  <c r="Q42" i="4" l="1"/>
  <c r="L288" i="1"/>
  <c r="J288" i="1"/>
  <c r="N288" i="1" s="1"/>
  <c r="L296" i="1"/>
  <c r="J296" i="1"/>
  <c r="J308" i="1"/>
  <c r="L308" i="1"/>
  <c r="J312" i="1"/>
  <c r="L312" i="1"/>
  <c r="L285" i="1"/>
  <c r="J285" i="1"/>
  <c r="N285" i="1" s="1"/>
  <c r="L289" i="1"/>
  <c r="J289" i="1"/>
  <c r="L293" i="1"/>
  <c r="J293" i="1"/>
  <c r="L297" i="1"/>
  <c r="J297" i="1"/>
  <c r="L301" i="1"/>
  <c r="J301" i="1"/>
  <c r="N301" i="1" s="1"/>
  <c r="J305" i="1"/>
  <c r="N305" i="1" s="1"/>
  <c r="L305" i="1"/>
  <c r="L309" i="1"/>
  <c r="J309" i="1"/>
  <c r="N309" i="1" s="1"/>
  <c r="L313" i="1"/>
  <c r="J313" i="1"/>
  <c r="L317" i="1"/>
  <c r="J317" i="1"/>
  <c r="N317" i="1" s="1"/>
  <c r="L321" i="1"/>
  <c r="J321" i="1"/>
  <c r="L284" i="1"/>
  <c r="J284" i="1"/>
  <c r="N284" i="1" s="1"/>
  <c r="L292" i="1"/>
  <c r="J292" i="1"/>
  <c r="L300" i="1"/>
  <c r="J300" i="1"/>
  <c r="N300" i="1" s="1"/>
  <c r="L304" i="1"/>
  <c r="J304" i="1"/>
  <c r="J320" i="1"/>
  <c r="L320" i="1"/>
  <c r="N320" i="1" s="1"/>
  <c r="J286" i="1"/>
  <c r="L286" i="1"/>
  <c r="J290" i="1"/>
  <c r="N290" i="1" s="1"/>
  <c r="L290" i="1"/>
  <c r="J294" i="1"/>
  <c r="L294" i="1"/>
  <c r="J298" i="1"/>
  <c r="L298" i="1"/>
  <c r="J302" i="1"/>
  <c r="L302" i="1"/>
  <c r="J306" i="1"/>
  <c r="L306" i="1"/>
  <c r="N306" i="1" s="1"/>
  <c r="L310" i="1"/>
  <c r="J310" i="1"/>
  <c r="L314" i="1"/>
  <c r="J314" i="1"/>
  <c r="N314" i="1" s="1"/>
  <c r="L318" i="1"/>
  <c r="J318" i="1"/>
  <c r="J316" i="1"/>
  <c r="L316" i="1"/>
  <c r="N316" i="1" s="1"/>
  <c r="L283" i="1"/>
  <c r="J283" i="1"/>
  <c r="J287" i="1"/>
  <c r="L287" i="1"/>
  <c r="J291" i="1"/>
  <c r="L291" i="1"/>
  <c r="L295" i="1"/>
  <c r="J295" i="1"/>
  <c r="N295" i="1" s="1"/>
  <c r="J299" i="1"/>
  <c r="L299" i="1"/>
  <c r="J303" i="1"/>
  <c r="L303" i="1"/>
  <c r="J311" i="1"/>
  <c r="N311" i="1" s="1"/>
  <c r="L311" i="1"/>
  <c r="J315" i="1"/>
  <c r="L315" i="1"/>
  <c r="J319" i="1"/>
  <c r="N319" i="1" s="1"/>
  <c r="L319" i="1"/>
  <c r="L307" i="1"/>
  <c r="J307" i="1"/>
  <c r="Q42" i="2"/>
  <c r="N277" i="1"/>
  <c r="N293" i="1"/>
  <c r="N286" i="1"/>
  <c r="N308" i="1"/>
  <c r="I323" i="1"/>
  <c r="N299" i="1" l="1"/>
  <c r="N291" i="1"/>
  <c r="N283" i="1"/>
  <c r="N318" i="1"/>
  <c r="N310" i="1"/>
  <c r="N302" i="1"/>
  <c r="N294" i="1"/>
  <c r="N304" i="1"/>
  <c r="N321" i="1"/>
  <c r="N313" i="1"/>
  <c r="N297" i="1"/>
  <c r="N289" i="1"/>
  <c r="N312" i="1"/>
  <c r="N296" i="1"/>
  <c r="N287" i="1"/>
  <c r="N298" i="1"/>
  <c r="L323" i="1"/>
  <c r="N315" i="1"/>
  <c r="N303" i="1"/>
  <c r="N307" i="1"/>
  <c r="J323" i="1"/>
  <c r="N292" i="1"/>
  <c r="N323" i="1" l="1"/>
</calcChain>
</file>

<file path=xl/sharedStrings.xml><?xml version="1.0" encoding="utf-8"?>
<sst xmlns="http://schemas.openxmlformats.org/spreadsheetml/2006/main" count="2574" uniqueCount="194">
  <si>
    <t>Projected Funded Pupil Count</t>
  </si>
  <si>
    <t>Projected Per Pupil Revenue</t>
  </si>
  <si>
    <t>TOTAL FUNDING FROM PUBLIC SCHOOL FINANCE ACT</t>
  </si>
  <si>
    <t>Monthly Entitlement</t>
  </si>
  <si>
    <t>Withholding for CDE Administrative Overhead @ 1%</t>
  </si>
  <si>
    <t>Withholding for Institute Administrative Overhead @ 3%</t>
  </si>
  <si>
    <t>Amount to be Distributed to Institute Charter Schools</t>
  </si>
  <si>
    <t>Adams 12 Five Star</t>
  </si>
  <si>
    <t>Pinnacle Charter School</t>
  </si>
  <si>
    <t>Commerce City</t>
  </si>
  <si>
    <t>Community Leadership Academy</t>
  </si>
  <si>
    <t xml:space="preserve">Academy at High Point </t>
  </si>
  <si>
    <t>Westminster</t>
  </si>
  <si>
    <t>Early College of Arvada</t>
  </si>
  <si>
    <t>Ricardo Flores Magnon Academy</t>
  </si>
  <si>
    <t>Eagle</t>
  </si>
  <si>
    <t xml:space="preserve">Stone Creek Elementary </t>
  </si>
  <si>
    <t>Colo Springs</t>
  </si>
  <si>
    <t>Maclaren Charter School</t>
  </si>
  <si>
    <t>Colorado Springs Charter Academy</t>
  </si>
  <si>
    <t>Colorado Springs Early Colleges</t>
  </si>
  <si>
    <t>Roaring Fork</t>
  </si>
  <si>
    <t xml:space="preserve">Ross Montessori </t>
  </si>
  <si>
    <t>Durango</t>
  </si>
  <si>
    <t>Animas Charter School</t>
  </si>
  <si>
    <t>Mountain Middle School</t>
  </si>
  <si>
    <t>Poudre</t>
  </si>
  <si>
    <t>Mesa 51</t>
  </si>
  <si>
    <t>Caprock Academy</t>
  </si>
  <si>
    <t>Early Colleges Ft. Collins</t>
  </si>
  <si>
    <t>Treasurer's Intercept Program</t>
  </si>
  <si>
    <t>Aurora</t>
  </si>
  <si>
    <t>Montessori del Mundo</t>
  </si>
  <si>
    <t>GVA - Colorado Springs</t>
  </si>
  <si>
    <t>Mountain Song Community School</t>
  </si>
  <si>
    <t>James Irwin - Colorado Springs</t>
  </si>
  <si>
    <t>The Academy of Charter Schools</t>
  </si>
  <si>
    <t>New America School</t>
  </si>
  <si>
    <t xml:space="preserve">Douglas </t>
  </si>
  <si>
    <t>Colorado Early Colleges Douglas</t>
  </si>
  <si>
    <t>Two Rivers Charter School</t>
  </si>
  <si>
    <t>School Code</t>
  </si>
  <si>
    <t>School Name</t>
  </si>
  <si>
    <t>Salida</t>
  </si>
  <si>
    <t>Salida Montessori</t>
  </si>
  <si>
    <t>New Legacy High School</t>
  </si>
  <si>
    <t>0654;6913;6914</t>
  </si>
  <si>
    <t>0015</t>
  </si>
  <si>
    <t>1882;9037;9040</t>
  </si>
  <si>
    <t>0655</t>
  </si>
  <si>
    <t>2837</t>
  </si>
  <si>
    <t>7278</t>
  </si>
  <si>
    <t>5957</t>
  </si>
  <si>
    <t>6219</t>
  </si>
  <si>
    <t>2196</t>
  </si>
  <si>
    <t>0653</t>
  </si>
  <si>
    <t>8825</t>
  </si>
  <si>
    <t>1791</t>
  </si>
  <si>
    <t>1795</t>
  </si>
  <si>
    <t>3326</t>
  </si>
  <si>
    <t>5851</t>
  </si>
  <si>
    <t>4403</t>
  </si>
  <si>
    <t>7512</t>
  </si>
  <si>
    <t>8821</t>
  </si>
  <si>
    <t>0075</t>
  </si>
  <si>
    <t>5453</t>
  </si>
  <si>
    <t>0657</t>
  </si>
  <si>
    <t>2067</t>
  </si>
  <si>
    <t>1279</t>
  </si>
  <si>
    <t>Crown Pointe</t>
  </si>
  <si>
    <t>2035</t>
  </si>
  <si>
    <t>3439</t>
  </si>
  <si>
    <t>GVA - Northglenn</t>
  </si>
  <si>
    <t>Launch High School</t>
  </si>
  <si>
    <t>5147</t>
  </si>
  <si>
    <t>East Grand</t>
  </si>
  <si>
    <t>Indian Peaks Charter</t>
  </si>
  <si>
    <t>4277</t>
  </si>
  <si>
    <t>Steamboat Springs</t>
  </si>
  <si>
    <t>5423</t>
  </si>
  <si>
    <t>Mountain Village Montessori</t>
  </si>
  <si>
    <t>Colorado Early Colleges Aurora</t>
  </si>
  <si>
    <t>Colorado Military Academy</t>
  </si>
  <si>
    <t>Monument View Montessori</t>
  </si>
  <si>
    <t>1505</t>
  </si>
  <si>
    <t>1633</t>
  </si>
  <si>
    <t>5845</t>
  </si>
  <si>
    <t>8061</t>
  </si>
  <si>
    <t>Golden View Charter Academy</t>
  </si>
  <si>
    <t>Jefferson</t>
  </si>
  <si>
    <t>District 27J</t>
  </si>
  <si>
    <t>Adams</t>
  </si>
  <si>
    <t>Douglas</t>
  </si>
  <si>
    <t>Mesa</t>
  </si>
  <si>
    <t>Arapahoe</t>
  </si>
  <si>
    <t>El Paso</t>
  </si>
  <si>
    <t>La Plata</t>
  </si>
  <si>
    <t>Grand</t>
  </si>
  <si>
    <t>Larimer</t>
  </si>
  <si>
    <t>Garfield</t>
  </si>
  <si>
    <t>Chaffee</t>
  </si>
  <si>
    <t>Routt</t>
  </si>
  <si>
    <t>3393</t>
  </si>
  <si>
    <t>6266;3513</t>
  </si>
  <si>
    <t>July</t>
  </si>
  <si>
    <t>County</t>
  </si>
  <si>
    <t>District</t>
  </si>
  <si>
    <t>School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</si>
  <si>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</si>
  <si>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</si>
  <si>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</si>
  <si>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</si>
  <si>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</si>
  <si>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</si>
  <si>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</si>
  <si>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</si>
  <si>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</si>
  <si>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</si>
  <si>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</si>
  <si>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to Date</t>
  </si>
  <si>
    <t>5431</t>
  </si>
  <si>
    <t>FY 2019-20 Charter School Institute Funding by School</t>
  </si>
  <si>
    <t>JULY 2019 PAYMENT</t>
  </si>
  <si>
    <t>0493</t>
  </si>
  <si>
    <t>0149</t>
  </si>
  <si>
    <t>1387</t>
  </si>
  <si>
    <t>1371</t>
  </si>
  <si>
    <t>Coperni 3</t>
  </si>
  <si>
    <t>Axis International Academy</t>
  </si>
  <si>
    <t>Colorado Early Colleges Windsor</t>
  </si>
  <si>
    <t>Colorado Early Colleges Fort Collins West</t>
  </si>
  <si>
    <t xml:space="preserve">Academy of Arts &amp; Knowledge </t>
  </si>
  <si>
    <t>Coperni 2</t>
  </si>
  <si>
    <t>AUGUST 2019 PAYMENT</t>
  </si>
  <si>
    <t>Totals</t>
  </si>
  <si>
    <t>Totasl</t>
  </si>
  <si>
    <t>SEPTEMBER 2019 PAYMENT</t>
  </si>
  <si>
    <t>OCTOBER 2019 PAYMENT</t>
  </si>
  <si>
    <t>NOVEMBER 2019 PAYMENT</t>
  </si>
  <si>
    <t>DECEMBER 2019 PAYMENT</t>
  </si>
  <si>
    <t>Funded Pupil Count</t>
  </si>
  <si>
    <t>Per Pupil Revenue</t>
  </si>
  <si>
    <t>ASCENT
Pupil
Count</t>
  </si>
  <si>
    <t>ASCENT PPR =</t>
  </si>
  <si>
    <t>District Code</t>
  </si>
  <si>
    <t>SCHOOL_CODE</t>
  </si>
  <si>
    <t>CSI_K_12_FTE_CNT</t>
  </si>
  <si>
    <t>CSI_KIND_FTE_CNT</t>
  </si>
  <si>
    <t>CSI_HALF_DAY_KIND</t>
  </si>
  <si>
    <t>CSI_ONLINE_CNT</t>
  </si>
  <si>
    <t>CSI_CPP_CNT</t>
  </si>
  <si>
    <t>CSI_SPECED_CNT</t>
  </si>
  <si>
    <t>CSI_ASCENT_CNT</t>
  </si>
  <si>
    <t>CSI_FL_1_8_CNT</t>
  </si>
  <si>
    <t>CSI_FL_K_12_CNT</t>
  </si>
  <si>
    <t>CSI_MEM_1_8_CNT</t>
  </si>
  <si>
    <t>CSI_MEM_K_12_CNT</t>
  </si>
  <si>
    <t>FPC</t>
  </si>
  <si>
    <t>ELL</t>
  </si>
  <si>
    <t>TOT_AT_RISK</t>
  </si>
  <si>
    <t>0020</t>
  </si>
  <si>
    <t>0654</t>
  </si>
  <si>
    <t>4699</t>
  </si>
  <si>
    <t>6913</t>
  </si>
  <si>
    <t>6914</t>
  </si>
  <si>
    <t>0030</t>
  </si>
  <si>
    <t>1882</t>
  </si>
  <si>
    <t>9037</t>
  </si>
  <si>
    <t>9040</t>
  </si>
  <si>
    <t>0040</t>
  </si>
  <si>
    <t>0070</t>
  </si>
  <si>
    <t>0180</t>
  </si>
  <si>
    <t>3513</t>
  </si>
  <si>
    <t>6266</t>
  </si>
  <si>
    <t>0500</t>
  </si>
  <si>
    <t>0900</t>
  </si>
  <si>
    <t>0910</t>
  </si>
  <si>
    <t>0970</t>
  </si>
  <si>
    <t>0035</t>
  </si>
  <si>
    <t>1010</t>
  </si>
  <si>
    <t>1180</t>
  </si>
  <si>
    <t>1350</t>
  </si>
  <si>
    <t>1420</t>
  </si>
  <si>
    <t>1520</t>
  </si>
  <si>
    <t>1550</t>
  </si>
  <si>
    <t>3399</t>
  </si>
  <si>
    <t>2000</t>
  </si>
  <si>
    <t>2770</t>
  </si>
  <si>
    <t>FEBRUARY 2020 PAYMENT</t>
  </si>
  <si>
    <t>JANUARY 2020 PAYMENT</t>
  </si>
  <si>
    <t>MARCH 2020 PAYMENT</t>
  </si>
  <si>
    <t>APRIL 2020 PAYMENT</t>
  </si>
  <si>
    <t>MAY 2020 PAYMENT</t>
  </si>
  <si>
    <t>JUNE 2020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</si>
</sst>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0" fontId="1" fillId="0" borderId="0"/>
    <xf numFmtId="4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0" fontId="1" fillId="0" borderId="0"/>
    <xf numFmtId="40" fontId="1" fillId="0" borderId="0"/>
    <xf numFmtId="40" fontId="1" fillId="0" borderId="0"/>
    <xf numFmtId="4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5" fillId="0" borderId="0"/>
  </cellStyleXfs>
  <cellXfs count="62">
    <xf numFmtId="0" fontId="0" fillId="0" borderId="0" xfId="0"/>
    <xf numFmtId="40" fontId="2" fillId="0" borderId="0" xfId="5" applyFont="1"/>
    <xf numFmtId="164" fontId="2" fillId="0" borderId="0" xfId="5" applyNumberFormat="1" applyFont="1" applyBorder="1" applyAlignment="1">
      <alignment horizontal="right" wrapText="1"/>
    </xf>
    <xf numFmtId="4" fontId="2" fillId="0" borderId="0" xfId="5" applyNumberFormat="1" applyFont="1" applyProtection="1"/>
    <xf numFmtId="40" fontId="2" fillId="0" borderId="0" xfId="5" applyNumberFormat="1" applyFont="1" applyBorder="1" applyAlignment="1">
      <alignment wrapText="1"/>
    </xf>
    <xf numFmtId="40" fontId="2" fillId="0" borderId="0" xfId="5" applyFont="1" applyBorder="1" applyAlignment="1">
      <alignment wrapText="1"/>
    </xf>
    <xf numFmtId="4" fontId="2" fillId="0" borderId="0" xfId="5" applyNumberFormat="1" applyFont="1" applyBorder="1"/>
    <xf numFmtId="4" fontId="2" fillId="0" borderId="0" xfId="5" applyNumberFormat="1" applyFont="1"/>
    <xf numFmtId="0" fontId="2" fillId="0" borderId="0" xfId="5" applyNumberFormat="1" applyFont="1"/>
    <xf numFmtId="4" fontId="2" fillId="0" borderId="0" xfId="5" applyNumberFormat="1" applyFont="1" applyAlignment="1">
      <alignment horizontal="right"/>
    </xf>
    <xf numFmtId="40" fontId="2" fillId="0" borderId="0" xfId="5" applyFont="1" applyFill="1"/>
    <xf numFmtId="40" fontId="7" fillId="0" borderId="0" xfId="0" applyNumberFormat="1" applyFont="1" applyFill="1" applyBorder="1"/>
    <xf numFmtId="40" fontId="7" fillId="0" borderId="0" xfId="5" applyFont="1"/>
    <xf numFmtId="40" fontId="7" fillId="0" borderId="0" xfId="0" applyNumberFormat="1" applyFont="1" applyFill="1" applyBorder="1" applyAlignment="1">
      <alignment wrapText="1"/>
    </xf>
    <xf numFmtId="40" fontId="7" fillId="0" borderId="0" xfId="0" applyNumberFormat="1" applyFont="1" applyFill="1" applyBorder="1" applyAlignment="1">
      <alignment horizontal="center" wrapText="1"/>
    </xf>
    <xf numFmtId="164" fontId="7" fillId="0" borderId="0" xfId="0" applyNumberFormat="1" applyFont="1" applyFill="1" applyBorder="1"/>
    <xf numFmtId="40" fontId="7" fillId="0" borderId="0" xfId="0" applyNumberFormat="1" applyFont="1"/>
    <xf numFmtId="164" fontId="7" fillId="0" borderId="0" xfId="0" applyNumberFormat="1" applyFont="1"/>
    <xf numFmtId="4" fontId="2" fillId="0" borderId="0" xfId="5" applyNumberFormat="1" applyFont="1" applyFill="1" applyBorder="1"/>
    <xf numFmtId="40" fontId="2" fillId="0" borderId="0" xfId="5" applyFont="1" applyFill="1" applyBorder="1" applyAlignment="1">
      <alignment wrapText="1"/>
    </xf>
    <xf numFmtId="40" fontId="3" fillId="2" borderId="0" xfId="0" applyNumberFormat="1" applyFont="1" applyFill="1" applyBorder="1" applyAlignment="1">
      <alignment wrapText="1"/>
    </xf>
    <xf numFmtId="40" fontId="7" fillId="2" borderId="0" xfId="0" applyNumberFormat="1" applyFont="1" applyFill="1" applyBorder="1"/>
    <xf numFmtId="0" fontId="7" fillId="0" borderId="0" xfId="0" applyFont="1"/>
    <xf numFmtId="40" fontId="2" fillId="0" borderId="0" xfId="5" applyFont="1" applyFill="1" applyBorder="1" applyAlignment="1">
      <alignment horizontal="center" wrapText="1"/>
    </xf>
    <xf numFmtId="0" fontId="7" fillId="0" borderId="0" xfId="0" applyFont="1" applyFill="1"/>
    <xf numFmtId="4" fontId="7" fillId="0" borderId="0" xfId="0" applyNumberFormat="1" applyFont="1"/>
    <xf numFmtId="40" fontId="8" fillId="2" borderId="0" xfId="0" applyNumberFormat="1" applyFont="1" applyFill="1" applyBorder="1"/>
    <xf numFmtId="40" fontId="7" fillId="0" borderId="0" xfId="5" applyFont="1" applyFill="1"/>
    <xf numFmtId="0" fontId="7" fillId="2" borderId="0" xfId="0" applyFont="1" applyFill="1"/>
    <xf numFmtId="40" fontId="3" fillId="2" borderId="0" xfId="0" applyNumberFormat="1" applyFont="1" applyFill="1" applyBorder="1" applyAlignment="1"/>
    <xf numFmtId="49" fontId="7" fillId="0" borderId="0" xfId="0" quotePrefix="1" applyNumberFormat="1" applyFont="1" applyFill="1"/>
    <xf numFmtId="49" fontId="7" fillId="0" borderId="0" xfId="0" quotePrefix="1" applyNumberFormat="1" applyFont="1"/>
    <xf numFmtId="40" fontId="3" fillId="2" borderId="0" xfId="5" applyFont="1" applyFill="1" applyBorder="1" applyAlignment="1">
      <alignment horizontal="center" wrapText="1"/>
    </xf>
    <xf numFmtId="40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43" fontId="5" fillId="0" borderId="0" xfId="1" applyFont="1"/>
    <xf numFmtId="40" fontId="9" fillId="0" borderId="0" xfId="5" applyNumberFormat="1" applyFont="1" applyBorder="1" applyAlignment="1">
      <alignment wrapText="1"/>
    </xf>
    <xf numFmtId="40" fontId="3" fillId="2" borderId="0" xfId="5" applyFont="1" applyFill="1" applyBorder="1" applyAlignment="1">
      <alignment horizontal="left" wrapText="1"/>
    </xf>
    <xf numFmtId="0" fontId="10" fillId="0" borderId="0" xfId="0" applyFont="1" applyAlignment="1"/>
    <xf numFmtId="40" fontId="10" fillId="0" borderId="0" xfId="0" applyNumberFormat="1" applyFont="1"/>
    <xf numFmtId="0" fontId="2" fillId="0" borderId="0" xfId="23" applyFont="1" applyFill="1" applyAlignment="1"/>
    <xf numFmtId="165" fontId="2" fillId="0" borderId="0" xfId="23" applyNumberFormat="1" applyFill="1" applyAlignment="1"/>
    <xf numFmtId="1" fontId="2" fillId="0" borderId="0" xfId="23" applyNumberFormat="1" applyFill="1" applyAlignment="1"/>
    <xf numFmtId="1" fontId="2" fillId="0" borderId="0" xfId="23" applyNumberFormat="1" applyFont="1" applyFill="1" applyAlignment="1"/>
    <xf numFmtId="0" fontId="2" fillId="0" borderId="0" xfId="23" applyFill="1" applyAlignment="1"/>
    <xf numFmtId="0" fontId="2" fillId="0" borderId="0" xfId="23"/>
    <xf numFmtId="0" fontId="2" fillId="0" borderId="0" xfId="23" quotePrefix="1" applyFont="1"/>
    <xf numFmtId="165" fontId="2" fillId="0" borderId="0" xfId="23" applyNumberFormat="1"/>
    <xf numFmtId="164" fontId="2" fillId="0" borderId="0" xfId="23" applyNumberFormat="1"/>
    <xf numFmtId="1" fontId="2" fillId="0" borderId="0" xfId="23" applyNumberFormat="1"/>
    <xf numFmtId="40" fontId="2" fillId="0" borderId="0" xfId="23" applyNumberFormat="1" applyFill="1" applyAlignment="1" applyProtection="1">
      <alignment horizontal="left"/>
    </xf>
    <xf numFmtId="0" fontId="2" fillId="0" borderId="0" xfId="23" quotePrefix="1" applyFont="1" applyFill="1"/>
    <xf numFmtId="165" fontId="2" fillId="0" borderId="0" xfId="23" applyNumberFormat="1" applyFill="1"/>
    <xf numFmtId="164" fontId="2" fillId="0" borderId="0" xfId="23" applyNumberFormat="1" applyFill="1"/>
    <xf numFmtId="1" fontId="2" fillId="0" borderId="0" xfId="23" applyNumberFormat="1" applyFill="1"/>
    <xf numFmtId="0" fontId="2" fillId="0" borderId="0" xfId="23" applyFill="1"/>
    <xf numFmtId="0" fontId="5" fillId="0" borderId="0" xfId="24" applyFill="1"/>
    <xf numFmtId="0" fontId="5" fillId="0" borderId="0" xfId="24"/>
    <xf numFmtId="0" fontId="2" fillId="0" borderId="0" xfId="23" quotePrefix="1" applyFont="1" applyFill="1" applyAlignment="1"/>
    <xf numFmtId="164" fontId="2" fillId="0" borderId="0" xfId="23" applyNumberFormat="1" applyFill="1" applyBorder="1"/>
    <xf numFmtId="0" fontId="2" fillId="0" borderId="0" xfId="23" quotePrefix="1"/>
  </cellXfs>
  <cellStyles count="25">
    <cellStyle name="Comma" xfId="1" builtinId="3"/>
    <cellStyle name="Comma 2" xfId="2"/>
    <cellStyle name="Comma0" xfId="3"/>
    <cellStyle name="Currency 2" xfId="4"/>
    <cellStyle name="Normal" xfId="0" builtinId="0"/>
    <cellStyle name="Normal 2" xfId="5"/>
    <cellStyle name="Normal 2 2" xfId="6"/>
    <cellStyle name="Normal 2 2 2" xfId="23"/>
    <cellStyle name="Normal 3" xfId="7"/>
    <cellStyle name="Normal 3 2" xfId="8"/>
    <cellStyle name="Normal 3 3" xfId="9"/>
    <cellStyle name="Normal 3 4" xfId="24"/>
    <cellStyle name="Normal 4" xfId="10"/>
    <cellStyle name="Normal 5" xfId="11"/>
    <cellStyle name="Normal 5 2" xfId="12"/>
    <cellStyle name="Normal 5 3" xfId="13"/>
    <cellStyle name="Normal 6" xfId="14"/>
    <cellStyle name="Percent 2" xfId="15"/>
    <cellStyle name="Percent 2 2" xfId="16"/>
    <cellStyle name="Percent 2 3" xfId="17"/>
    <cellStyle name="Percent 3" xfId="18"/>
    <cellStyle name="Percent 3 2" xfId="19"/>
    <cellStyle name="Percent 3 3" xfId="20"/>
    <cellStyle name="Percent 4" xfId="21"/>
    <cellStyle name="Percent 5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djustedAt-riskFundingConcentrationFY20JanAdams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SFU/Institute%20Charter/Denver%20Adjusted%20At-risk%20Funding%20with%20Concentration%2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 Form"/>
      <sheetName val="Inputs"/>
      <sheetName val="CSI Counts"/>
    </sheetNames>
    <sheetDataSet>
      <sheetData sheetId="0"/>
      <sheetData sheetId="1">
        <row r="2">
          <cell r="A2" t="str">
            <v>District Code</v>
          </cell>
          <cell r="B2" t="str">
            <v>County</v>
          </cell>
          <cell r="C2" t="str">
            <v>District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8867.5</v>
          </cell>
          <cell r="E4">
            <v>4279.8999999999996</v>
          </cell>
          <cell r="F4">
            <v>8584.9358354100004</v>
          </cell>
          <cell r="G4">
            <v>4914609.1100000003</v>
          </cell>
          <cell r="H4">
            <v>8613</v>
          </cell>
          <cell r="I4">
            <v>80579442.730000004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42597.9</v>
          </cell>
          <cell r="E5">
            <v>13543.4</v>
          </cell>
          <cell r="F5">
            <v>8609.0582632000005</v>
          </cell>
          <cell r="G5">
            <v>13991510.359999999</v>
          </cell>
          <cell r="H5">
            <v>42250</v>
          </cell>
          <cell r="I5">
            <v>380717610.41000003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7645.4</v>
          </cell>
          <cell r="E6">
            <v>4727.2</v>
          </cell>
          <cell r="F6">
            <v>8513.4890696300008</v>
          </cell>
          <cell r="G6">
            <v>6851783.3700000001</v>
          </cell>
          <cell r="H6">
            <v>6905</v>
          </cell>
          <cell r="I6">
            <v>71940812.700000003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19533.099999999999</v>
          </cell>
          <cell r="E7">
            <v>5872.4</v>
          </cell>
          <cell r="F7">
            <v>8529.8794361399996</v>
          </cell>
          <cell r="G7">
            <v>6010903.6799999997</v>
          </cell>
          <cell r="H7">
            <v>19221</v>
          </cell>
          <cell r="I7">
            <v>172625669.87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1082</v>
          </cell>
          <cell r="E8">
            <v>301.7</v>
          </cell>
          <cell r="F8">
            <v>9193.4238842800005</v>
          </cell>
          <cell r="G8">
            <v>332838.71999999997</v>
          </cell>
          <cell r="H8">
            <v>1080</v>
          </cell>
          <cell r="I8">
            <v>10279311.939999999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1031</v>
          </cell>
          <cell r="E9">
            <v>209.2</v>
          </cell>
          <cell r="F9">
            <v>9154.7810101899995</v>
          </cell>
          <cell r="G9">
            <v>229821.62</v>
          </cell>
          <cell r="H9">
            <v>1013</v>
          </cell>
          <cell r="I9">
            <v>9666855.2799999993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10262.799999999999</v>
          </cell>
          <cell r="E10">
            <v>6208.8</v>
          </cell>
          <cell r="F10">
            <v>8523.3628016399998</v>
          </cell>
          <cell r="G10">
            <v>8642352.0999999996</v>
          </cell>
          <cell r="H10">
            <v>9506</v>
          </cell>
          <cell r="I10">
            <v>96115001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2431.3000000000002</v>
          </cell>
          <cell r="E11">
            <v>1521.1</v>
          </cell>
          <cell r="F11">
            <v>8135.7949975000001</v>
          </cell>
          <cell r="G11">
            <v>2044987.39</v>
          </cell>
          <cell r="H11">
            <v>2298</v>
          </cell>
          <cell r="I11">
            <v>21825791.969999999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290.89999999999998</v>
          </cell>
          <cell r="E12">
            <v>131.19999999999999</v>
          </cell>
          <cell r="F12">
            <v>11527.045164609999</v>
          </cell>
          <cell r="G12">
            <v>181481.8</v>
          </cell>
          <cell r="H12">
            <v>270</v>
          </cell>
          <cell r="I12">
            <v>3534699.24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2622.8</v>
          </cell>
          <cell r="E13">
            <v>1366.2</v>
          </cell>
          <cell r="F13">
            <v>8822.7154458099994</v>
          </cell>
          <cell r="G13">
            <v>1760912.36</v>
          </cell>
          <cell r="H13">
            <v>2404</v>
          </cell>
          <cell r="I13">
            <v>24900689.719999999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1354.5</v>
          </cell>
          <cell r="E14">
            <v>1000.4</v>
          </cell>
          <cell r="F14">
            <v>9264.2238334899994</v>
          </cell>
          <cell r="G14">
            <v>1909919.61</v>
          </cell>
          <cell r="H14">
            <v>1197</v>
          </cell>
          <cell r="I14">
            <v>14458310.789999999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54539.6</v>
          </cell>
          <cell r="E15">
            <v>12397.1</v>
          </cell>
          <cell r="F15">
            <v>8861.6995358099994</v>
          </cell>
          <cell r="G15">
            <v>13183125.039999999</v>
          </cell>
          <cell r="H15">
            <v>54467</v>
          </cell>
          <cell r="I15">
            <v>496488038.44999999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14792.1</v>
          </cell>
          <cell r="E16">
            <v>2129.1</v>
          </cell>
          <cell r="F16">
            <v>8650.89099093</v>
          </cell>
          <cell r="G16">
            <v>2210233.44</v>
          </cell>
          <cell r="H16">
            <v>14390</v>
          </cell>
          <cell r="I16">
            <v>130175078.06999999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223.5</v>
          </cell>
          <cell r="E17">
            <v>84.1</v>
          </cell>
          <cell r="F17">
            <v>14219.20308166</v>
          </cell>
          <cell r="G17">
            <v>143500.20000000001</v>
          </cell>
          <cell r="H17">
            <v>216</v>
          </cell>
          <cell r="I17">
            <v>3321492.09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40607.699999999997</v>
          </cell>
          <cell r="E18">
            <v>26590</v>
          </cell>
          <cell r="F18">
            <v>8732.1399088300004</v>
          </cell>
          <cell r="G18">
            <v>39253413.890000001</v>
          </cell>
          <cell r="H18">
            <v>39148</v>
          </cell>
          <cell r="I18">
            <v>393797562.5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2144.1</v>
          </cell>
          <cell r="E19">
            <v>685.5</v>
          </cell>
          <cell r="F19">
            <v>8745.4361513599997</v>
          </cell>
          <cell r="G19">
            <v>719399.58</v>
          </cell>
          <cell r="H19">
            <v>2291</v>
          </cell>
          <cell r="I19">
            <v>18879905.489999998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1716.3</v>
          </cell>
          <cell r="E20">
            <v>800.6</v>
          </cell>
          <cell r="F20">
            <v>8731.3674994499997</v>
          </cell>
          <cell r="G20">
            <v>897762.61</v>
          </cell>
          <cell r="H20">
            <v>1742</v>
          </cell>
          <cell r="I20">
            <v>15882360.550000001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148</v>
          </cell>
          <cell r="E21">
            <v>55.1</v>
          </cell>
          <cell r="F21">
            <v>15034.292881949999</v>
          </cell>
          <cell r="G21">
            <v>99406.74</v>
          </cell>
          <cell r="H21">
            <v>137</v>
          </cell>
          <cell r="I21">
            <v>2324482.09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54.5</v>
          </cell>
          <cell r="E22">
            <v>31.2</v>
          </cell>
          <cell r="F22">
            <v>17502.151608169999</v>
          </cell>
          <cell r="G22">
            <v>65528.06</v>
          </cell>
          <cell r="H22">
            <v>52</v>
          </cell>
          <cell r="I22">
            <v>1019395.32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293</v>
          </cell>
          <cell r="E23">
            <v>121.8</v>
          </cell>
          <cell r="F23">
            <v>11242.856077050001</v>
          </cell>
          <cell r="G23">
            <v>164325.57999999999</v>
          </cell>
          <cell r="H23">
            <v>273</v>
          </cell>
          <cell r="I23">
            <v>3458482.41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81.7</v>
          </cell>
          <cell r="E24">
            <v>38</v>
          </cell>
          <cell r="F24">
            <v>16751.469369499999</v>
          </cell>
          <cell r="G24">
            <v>76386.7</v>
          </cell>
          <cell r="H24">
            <v>96</v>
          </cell>
          <cell r="I24">
            <v>1444981.75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50</v>
          </cell>
          <cell r="E25">
            <v>19</v>
          </cell>
          <cell r="F25">
            <v>17626.124326149999</v>
          </cell>
          <cell r="G25">
            <v>40187.56</v>
          </cell>
          <cell r="H25">
            <v>39</v>
          </cell>
          <cell r="I25">
            <v>921493.78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2355.8000000000002</v>
          </cell>
          <cell r="E26">
            <v>1572</v>
          </cell>
          <cell r="F26">
            <v>7770.5748048799996</v>
          </cell>
          <cell r="G26">
            <v>2017672.72</v>
          </cell>
          <cell r="H26">
            <v>2376</v>
          </cell>
          <cell r="I26">
            <v>21456563.73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243.2</v>
          </cell>
          <cell r="E27">
            <v>80.400000000000006</v>
          </cell>
          <cell r="F27">
            <v>12101.89078951</v>
          </cell>
          <cell r="G27">
            <v>116759.03999999999</v>
          </cell>
          <cell r="H27">
            <v>213</v>
          </cell>
          <cell r="I27">
            <v>3056218.99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31300.799999999999</v>
          </cell>
          <cell r="E28">
            <v>7169.5</v>
          </cell>
          <cell r="F28">
            <v>8680.3160580399999</v>
          </cell>
          <cell r="G28">
            <v>7468023.1200000001</v>
          </cell>
          <cell r="H28">
            <v>31295</v>
          </cell>
          <cell r="I28">
            <v>279168859.99000001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30302.400000000001</v>
          </cell>
          <cell r="E29">
            <v>5331.5</v>
          </cell>
          <cell r="F29">
            <v>8874.6554985099992</v>
          </cell>
          <cell r="G29">
            <v>5677827.0899999999</v>
          </cell>
          <cell r="H29">
            <v>30112</v>
          </cell>
          <cell r="I29">
            <v>274566209.32999998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1035.5</v>
          </cell>
          <cell r="E30">
            <v>218.9</v>
          </cell>
          <cell r="F30">
            <v>8948.8472700099992</v>
          </cell>
          <cell r="G30">
            <v>235068.32</v>
          </cell>
          <cell r="H30">
            <v>978</v>
          </cell>
          <cell r="I30">
            <v>9501599.6699999999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1379</v>
          </cell>
          <cell r="E31">
            <v>412.1</v>
          </cell>
          <cell r="F31">
            <v>8684.7401194800004</v>
          </cell>
          <cell r="G31">
            <v>429477.77</v>
          </cell>
          <cell r="H31">
            <v>1331</v>
          </cell>
          <cell r="I31">
            <v>12405734.390000001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108.7</v>
          </cell>
          <cell r="E32">
            <v>35.1</v>
          </cell>
          <cell r="F32">
            <v>15920.885131589999</v>
          </cell>
          <cell r="G32">
            <v>67058.77</v>
          </cell>
          <cell r="H32">
            <v>102</v>
          </cell>
          <cell r="I32">
            <v>1790120.1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185.5</v>
          </cell>
          <cell r="E33">
            <v>39</v>
          </cell>
          <cell r="F33">
            <v>14382.3931775</v>
          </cell>
          <cell r="G33">
            <v>67309.600000000006</v>
          </cell>
          <cell r="H33">
            <v>181</v>
          </cell>
          <cell r="I33">
            <v>2735243.53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752.5</v>
          </cell>
          <cell r="E34">
            <v>103.5</v>
          </cell>
          <cell r="F34">
            <v>9650.7753590499997</v>
          </cell>
          <cell r="G34">
            <v>119862.63</v>
          </cell>
          <cell r="H34">
            <v>658</v>
          </cell>
          <cell r="I34">
            <v>7382071.0899999999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1105.5</v>
          </cell>
          <cell r="E35">
            <v>522.70000000000005</v>
          </cell>
          <cell r="F35">
            <v>8489.0528301699997</v>
          </cell>
          <cell r="G35">
            <v>588759.96</v>
          </cell>
          <cell r="H35">
            <v>1067</v>
          </cell>
          <cell r="I35">
            <v>9973407.8599999994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361.1</v>
          </cell>
          <cell r="E36">
            <v>131.80000000000001</v>
          </cell>
          <cell r="F36">
            <v>10558.347895430001</v>
          </cell>
          <cell r="G36">
            <v>166990.82999999999</v>
          </cell>
          <cell r="H36">
            <v>322</v>
          </cell>
          <cell r="I36">
            <v>3979610.26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182.6</v>
          </cell>
          <cell r="E37">
            <v>98.5</v>
          </cell>
          <cell r="F37">
            <v>14401.2871844</v>
          </cell>
          <cell r="G37">
            <v>170223.21</v>
          </cell>
          <cell r="H37">
            <v>147</v>
          </cell>
          <cell r="I37">
            <v>2799898.25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225.1</v>
          </cell>
          <cell r="E38">
            <v>142.1</v>
          </cell>
          <cell r="F38">
            <v>12956.9874872</v>
          </cell>
          <cell r="G38">
            <v>220942.55</v>
          </cell>
          <cell r="H38">
            <v>191</v>
          </cell>
          <cell r="I38">
            <v>3137560.43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278.89999999999998</v>
          </cell>
          <cell r="E39">
            <v>190</v>
          </cell>
          <cell r="F39">
            <v>11600.004973159999</v>
          </cell>
          <cell r="G39">
            <v>264480.11</v>
          </cell>
          <cell r="H39">
            <v>244</v>
          </cell>
          <cell r="I39">
            <v>3499721.5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458.7</v>
          </cell>
          <cell r="E40">
            <v>298.60000000000002</v>
          </cell>
          <cell r="F40">
            <v>9401.7717734300004</v>
          </cell>
          <cell r="G40">
            <v>336884.29</v>
          </cell>
          <cell r="H40">
            <v>425</v>
          </cell>
          <cell r="I40">
            <v>4649477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373.5</v>
          </cell>
          <cell r="E41">
            <v>173.1</v>
          </cell>
          <cell r="F41">
            <v>10749.14917758</v>
          </cell>
          <cell r="G41">
            <v>223281.33</v>
          </cell>
          <cell r="H41">
            <v>374</v>
          </cell>
          <cell r="I41">
            <v>4238088.55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4808.8</v>
          </cell>
          <cell r="E42">
            <v>2246.4</v>
          </cell>
          <cell r="F42">
            <v>8374.9386191699996</v>
          </cell>
          <cell r="G42">
            <v>2457933.1</v>
          </cell>
          <cell r="H42">
            <v>4720</v>
          </cell>
          <cell r="I42">
            <v>42731344.990000002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91185.2</v>
          </cell>
          <cell r="E43">
            <v>47070.3</v>
          </cell>
          <cell r="F43">
            <v>8745.0958715300003</v>
          </cell>
          <cell r="G43">
            <v>59838710.020000003</v>
          </cell>
          <cell r="H43">
            <v>86949</v>
          </cell>
          <cell r="I43">
            <v>857142930.63999999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239.3</v>
          </cell>
          <cell r="E44">
            <v>82</v>
          </cell>
          <cell r="F44">
            <v>13290.860851670001</v>
          </cell>
          <cell r="G44">
            <v>130782.07</v>
          </cell>
          <cell r="H44">
            <v>217</v>
          </cell>
          <cell r="I44">
            <v>3311285.07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66036.2</v>
          </cell>
          <cell r="E45">
            <v>6299</v>
          </cell>
          <cell r="F45">
            <v>8738.6178901799994</v>
          </cell>
          <cell r="G45">
            <v>6605346.4900000002</v>
          </cell>
          <cell r="H45">
            <v>66179</v>
          </cell>
          <cell r="I45">
            <v>582983619.14999998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7052</v>
          </cell>
          <cell r="E46">
            <v>1639.9</v>
          </cell>
          <cell r="F46">
            <v>9177.2001330900002</v>
          </cell>
          <cell r="G46">
            <v>1805962.86</v>
          </cell>
          <cell r="H46">
            <v>6844</v>
          </cell>
          <cell r="I46">
            <v>66522783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2310.1</v>
          </cell>
          <cell r="E47">
            <v>342</v>
          </cell>
          <cell r="F47">
            <v>8874.9970102200004</v>
          </cell>
          <cell r="G47">
            <v>364229.88</v>
          </cell>
          <cell r="H47">
            <v>2226</v>
          </cell>
          <cell r="I47">
            <v>20865374.48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254.3</v>
          </cell>
          <cell r="E48">
            <v>60</v>
          </cell>
          <cell r="F48">
            <v>13278.653687489999</v>
          </cell>
          <cell r="G48">
            <v>95606.31</v>
          </cell>
          <cell r="H48">
            <v>217</v>
          </cell>
          <cell r="I48">
            <v>3472367.94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320</v>
          </cell>
          <cell r="E49">
            <v>118.6</v>
          </cell>
          <cell r="F49">
            <v>11902.026914759999</v>
          </cell>
          <cell r="G49">
            <v>169389.65</v>
          </cell>
          <cell r="H49">
            <v>307</v>
          </cell>
          <cell r="I49">
            <v>3978038.26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232.5</v>
          </cell>
          <cell r="E50">
            <v>63.5</v>
          </cell>
          <cell r="F50">
            <v>13838.219521270001</v>
          </cell>
          <cell r="G50">
            <v>105447.23</v>
          </cell>
          <cell r="H50">
            <v>228</v>
          </cell>
          <cell r="I50">
            <v>3322833.27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50</v>
          </cell>
          <cell r="E51">
            <v>20</v>
          </cell>
          <cell r="F51">
            <v>18930.52950026</v>
          </cell>
          <cell r="G51">
            <v>45433.27</v>
          </cell>
          <cell r="H51">
            <v>37</v>
          </cell>
          <cell r="I51">
            <v>991959.75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455.5</v>
          </cell>
          <cell r="E52">
            <v>159</v>
          </cell>
          <cell r="F52">
            <v>10092.087079270001</v>
          </cell>
          <cell r="G52">
            <v>192557.02</v>
          </cell>
          <cell r="H52">
            <v>446</v>
          </cell>
          <cell r="I52">
            <v>4789502.68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11801.5</v>
          </cell>
          <cell r="E53">
            <v>7811.1</v>
          </cell>
          <cell r="F53">
            <v>8474.6326343199999</v>
          </cell>
          <cell r="G53">
            <v>11152601.630000001</v>
          </cell>
          <cell r="H53">
            <v>11543</v>
          </cell>
          <cell r="I53">
            <v>111165886.03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9388.7000000000007</v>
          </cell>
          <cell r="E54">
            <v>3331.6</v>
          </cell>
          <cell r="F54">
            <v>8281.0276036600008</v>
          </cell>
          <cell r="G54">
            <v>3315406.7</v>
          </cell>
          <cell r="H54">
            <v>9246</v>
          </cell>
          <cell r="I54">
            <v>81433277.849999994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8313</v>
          </cell>
          <cell r="E55">
            <v>2589.3000000000002</v>
          </cell>
          <cell r="F55">
            <v>8343.27134114</v>
          </cell>
          <cell r="G55">
            <v>2592387.9</v>
          </cell>
          <cell r="H55">
            <v>8016</v>
          </cell>
          <cell r="I55">
            <v>72104778.590000004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30567.4</v>
          </cell>
          <cell r="E56">
            <v>14022</v>
          </cell>
          <cell r="F56">
            <v>8492.4545989199996</v>
          </cell>
          <cell r="G56">
            <v>15677142.439999999</v>
          </cell>
          <cell r="H56">
            <v>29038</v>
          </cell>
          <cell r="I56">
            <v>275239521.18000001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5175.3</v>
          </cell>
          <cell r="E57">
            <v>604.1</v>
          </cell>
          <cell r="F57">
            <v>8470.7479929000001</v>
          </cell>
          <cell r="G57">
            <v>614061.46</v>
          </cell>
          <cell r="H57">
            <v>5170</v>
          </cell>
          <cell r="I57">
            <v>44889465.390000001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1432.5</v>
          </cell>
          <cell r="E58">
            <v>384.3</v>
          </cell>
          <cell r="F58">
            <v>8998.0513663000002</v>
          </cell>
          <cell r="G58">
            <v>414954.14</v>
          </cell>
          <cell r="H58">
            <v>1393</v>
          </cell>
          <cell r="I58">
            <v>13304662.720000001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25613.4</v>
          </cell>
          <cell r="E59">
            <v>2640.2</v>
          </cell>
          <cell r="F59">
            <v>8551.2045212600005</v>
          </cell>
          <cell r="G59">
            <v>2709226.82</v>
          </cell>
          <cell r="H59">
            <v>26241</v>
          </cell>
          <cell r="I59">
            <v>221922483.50999999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1087.5</v>
          </cell>
          <cell r="E60">
            <v>505.3</v>
          </cell>
          <cell r="F60">
            <v>9040.2932148599994</v>
          </cell>
          <cell r="G60">
            <v>604569.59999999998</v>
          </cell>
          <cell r="H60">
            <v>1036</v>
          </cell>
          <cell r="I60">
            <v>10435888.470000001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626.9</v>
          </cell>
          <cell r="E61">
            <v>132.19999999999999</v>
          </cell>
          <cell r="F61">
            <v>9786.4892470100003</v>
          </cell>
          <cell r="G61">
            <v>155252.87</v>
          </cell>
          <cell r="H61">
            <v>609</v>
          </cell>
          <cell r="I61">
            <v>6247566.0599999996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252.7</v>
          </cell>
          <cell r="E62">
            <v>96.6</v>
          </cell>
          <cell r="F62">
            <v>12986.16868115</v>
          </cell>
          <cell r="G62">
            <v>150535.67000000001</v>
          </cell>
          <cell r="H62">
            <v>233</v>
          </cell>
          <cell r="I62">
            <v>3404515.48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6517.2</v>
          </cell>
          <cell r="E63">
            <v>557.9</v>
          </cell>
          <cell r="F63">
            <v>8601.0241347299998</v>
          </cell>
          <cell r="G63">
            <v>575821.36</v>
          </cell>
          <cell r="H63">
            <v>6511</v>
          </cell>
          <cell r="I63">
            <v>56629758.780000001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25811.4</v>
          </cell>
          <cell r="E64">
            <v>6856</v>
          </cell>
          <cell r="F64">
            <v>8493.3021049800009</v>
          </cell>
          <cell r="G64">
            <v>6987609.5099999998</v>
          </cell>
          <cell r="H64">
            <v>23497</v>
          </cell>
          <cell r="I64">
            <v>225295611.13999999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207</v>
          </cell>
          <cell r="E65">
            <v>105.6</v>
          </cell>
          <cell r="F65">
            <v>14193.942532970001</v>
          </cell>
          <cell r="G65">
            <v>179865.64</v>
          </cell>
          <cell r="H65">
            <v>239</v>
          </cell>
          <cell r="I65">
            <v>3071516.2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284.8</v>
          </cell>
          <cell r="E66">
            <v>99</v>
          </cell>
          <cell r="F66">
            <v>12071.78855148</v>
          </cell>
          <cell r="G66">
            <v>143412.85</v>
          </cell>
          <cell r="H66">
            <v>262</v>
          </cell>
          <cell r="I66">
            <v>3581458.23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3726.2</v>
          </cell>
          <cell r="E67">
            <v>1766.3</v>
          </cell>
          <cell r="F67">
            <v>8164.5371269699999</v>
          </cell>
          <cell r="G67">
            <v>1952406.99</v>
          </cell>
          <cell r="H67">
            <v>3482</v>
          </cell>
          <cell r="I67">
            <v>32375105.23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1374.3</v>
          </cell>
          <cell r="E68">
            <v>596.29999999999995</v>
          </cell>
          <cell r="F68">
            <v>8556.0029961399996</v>
          </cell>
          <cell r="G68">
            <v>652806.77</v>
          </cell>
          <cell r="H68">
            <v>1308</v>
          </cell>
          <cell r="I68">
            <v>12411147.68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218</v>
          </cell>
          <cell r="E69">
            <v>90</v>
          </cell>
          <cell r="F69">
            <v>13503.31139841</v>
          </cell>
          <cell r="G69">
            <v>145835.76</v>
          </cell>
          <cell r="H69">
            <v>210</v>
          </cell>
          <cell r="I69">
            <v>3089557.64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6284.6</v>
          </cell>
          <cell r="E70">
            <v>1833</v>
          </cell>
          <cell r="F70">
            <v>9111.0266588600007</v>
          </cell>
          <cell r="G70">
            <v>2004061.42</v>
          </cell>
          <cell r="H70">
            <v>6081</v>
          </cell>
          <cell r="I70">
            <v>59263219.560000002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4837.2</v>
          </cell>
          <cell r="E71">
            <v>1690.7</v>
          </cell>
          <cell r="F71">
            <v>8455.9624059300004</v>
          </cell>
          <cell r="G71">
            <v>1722995.69</v>
          </cell>
          <cell r="H71">
            <v>4553</v>
          </cell>
          <cell r="I71">
            <v>42626177.039999999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1282</v>
          </cell>
          <cell r="E72">
            <v>593.4</v>
          </cell>
          <cell r="F72">
            <v>9096.1379479499992</v>
          </cell>
          <cell r="G72">
            <v>713587.66</v>
          </cell>
          <cell r="H72">
            <v>1219</v>
          </cell>
          <cell r="I72">
            <v>12374836.51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461</v>
          </cell>
          <cell r="E73">
            <v>118.1</v>
          </cell>
          <cell r="F73">
            <v>10275.71569408</v>
          </cell>
          <cell r="G73">
            <v>145627.44</v>
          </cell>
          <cell r="H73">
            <v>453</v>
          </cell>
          <cell r="I73">
            <v>4882732.37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445.5</v>
          </cell>
          <cell r="E74">
            <v>107.3</v>
          </cell>
          <cell r="F74">
            <v>10480.45111013</v>
          </cell>
          <cell r="G74">
            <v>134946.29</v>
          </cell>
          <cell r="H74">
            <v>434</v>
          </cell>
          <cell r="I74">
            <v>4803987.26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1330.5</v>
          </cell>
          <cell r="E75">
            <v>313.7</v>
          </cell>
          <cell r="F75">
            <v>8919.4651518200008</v>
          </cell>
          <cell r="G75">
            <v>335764.35</v>
          </cell>
          <cell r="H75">
            <v>1302</v>
          </cell>
          <cell r="I75">
            <v>12203112.73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2062.5</v>
          </cell>
          <cell r="E76">
            <v>392.4</v>
          </cell>
          <cell r="F76">
            <v>8800.2118865699995</v>
          </cell>
          <cell r="G76">
            <v>414384.38</v>
          </cell>
          <cell r="H76">
            <v>2025</v>
          </cell>
          <cell r="I76">
            <v>18564403.18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88.6</v>
          </cell>
          <cell r="E77">
            <v>16.3</v>
          </cell>
          <cell r="F77">
            <v>18366.876589700001</v>
          </cell>
          <cell r="G77">
            <v>35925.61</v>
          </cell>
          <cell r="H77">
            <v>80</v>
          </cell>
          <cell r="I77">
            <v>1663230.88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529.1</v>
          </cell>
          <cell r="E78">
            <v>383.5</v>
          </cell>
          <cell r="F78">
            <v>9100.7110764699992</v>
          </cell>
          <cell r="G78">
            <v>664611.74</v>
          </cell>
          <cell r="H78">
            <v>497</v>
          </cell>
          <cell r="I78">
            <v>5360287.62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213.4</v>
          </cell>
          <cell r="E79">
            <v>100.5</v>
          </cell>
          <cell r="F79">
            <v>13043.76527862</v>
          </cell>
          <cell r="G79">
            <v>157307.81</v>
          </cell>
          <cell r="H79">
            <v>201</v>
          </cell>
          <cell r="I79">
            <v>2940847.32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172.2</v>
          </cell>
          <cell r="E80">
            <v>59.8</v>
          </cell>
          <cell r="F80">
            <v>15240.897225180001</v>
          </cell>
          <cell r="G80">
            <v>109368.68</v>
          </cell>
          <cell r="H80">
            <v>162</v>
          </cell>
          <cell r="I80">
            <v>2733851.18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82858.7</v>
          </cell>
          <cell r="E81">
            <v>21185.5</v>
          </cell>
          <cell r="F81">
            <v>8667.36009534</v>
          </cell>
          <cell r="G81">
            <v>22034682.879999999</v>
          </cell>
          <cell r="H81">
            <v>81960</v>
          </cell>
          <cell r="I81">
            <v>740111555.10000002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178.5</v>
          </cell>
          <cell r="E82">
            <v>71</v>
          </cell>
          <cell r="F82">
            <v>13981.791360409999</v>
          </cell>
          <cell r="G82">
            <v>119124.86</v>
          </cell>
          <cell r="H82">
            <v>170</v>
          </cell>
          <cell r="I82">
            <v>2614874.62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55.3</v>
          </cell>
          <cell r="E83">
            <v>32.299999999999997</v>
          </cell>
          <cell r="F83">
            <v>17097.217575400002</v>
          </cell>
          <cell r="G83">
            <v>66268.820000000007</v>
          </cell>
          <cell r="H83">
            <v>50</v>
          </cell>
          <cell r="I83">
            <v>1011744.95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161</v>
          </cell>
          <cell r="E84">
            <v>52</v>
          </cell>
          <cell r="F84">
            <v>14583.842427019999</v>
          </cell>
          <cell r="G84">
            <v>91003.18</v>
          </cell>
          <cell r="H84">
            <v>140</v>
          </cell>
          <cell r="I84">
            <v>2439001.81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119.5</v>
          </cell>
          <cell r="E85">
            <v>46.7</v>
          </cell>
          <cell r="F85">
            <v>15266.637520640001</v>
          </cell>
          <cell r="G85">
            <v>85554.240000000005</v>
          </cell>
          <cell r="H85">
            <v>108</v>
          </cell>
          <cell r="I85">
            <v>1909917.42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220</v>
          </cell>
          <cell r="E86">
            <v>70.2</v>
          </cell>
          <cell r="F86">
            <v>12950.758763739999</v>
          </cell>
          <cell r="G86">
            <v>109097.19</v>
          </cell>
          <cell r="H86">
            <v>205</v>
          </cell>
          <cell r="I86">
            <v>2958264.12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116.5</v>
          </cell>
          <cell r="E87">
            <v>57.9</v>
          </cell>
          <cell r="F87">
            <v>15814.76721946</v>
          </cell>
          <cell r="G87">
            <v>109881</v>
          </cell>
          <cell r="H87">
            <v>112</v>
          </cell>
          <cell r="I87">
            <v>1952301.38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737.9</v>
          </cell>
          <cell r="E88">
            <v>369.7</v>
          </cell>
          <cell r="F88">
            <v>8737.5844539000009</v>
          </cell>
          <cell r="G88">
            <v>451535.38</v>
          </cell>
          <cell r="H88">
            <v>693</v>
          </cell>
          <cell r="I88">
            <v>6898998.9500000002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1045</v>
          </cell>
          <cell r="E89">
            <v>376.4</v>
          </cell>
          <cell r="F89">
            <v>9010.9533158199993</v>
          </cell>
          <cell r="G89">
            <v>408803.8</v>
          </cell>
          <cell r="H89">
            <v>1013</v>
          </cell>
          <cell r="I89">
            <v>9825250.0199999996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5866.7</v>
          </cell>
          <cell r="E90">
            <v>1612.1</v>
          </cell>
          <cell r="F90">
            <v>8772.1917285500003</v>
          </cell>
          <cell r="G90">
            <v>1696998.03</v>
          </cell>
          <cell r="H90">
            <v>5796</v>
          </cell>
          <cell r="I90">
            <v>52846320.710000001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1404.5</v>
          </cell>
          <cell r="E91">
            <v>340.3</v>
          </cell>
          <cell r="F91">
            <v>9198.5717958900004</v>
          </cell>
          <cell r="G91">
            <v>375632.88</v>
          </cell>
          <cell r="H91">
            <v>1363</v>
          </cell>
          <cell r="I91">
            <v>13286044.68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874.5</v>
          </cell>
          <cell r="E92">
            <v>363.4</v>
          </cell>
          <cell r="F92">
            <v>9525.53762757</v>
          </cell>
          <cell r="G92">
            <v>465327.28</v>
          </cell>
          <cell r="H92">
            <v>725</v>
          </cell>
          <cell r="I92">
            <v>8749096.6600000001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31745.8</v>
          </cell>
          <cell r="E93">
            <v>7716.1</v>
          </cell>
          <cell r="F93">
            <v>8356.4169905800009</v>
          </cell>
          <cell r="G93">
            <v>7737473.9000000004</v>
          </cell>
          <cell r="H93">
            <v>31866</v>
          </cell>
          <cell r="I93">
            <v>275263759.25999999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15544.4</v>
          </cell>
          <cell r="E94">
            <v>4717.7</v>
          </cell>
          <cell r="F94">
            <v>8345.5869510499997</v>
          </cell>
          <cell r="G94">
            <v>4724637.07</v>
          </cell>
          <cell r="H94">
            <v>15600</v>
          </cell>
          <cell r="I94">
            <v>134822296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1094.0999999999999</v>
          </cell>
          <cell r="E95">
            <v>334.1</v>
          </cell>
          <cell r="F95">
            <v>9241.6839614799992</v>
          </cell>
          <cell r="G95">
            <v>370517.59</v>
          </cell>
          <cell r="H95">
            <v>1111</v>
          </cell>
          <cell r="I95">
            <v>10481844.01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1023.3</v>
          </cell>
          <cell r="E96">
            <v>529.9</v>
          </cell>
          <cell r="F96">
            <v>8866.6438202900008</v>
          </cell>
          <cell r="G96">
            <v>716896.26</v>
          </cell>
          <cell r="H96">
            <v>881</v>
          </cell>
          <cell r="I96">
            <v>9790132.8800000008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190.5</v>
          </cell>
          <cell r="E97">
            <v>93.9</v>
          </cell>
          <cell r="F97">
            <v>14166.06529952</v>
          </cell>
          <cell r="G97">
            <v>159623.22</v>
          </cell>
          <cell r="H97">
            <v>185</v>
          </cell>
          <cell r="I97">
            <v>2858258.66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374</v>
          </cell>
          <cell r="E98">
            <v>98.2</v>
          </cell>
          <cell r="F98">
            <v>10561.86548</v>
          </cell>
          <cell r="G98">
            <v>124461.02</v>
          </cell>
          <cell r="H98">
            <v>365</v>
          </cell>
          <cell r="I98">
            <v>4074598.71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117.4</v>
          </cell>
          <cell r="E99">
            <v>70</v>
          </cell>
          <cell r="F99">
            <v>15765.77583491</v>
          </cell>
          <cell r="G99">
            <v>132432.51999999999</v>
          </cell>
          <cell r="H99">
            <v>108</v>
          </cell>
          <cell r="I99">
            <v>1983334.6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442.2</v>
          </cell>
          <cell r="E100">
            <v>119.7</v>
          </cell>
          <cell r="F100">
            <v>8907.1203173100002</v>
          </cell>
          <cell r="G100">
            <v>127941.88</v>
          </cell>
          <cell r="H100">
            <v>431</v>
          </cell>
          <cell r="I100">
            <v>3874476.45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50</v>
          </cell>
          <cell r="E101">
            <v>18.3</v>
          </cell>
          <cell r="F101">
            <v>16827.508913419999</v>
          </cell>
          <cell r="G101">
            <v>36953.21</v>
          </cell>
          <cell r="H101">
            <v>42</v>
          </cell>
          <cell r="I101">
            <v>878328.66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200.5</v>
          </cell>
          <cell r="E102">
            <v>65</v>
          </cell>
          <cell r="F102">
            <v>13881.679413309999</v>
          </cell>
          <cell r="G102">
            <v>108277.1</v>
          </cell>
          <cell r="H102">
            <v>192</v>
          </cell>
          <cell r="I102">
            <v>2891553.82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501.2</v>
          </cell>
          <cell r="E103">
            <v>188.4</v>
          </cell>
          <cell r="F103">
            <v>9559.2703854200008</v>
          </cell>
          <cell r="G103">
            <v>222930.41</v>
          </cell>
          <cell r="H103">
            <v>450</v>
          </cell>
          <cell r="I103">
            <v>5012859.46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50</v>
          </cell>
          <cell r="E104">
            <v>19</v>
          </cell>
          <cell r="F104">
            <v>17759.226894939999</v>
          </cell>
          <cell r="G104">
            <v>40491.040000000001</v>
          </cell>
          <cell r="H104">
            <v>45</v>
          </cell>
          <cell r="I104">
            <v>928452.38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2188.5</v>
          </cell>
          <cell r="E105">
            <v>876.6</v>
          </cell>
          <cell r="F105">
            <v>8376.7896831500002</v>
          </cell>
          <cell r="G105">
            <v>912265.91</v>
          </cell>
          <cell r="H105">
            <v>2071</v>
          </cell>
          <cell r="I105">
            <v>19244870.129999999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197.5</v>
          </cell>
          <cell r="E106">
            <v>53.8</v>
          </cell>
          <cell r="F106">
            <v>14049.90790552</v>
          </cell>
          <cell r="G106">
            <v>90706.21</v>
          </cell>
          <cell r="H106">
            <v>190</v>
          </cell>
          <cell r="I106">
            <v>2865563.02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308.89999999999998</v>
          </cell>
          <cell r="E107">
            <v>63.9</v>
          </cell>
          <cell r="F107">
            <v>11637.615008459999</v>
          </cell>
          <cell r="G107">
            <v>89237.23</v>
          </cell>
          <cell r="H107">
            <v>302</v>
          </cell>
          <cell r="I107">
            <v>3684096.51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158</v>
          </cell>
          <cell r="E108">
            <v>25.9</v>
          </cell>
          <cell r="F108">
            <v>15302.429306939999</v>
          </cell>
          <cell r="G108">
            <v>47559.95</v>
          </cell>
          <cell r="H108">
            <v>148</v>
          </cell>
          <cell r="I108">
            <v>2465343.7799999998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164.3</v>
          </cell>
          <cell r="E109">
            <v>52</v>
          </cell>
          <cell r="F109">
            <v>15054.73938447</v>
          </cell>
          <cell r="G109">
            <v>93941.57</v>
          </cell>
          <cell r="H109">
            <v>148</v>
          </cell>
          <cell r="I109">
            <v>2567435.25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430.5</v>
          </cell>
          <cell r="E110">
            <v>111.1</v>
          </cell>
          <cell r="F110">
            <v>10009.465415000001</v>
          </cell>
          <cell r="G110">
            <v>133446.19</v>
          </cell>
          <cell r="H110">
            <v>382</v>
          </cell>
          <cell r="I110">
            <v>4442521.05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22338.6</v>
          </cell>
          <cell r="E111">
            <v>8108.5</v>
          </cell>
          <cell r="F111">
            <v>8090.1361671799996</v>
          </cell>
          <cell r="G111">
            <v>7899123.2000000002</v>
          </cell>
          <cell r="H111">
            <v>22003</v>
          </cell>
          <cell r="I111">
            <v>193753176.44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92.3</v>
          </cell>
          <cell r="E112">
            <v>26</v>
          </cell>
          <cell r="F112">
            <v>17456.141923499999</v>
          </cell>
          <cell r="G112">
            <v>54463.16</v>
          </cell>
          <cell r="H112">
            <v>81</v>
          </cell>
          <cell r="I112">
            <v>1665665.06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2141.4</v>
          </cell>
          <cell r="E113">
            <v>727.9</v>
          </cell>
          <cell r="F113">
            <v>8238.0478896700006</v>
          </cell>
          <cell r="G113">
            <v>720463.42</v>
          </cell>
          <cell r="H113">
            <v>2026</v>
          </cell>
          <cell r="I113">
            <v>18574053.91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2767</v>
          </cell>
          <cell r="E114">
            <v>1494.5</v>
          </cell>
          <cell r="F114">
            <v>8208.8762167500008</v>
          </cell>
          <cell r="G114">
            <v>1776091.01</v>
          </cell>
          <cell r="H114">
            <v>2663</v>
          </cell>
          <cell r="I114">
            <v>24490570.870000001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690.1</v>
          </cell>
          <cell r="E115">
            <v>240.5</v>
          </cell>
          <cell r="F115">
            <v>9367.2381097899997</v>
          </cell>
          <cell r="G115">
            <v>272314.96999999997</v>
          </cell>
          <cell r="H115">
            <v>634</v>
          </cell>
          <cell r="I115">
            <v>6735660.75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481.5</v>
          </cell>
          <cell r="E116">
            <v>217.8</v>
          </cell>
          <cell r="F116">
            <v>9618.7370276099991</v>
          </cell>
          <cell r="G116">
            <v>271788</v>
          </cell>
          <cell r="H116">
            <v>464</v>
          </cell>
          <cell r="I116">
            <v>4903209.88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5998.9</v>
          </cell>
          <cell r="E117">
            <v>2430.4</v>
          </cell>
          <cell r="F117">
            <v>8584.1599092500001</v>
          </cell>
          <cell r="G117">
            <v>2569048.58</v>
          </cell>
          <cell r="H117">
            <v>5905</v>
          </cell>
          <cell r="I117">
            <v>54064565.460000001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267.2</v>
          </cell>
          <cell r="E118">
            <v>98.3</v>
          </cell>
          <cell r="F118">
            <v>13371.737681279999</v>
          </cell>
          <cell r="G118">
            <v>157733.01999999999</v>
          </cell>
          <cell r="H118">
            <v>235</v>
          </cell>
          <cell r="I118">
            <v>3730661.33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1488.2</v>
          </cell>
          <cell r="E119">
            <v>628.79999999999995</v>
          </cell>
          <cell r="F119">
            <v>8845.5163725799994</v>
          </cell>
          <cell r="G119">
            <v>719545.07</v>
          </cell>
          <cell r="H119">
            <v>1347</v>
          </cell>
          <cell r="I119">
            <v>13883442.539999999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3326.5</v>
          </cell>
          <cell r="E120">
            <v>1963.1</v>
          </cell>
          <cell r="F120">
            <v>8440.7791240799997</v>
          </cell>
          <cell r="G120">
            <v>2530471.2200000002</v>
          </cell>
          <cell r="H120">
            <v>3260</v>
          </cell>
          <cell r="I120">
            <v>30608722.98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205.4</v>
          </cell>
          <cell r="E121">
            <v>37.4</v>
          </cell>
          <cell r="F121">
            <v>14363.953198810001</v>
          </cell>
          <cell r="G121">
            <v>64465.42</v>
          </cell>
          <cell r="H121">
            <v>195</v>
          </cell>
          <cell r="I121">
            <v>3014821.41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688</v>
          </cell>
          <cell r="E122">
            <v>181</v>
          </cell>
          <cell r="F122">
            <v>9459.8462325599994</v>
          </cell>
          <cell r="G122">
            <v>205467.86</v>
          </cell>
          <cell r="H122">
            <v>649</v>
          </cell>
          <cell r="I122">
            <v>6713842.0700000003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1475</v>
          </cell>
          <cell r="E123">
            <v>1046.9000000000001</v>
          </cell>
          <cell r="F123">
            <v>8563.0663298199997</v>
          </cell>
          <cell r="G123">
            <v>1632178.59</v>
          </cell>
          <cell r="H123">
            <v>1422</v>
          </cell>
          <cell r="I123">
            <v>14262701.43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813.9</v>
          </cell>
          <cell r="E124">
            <v>501.7</v>
          </cell>
          <cell r="F124">
            <v>8995.4160983500005</v>
          </cell>
          <cell r="G124">
            <v>758947.58</v>
          </cell>
          <cell r="H124">
            <v>743</v>
          </cell>
          <cell r="I124">
            <v>8080316.7400000002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167</v>
          </cell>
          <cell r="E125">
            <v>103</v>
          </cell>
          <cell r="F125">
            <v>15031.80688337</v>
          </cell>
          <cell r="G125">
            <v>185793.13</v>
          </cell>
          <cell r="H125">
            <v>167</v>
          </cell>
          <cell r="I125">
            <v>2696104.88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391.5</v>
          </cell>
          <cell r="E126">
            <v>152.4</v>
          </cell>
          <cell r="F126">
            <v>10346.023407320001</v>
          </cell>
          <cell r="G126">
            <v>189208.08</v>
          </cell>
          <cell r="H126">
            <v>359</v>
          </cell>
          <cell r="I126">
            <v>4239676.24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222.5</v>
          </cell>
          <cell r="E127">
            <v>59.5</v>
          </cell>
          <cell r="F127">
            <v>13334.118589260001</v>
          </cell>
          <cell r="G127">
            <v>95205.61</v>
          </cell>
          <cell r="H127">
            <v>209</v>
          </cell>
          <cell r="I127">
            <v>3062047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356.5</v>
          </cell>
          <cell r="E128">
            <v>113</v>
          </cell>
          <cell r="F128">
            <v>10865.65782113</v>
          </cell>
          <cell r="G128">
            <v>147338.32</v>
          </cell>
          <cell r="H128">
            <v>321</v>
          </cell>
          <cell r="I128">
            <v>4020945.33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168.3</v>
          </cell>
          <cell r="E129">
            <v>44.8</v>
          </cell>
          <cell r="F129">
            <v>16930.88839606</v>
          </cell>
          <cell r="G129">
            <v>91020.46</v>
          </cell>
          <cell r="H129">
            <v>155</v>
          </cell>
          <cell r="I129">
            <v>2940488.98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336.3</v>
          </cell>
          <cell r="E130">
            <v>48.9</v>
          </cell>
          <cell r="F130">
            <v>12381.025591240001</v>
          </cell>
          <cell r="G130">
            <v>72651.86</v>
          </cell>
          <cell r="H130">
            <v>330</v>
          </cell>
          <cell r="I130">
            <v>4236390.7699999996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896.8</v>
          </cell>
          <cell r="E131">
            <v>142.1</v>
          </cell>
          <cell r="F131">
            <v>9569.1270418999993</v>
          </cell>
          <cell r="G131">
            <v>163172.75</v>
          </cell>
          <cell r="H131">
            <v>799</v>
          </cell>
          <cell r="I131">
            <v>8743578.75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650.29999999999995</v>
          </cell>
          <cell r="E132">
            <v>211</v>
          </cell>
          <cell r="F132">
            <v>9811.1797708600006</v>
          </cell>
          <cell r="G132">
            <v>248419.07</v>
          </cell>
          <cell r="H132">
            <v>623</v>
          </cell>
          <cell r="I132">
            <v>6628629.2699999996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608.5</v>
          </cell>
          <cell r="E133">
            <v>293.7</v>
          </cell>
          <cell r="F133">
            <v>9210.4400091700008</v>
          </cell>
          <cell r="G133">
            <v>363248.51</v>
          </cell>
          <cell r="H133">
            <v>587</v>
          </cell>
          <cell r="I133">
            <v>5967801.2599999998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324.5</v>
          </cell>
          <cell r="E134">
            <v>77.099999999999994</v>
          </cell>
          <cell r="F134">
            <v>10794.38429011</v>
          </cell>
          <cell r="G134">
            <v>99869.64</v>
          </cell>
          <cell r="H134">
            <v>304</v>
          </cell>
          <cell r="I134">
            <v>3602647.34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1683</v>
          </cell>
          <cell r="E135">
            <v>46</v>
          </cell>
          <cell r="F135">
            <v>11771.62219027</v>
          </cell>
          <cell r="G135">
            <v>64979.35</v>
          </cell>
          <cell r="H135">
            <v>1629</v>
          </cell>
          <cell r="I135">
            <v>19876619.5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196.9</v>
          </cell>
          <cell r="E136">
            <v>105.9</v>
          </cell>
          <cell r="F136">
            <v>13569.386844729999</v>
          </cell>
          <cell r="G136">
            <v>172439.77</v>
          </cell>
          <cell r="H136">
            <v>180</v>
          </cell>
          <cell r="I136">
            <v>2828689.88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1536.5</v>
          </cell>
          <cell r="E137">
            <v>911.4</v>
          </cell>
          <cell r="F137">
            <v>8467.5585923599992</v>
          </cell>
          <cell r="G137">
            <v>1209680.5</v>
          </cell>
          <cell r="H137">
            <v>1465</v>
          </cell>
          <cell r="I137">
            <v>14219998.720000001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293.3</v>
          </cell>
          <cell r="E138">
            <v>125</v>
          </cell>
          <cell r="F138">
            <v>10904.197073969999</v>
          </cell>
          <cell r="G138">
            <v>163562.96</v>
          </cell>
          <cell r="H138">
            <v>279</v>
          </cell>
          <cell r="I138">
            <v>3361763.96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239.3</v>
          </cell>
          <cell r="E139">
            <v>61.5</v>
          </cell>
          <cell r="F139">
            <v>12388.716596710001</v>
          </cell>
          <cell r="G139">
            <v>91428.73</v>
          </cell>
          <cell r="H139">
            <v>217</v>
          </cell>
          <cell r="I139">
            <v>3052041.89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16631.3</v>
          </cell>
          <cell r="E140">
            <v>10945.3</v>
          </cell>
          <cell r="F140">
            <v>8276.6053971700003</v>
          </cell>
          <cell r="G140">
            <v>16081769.390000001</v>
          </cell>
          <cell r="H140">
            <v>15270</v>
          </cell>
          <cell r="I140">
            <v>153732898.31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10278.6</v>
          </cell>
          <cell r="E141">
            <v>3927.2</v>
          </cell>
          <cell r="F141">
            <v>8199.6011675999998</v>
          </cell>
          <cell r="G141">
            <v>3899839.95</v>
          </cell>
          <cell r="H141">
            <v>10238</v>
          </cell>
          <cell r="I141">
            <v>89088035.670000002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721.8</v>
          </cell>
          <cell r="E142">
            <v>206.8</v>
          </cell>
          <cell r="F142">
            <v>9097.8637256099992</v>
          </cell>
          <cell r="G142">
            <v>225772.59</v>
          </cell>
          <cell r="H142">
            <v>704</v>
          </cell>
          <cell r="I142">
            <v>6792610.6299999999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490.8</v>
          </cell>
          <cell r="E143">
            <v>133.6</v>
          </cell>
          <cell r="F143">
            <v>9307.1553195699998</v>
          </cell>
          <cell r="G143">
            <v>149212.31</v>
          </cell>
          <cell r="H143">
            <v>473</v>
          </cell>
          <cell r="I143">
            <v>4717164.1399999997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446.6</v>
          </cell>
          <cell r="E144">
            <v>249</v>
          </cell>
          <cell r="F144">
            <v>9634.7308438100008</v>
          </cell>
          <cell r="G144">
            <v>287885.76</v>
          </cell>
          <cell r="H144">
            <v>421</v>
          </cell>
          <cell r="I144">
            <v>4590756.55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1130.0999999999999</v>
          </cell>
          <cell r="E145">
            <v>681.8</v>
          </cell>
          <cell r="F145">
            <v>8557.7550876999994</v>
          </cell>
          <cell r="G145">
            <v>905777.28</v>
          </cell>
          <cell r="H145">
            <v>1109</v>
          </cell>
          <cell r="I145">
            <v>10557035.98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385.2</v>
          </cell>
          <cell r="E146">
            <v>122.7</v>
          </cell>
          <cell r="F146">
            <v>10348.967625810001</v>
          </cell>
          <cell r="G146">
            <v>152378.20000000001</v>
          </cell>
          <cell r="H146">
            <v>354</v>
          </cell>
          <cell r="I146">
            <v>4138800.53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404.9</v>
          </cell>
          <cell r="E147">
            <v>77.599999999999994</v>
          </cell>
          <cell r="F147">
            <v>11124.205445219999</v>
          </cell>
          <cell r="G147">
            <v>103588.6</v>
          </cell>
          <cell r="H147">
            <v>388</v>
          </cell>
          <cell r="I147">
            <v>4607779.38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2793.8</v>
          </cell>
          <cell r="E148">
            <v>334.2</v>
          </cell>
          <cell r="F148">
            <v>8974.9786273999998</v>
          </cell>
          <cell r="G148">
            <v>359932.54</v>
          </cell>
          <cell r="H148">
            <v>2733</v>
          </cell>
          <cell r="I148">
            <v>25434227.829999998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324.89999999999998</v>
          </cell>
          <cell r="E149">
            <v>90</v>
          </cell>
          <cell r="F149">
            <v>12226.912053690001</v>
          </cell>
          <cell r="G149">
            <v>132050.65</v>
          </cell>
          <cell r="H149">
            <v>292</v>
          </cell>
          <cell r="I149">
            <v>4100729.46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156.19999999999999</v>
          </cell>
          <cell r="E150">
            <v>84</v>
          </cell>
          <cell r="F150">
            <v>14783.33531509</v>
          </cell>
          <cell r="G150">
            <v>149016.01999999999</v>
          </cell>
          <cell r="H150">
            <v>155</v>
          </cell>
          <cell r="I150">
            <v>2458173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226.5</v>
          </cell>
          <cell r="E151">
            <v>164.3</v>
          </cell>
          <cell r="F151">
            <v>14687.21397907</v>
          </cell>
          <cell r="G151">
            <v>289573.11</v>
          </cell>
          <cell r="H151">
            <v>215</v>
          </cell>
          <cell r="I151">
            <v>3616227.08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643.29999999999995</v>
          </cell>
          <cell r="E152">
            <v>471.2</v>
          </cell>
          <cell r="F152">
            <v>8976.2407013100001</v>
          </cell>
          <cell r="G152">
            <v>874398.86</v>
          </cell>
          <cell r="H152">
            <v>562</v>
          </cell>
          <cell r="I152">
            <v>6648814.5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81</v>
          </cell>
          <cell r="E153">
            <v>37.799999999999997</v>
          </cell>
          <cell r="F153">
            <v>18116.180823160001</v>
          </cell>
          <cell r="G153">
            <v>82175</v>
          </cell>
          <cell r="H153">
            <v>72</v>
          </cell>
          <cell r="I153">
            <v>1549585.65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919.3</v>
          </cell>
          <cell r="E154">
            <v>158.1</v>
          </cell>
          <cell r="F154">
            <v>11914.59526237</v>
          </cell>
          <cell r="G154">
            <v>226043.7</v>
          </cell>
          <cell r="H154">
            <v>885</v>
          </cell>
          <cell r="I154">
            <v>11179131.119999999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219.2</v>
          </cell>
          <cell r="E155">
            <v>43.6</v>
          </cell>
          <cell r="F155">
            <v>14518.97483134</v>
          </cell>
          <cell r="G155">
            <v>75963.28</v>
          </cell>
          <cell r="H155">
            <v>171</v>
          </cell>
          <cell r="I155">
            <v>3258522.56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813.5</v>
          </cell>
          <cell r="E156">
            <v>371.1</v>
          </cell>
          <cell r="F156">
            <v>8881.0284578800001</v>
          </cell>
          <cell r="G156">
            <v>424325.23</v>
          </cell>
          <cell r="H156">
            <v>803</v>
          </cell>
          <cell r="I156">
            <v>7347939.5899999999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148.5</v>
          </cell>
          <cell r="E157">
            <v>56.2</v>
          </cell>
          <cell r="F157">
            <v>15247.01356257</v>
          </cell>
          <cell r="G157">
            <v>102825.86</v>
          </cell>
          <cell r="H157">
            <v>139</v>
          </cell>
          <cell r="I157">
            <v>2367007.37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3511</v>
          </cell>
          <cell r="E158">
            <v>857</v>
          </cell>
          <cell r="F158">
            <v>9204.6440153900003</v>
          </cell>
          <cell r="G158">
            <v>946605.59</v>
          </cell>
          <cell r="H158">
            <v>3445</v>
          </cell>
          <cell r="I158">
            <v>33263288.079999998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357.3</v>
          </cell>
          <cell r="E159">
            <v>208.2</v>
          </cell>
          <cell r="F159">
            <v>10943.245375959999</v>
          </cell>
          <cell r="G159">
            <v>273406.03999999998</v>
          </cell>
          <cell r="H159">
            <v>338</v>
          </cell>
          <cell r="I159">
            <v>4183427.61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2316</v>
          </cell>
          <cell r="E160">
            <v>571.4</v>
          </cell>
          <cell r="F160">
            <v>8539.4490396900001</v>
          </cell>
          <cell r="G160">
            <v>585532.93999999994</v>
          </cell>
          <cell r="H160">
            <v>2166</v>
          </cell>
          <cell r="I160">
            <v>20362896.920000002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384.8</v>
          </cell>
          <cell r="E161">
            <v>152.6</v>
          </cell>
          <cell r="F161">
            <v>10595.331692</v>
          </cell>
          <cell r="G161">
            <v>194021.71</v>
          </cell>
          <cell r="H161">
            <v>357</v>
          </cell>
          <cell r="I161">
            <v>4271105.3499999996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107</v>
          </cell>
          <cell r="E162">
            <v>50.5</v>
          </cell>
          <cell r="F162">
            <v>16564.218972390001</v>
          </cell>
          <cell r="G162">
            <v>100379.17</v>
          </cell>
          <cell r="H162">
            <v>94</v>
          </cell>
          <cell r="I162">
            <v>1872750.6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225.6</v>
          </cell>
          <cell r="E163">
            <v>92</v>
          </cell>
          <cell r="F163">
            <v>13363.17767374</v>
          </cell>
          <cell r="G163">
            <v>147529.48000000001</v>
          </cell>
          <cell r="H163">
            <v>202</v>
          </cell>
          <cell r="I163">
            <v>3162262.36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128</v>
          </cell>
          <cell r="E164">
            <v>50.6</v>
          </cell>
          <cell r="F164">
            <v>16295.61855822</v>
          </cell>
          <cell r="G164">
            <v>98947</v>
          </cell>
          <cell r="H164">
            <v>130</v>
          </cell>
          <cell r="I164">
            <v>2184786.1800000002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95.7</v>
          </cell>
          <cell r="E165">
            <v>47</v>
          </cell>
          <cell r="F165">
            <v>16773.915095069999</v>
          </cell>
          <cell r="G165">
            <v>94604.88</v>
          </cell>
          <cell r="H165">
            <v>80</v>
          </cell>
          <cell r="I165">
            <v>1699868.55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1905.2</v>
          </cell>
          <cell r="E166">
            <v>867.9</v>
          </cell>
          <cell r="F166">
            <v>8592.6046833700002</v>
          </cell>
          <cell r="G166">
            <v>971480.4</v>
          </cell>
          <cell r="H166">
            <v>1834</v>
          </cell>
          <cell r="I166">
            <v>17341900.239999998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2033</v>
          </cell>
          <cell r="E167">
            <v>430.6</v>
          </cell>
          <cell r="F167">
            <v>8480.7738473999998</v>
          </cell>
          <cell r="G167">
            <v>438218.55</v>
          </cell>
          <cell r="H167">
            <v>1968</v>
          </cell>
          <cell r="I167">
            <v>17679631.780000001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2563</v>
          </cell>
          <cell r="E168">
            <v>829.9</v>
          </cell>
          <cell r="F168">
            <v>8463.1105460500003</v>
          </cell>
          <cell r="G168">
            <v>842824.25</v>
          </cell>
          <cell r="H168">
            <v>2511</v>
          </cell>
          <cell r="I168">
            <v>22533776.579999998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7127</v>
          </cell>
          <cell r="E169">
            <v>774.2</v>
          </cell>
          <cell r="F169">
            <v>8259.5020948099991</v>
          </cell>
          <cell r="G169">
            <v>767340.78</v>
          </cell>
          <cell r="H169">
            <v>7113</v>
          </cell>
          <cell r="I169">
            <v>61818101.329999998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3894.5</v>
          </cell>
          <cell r="E170">
            <v>820.6</v>
          </cell>
          <cell r="F170">
            <v>8297.0976535400005</v>
          </cell>
          <cell r="G170">
            <v>817031.8</v>
          </cell>
          <cell r="H170">
            <v>3822</v>
          </cell>
          <cell r="I170">
            <v>33780075.159999996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22420.3</v>
          </cell>
          <cell r="E171">
            <v>11538.2</v>
          </cell>
          <cell r="F171">
            <v>8340.9829315999996</v>
          </cell>
          <cell r="G171">
            <v>13175115.029999999</v>
          </cell>
          <cell r="H171">
            <v>22341</v>
          </cell>
          <cell r="I171">
            <v>200182680.25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1152.0999999999999</v>
          </cell>
          <cell r="E172">
            <v>413.7</v>
          </cell>
          <cell r="F172">
            <v>8897.7025419900001</v>
          </cell>
          <cell r="G172">
            <v>444813.05</v>
          </cell>
          <cell r="H172">
            <v>1093</v>
          </cell>
          <cell r="I172">
            <v>10695856.15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2337.3000000000002</v>
          </cell>
          <cell r="E173">
            <v>1155.7</v>
          </cell>
          <cell r="F173">
            <v>8612.9676476099994</v>
          </cell>
          <cell r="G173">
            <v>1360570.51</v>
          </cell>
          <cell r="H173">
            <v>2243</v>
          </cell>
          <cell r="I173">
            <v>21491659.789999999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962.5</v>
          </cell>
          <cell r="E174">
            <v>354.2</v>
          </cell>
          <cell r="F174">
            <v>8989.4987591499994</v>
          </cell>
          <cell r="G174">
            <v>384321.83</v>
          </cell>
          <cell r="H174">
            <v>943</v>
          </cell>
          <cell r="I174">
            <v>9036714.3900000006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179</v>
          </cell>
          <cell r="E175">
            <v>39</v>
          </cell>
          <cell r="F175">
            <v>14858.15153696</v>
          </cell>
          <cell r="G175">
            <v>69536.149999999994</v>
          </cell>
          <cell r="H175">
            <v>170</v>
          </cell>
          <cell r="I175">
            <v>2729145.28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216</v>
          </cell>
          <cell r="E176">
            <v>36</v>
          </cell>
          <cell r="F176">
            <v>13749.88359035</v>
          </cell>
          <cell r="G176">
            <v>59399.5</v>
          </cell>
          <cell r="H176">
            <v>210</v>
          </cell>
          <cell r="I176">
            <v>3029374.36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78.2</v>
          </cell>
          <cell r="E177">
            <v>25</v>
          </cell>
          <cell r="F177">
            <v>17752.83925859</v>
          </cell>
          <cell r="G177">
            <v>53258.52</v>
          </cell>
          <cell r="H177">
            <v>73</v>
          </cell>
          <cell r="I177">
            <v>1441530.55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864</v>
          </cell>
          <cell r="E178">
            <v>453.5</v>
          </cell>
          <cell r="F178">
            <v>9334.6513622700004</v>
          </cell>
          <cell r="G178">
            <v>596959.16</v>
          </cell>
          <cell r="H178">
            <v>839</v>
          </cell>
          <cell r="I178">
            <v>8662097.9399999995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733.5</v>
          </cell>
          <cell r="E179">
            <v>280.60000000000002</v>
          </cell>
          <cell r="F179">
            <v>9209.8784449800005</v>
          </cell>
          <cell r="G179">
            <v>315187.83</v>
          </cell>
          <cell r="H179">
            <v>707</v>
          </cell>
          <cell r="I179">
            <v>7070633.6699999999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200.9</v>
          </cell>
          <cell r="E180">
            <v>62.6</v>
          </cell>
          <cell r="F180">
            <v>14199.407144749999</v>
          </cell>
          <cell r="G180">
            <v>106665.95</v>
          </cell>
          <cell r="H180">
            <v>182</v>
          </cell>
          <cell r="I180">
            <v>2959326.85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62.1</v>
          </cell>
          <cell r="E181">
            <v>19.7</v>
          </cell>
          <cell r="F181">
            <v>18873.86664384</v>
          </cell>
          <cell r="G181">
            <v>44617.82</v>
          </cell>
          <cell r="H181">
            <v>59</v>
          </cell>
          <cell r="I181">
            <v>1216684.94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mar Blair"/>
      <sheetName val="Original Form"/>
      <sheetName val="Calculation Form"/>
      <sheetName val="Inputs"/>
      <sheetName val="Sheet5"/>
      <sheetName val="Sheet4"/>
      <sheetName val="Sheet2"/>
      <sheetName val="Sheet3"/>
    </sheetNames>
    <sheetDataSet>
      <sheetData sheetId="0"/>
      <sheetData sheetId="1"/>
      <sheetData sheetId="2"/>
      <sheetData sheetId="3">
        <row r="2">
          <cell r="A2" t="str">
            <v>District Code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5326.2</v>
          </cell>
          <cell r="E4">
            <v>2548</v>
          </cell>
          <cell r="F4">
            <v>5800.53</v>
          </cell>
          <cell r="G4">
            <v>2005793.99</v>
          </cell>
          <cell r="H4">
            <v>5210.5</v>
          </cell>
          <cell r="I4">
            <v>32900592.23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35710.5</v>
          </cell>
          <cell r="E5">
            <v>8338</v>
          </cell>
          <cell r="F5">
            <v>5824.91</v>
          </cell>
          <cell r="G5">
            <v>5585329.5499999998</v>
          </cell>
          <cell r="H5">
            <v>35641.5</v>
          </cell>
          <cell r="I5">
            <v>213342986.32999998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6161.5</v>
          </cell>
          <cell r="E6">
            <v>4451</v>
          </cell>
          <cell r="F6">
            <v>5757.89</v>
          </cell>
          <cell r="G6">
            <v>4876651.7699999996</v>
          </cell>
          <cell r="H6">
            <v>6059.5</v>
          </cell>
          <cell r="I6">
            <v>40353034.359999999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9842.5</v>
          </cell>
          <cell r="E7">
            <v>2726</v>
          </cell>
          <cell r="F7">
            <v>5766.79</v>
          </cell>
          <cell r="G7">
            <v>1807830.87</v>
          </cell>
          <cell r="H7">
            <v>9753.1</v>
          </cell>
          <cell r="I7">
            <v>58567457.600000001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1087</v>
          </cell>
          <cell r="E8">
            <v>174</v>
          </cell>
          <cell r="F8">
            <v>6220.36</v>
          </cell>
          <cell r="G8">
            <v>124469.37</v>
          </cell>
          <cell r="H8">
            <v>1079.5999999999999</v>
          </cell>
          <cell r="I8">
            <v>6885999.1199999992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887</v>
          </cell>
          <cell r="E9">
            <v>86</v>
          </cell>
          <cell r="F9">
            <v>6350.27</v>
          </cell>
          <cell r="G9">
            <v>62804.2</v>
          </cell>
          <cell r="H9">
            <v>884.1</v>
          </cell>
          <cell r="I9">
            <v>5695496.25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10014.4</v>
          </cell>
          <cell r="E10">
            <v>6063</v>
          </cell>
          <cell r="F10">
            <v>5771.2</v>
          </cell>
          <cell r="G10">
            <v>5721973.2599999998</v>
          </cell>
          <cell r="H10">
            <v>9739.2999999999993</v>
          </cell>
          <cell r="I10">
            <v>63517087.729999997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2329</v>
          </cell>
          <cell r="E11">
            <v>1223</v>
          </cell>
          <cell r="F11">
            <v>5515.48</v>
          </cell>
          <cell r="G11">
            <v>982627.19</v>
          </cell>
          <cell r="H11">
            <v>2263.8000000000002</v>
          </cell>
          <cell r="I11">
            <v>13829915.710000001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313</v>
          </cell>
          <cell r="E12">
            <v>168</v>
          </cell>
          <cell r="F12">
            <v>7615.87</v>
          </cell>
          <cell r="G12">
            <v>147138.69</v>
          </cell>
          <cell r="H12">
            <v>304.5</v>
          </cell>
          <cell r="I12">
            <v>2530907.34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3790.8</v>
          </cell>
          <cell r="E13">
            <v>1504</v>
          </cell>
          <cell r="F13">
            <v>5890.86</v>
          </cell>
          <cell r="G13">
            <v>1105393.25</v>
          </cell>
          <cell r="H13">
            <v>3561</v>
          </cell>
          <cell r="I13">
            <v>23436470.18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1703.5</v>
          </cell>
          <cell r="E14">
            <v>1027</v>
          </cell>
          <cell r="F14">
            <v>6171.39</v>
          </cell>
          <cell r="G14">
            <v>1083362</v>
          </cell>
          <cell r="H14">
            <v>1569.1</v>
          </cell>
          <cell r="I14">
            <v>11596323.939999999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45964</v>
          </cell>
          <cell r="E15">
            <v>6493</v>
          </cell>
          <cell r="F15">
            <v>5996.36</v>
          </cell>
          <cell r="G15">
            <v>4477453.3099999996</v>
          </cell>
          <cell r="H15">
            <v>46071.9</v>
          </cell>
          <cell r="I15">
            <v>280094223.13999999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15634</v>
          </cell>
          <cell r="E16">
            <v>1996</v>
          </cell>
          <cell r="F16">
            <v>5858.79</v>
          </cell>
          <cell r="G16">
            <v>1344826.93</v>
          </cell>
          <cell r="H16">
            <v>15383.6</v>
          </cell>
          <cell r="I16">
            <v>92941168.429999992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209.5</v>
          </cell>
          <cell r="E17">
            <v>40</v>
          </cell>
          <cell r="F17">
            <v>9911.91</v>
          </cell>
          <cell r="G17">
            <v>45594.76</v>
          </cell>
          <cell r="H17">
            <v>207.5</v>
          </cell>
          <cell r="I17">
            <v>2122138.87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30494</v>
          </cell>
          <cell r="E18">
            <v>15939</v>
          </cell>
          <cell r="F18">
            <v>5908.44</v>
          </cell>
          <cell r="G18">
            <v>13353058.35</v>
          </cell>
          <cell r="H18">
            <v>30600</v>
          </cell>
          <cell r="I18">
            <v>193524928.32999998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494.9</v>
          </cell>
          <cell r="E19">
            <v>89</v>
          </cell>
          <cell r="F19">
            <v>6820.34</v>
          </cell>
          <cell r="G19">
            <v>69806.14</v>
          </cell>
          <cell r="H19">
            <v>467.5</v>
          </cell>
          <cell r="I19">
            <v>3445190.48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1621</v>
          </cell>
          <cell r="E20">
            <v>509</v>
          </cell>
          <cell r="F20">
            <v>5926.38</v>
          </cell>
          <cell r="G20">
            <v>348121.57</v>
          </cell>
          <cell r="H20">
            <v>1560.5</v>
          </cell>
          <cell r="I20">
            <v>9954784.040000001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189.8</v>
          </cell>
          <cell r="E21">
            <v>73</v>
          </cell>
          <cell r="F21">
            <v>9377.51</v>
          </cell>
          <cell r="G21">
            <v>78724.210000000006</v>
          </cell>
          <cell r="H21">
            <v>162</v>
          </cell>
          <cell r="I21">
            <v>1858575.85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68.5</v>
          </cell>
          <cell r="E22">
            <v>32</v>
          </cell>
          <cell r="F22">
            <v>11571.42</v>
          </cell>
          <cell r="G22">
            <v>42582.82</v>
          </cell>
          <cell r="H22">
            <v>67</v>
          </cell>
          <cell r="I22">
            <v>835225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313.3</v>
          </cell>
          <cell r="E23">
            <v>160</v>
          </cell>
          <cell r="F23">
            <v>7436.32</v>
          </cell>
          <cell r="G23">
            <v>136828.26999999999</v>
          </cell>
          <cell r="H23">
            <v>290.5</v>
          </cell>
          <cell r="I23">
            <v>2466627.02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472</v>
          </cell>
          <cell r="E24">
            <v>114</v>
          </cell>
          <cell r="F24">
            <v>6152.49</v>
          </cell>
          <cell r="G24">
            <v>80659.08</v>
          </cell>
          <cell r="H24">
            <v>476.9</v>
          </cell>
          <cell r="I24">
            <v>2824497.97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71.3</v>
          </cell>
          <cell r="E25">
            <v>27</v>
          </cell>
          <cell r="F25">
            <v>11510.59</v>
          </cell>
          <cell r="G25">
            <v>35740.379999999997</v>
          </cell>
          <cell r="H25">
            <v>69.5</v>
          </cell>
          <cell r="I25">
            <v>856445.43999999994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570.4</v>
          </cell>
          <cell r="E26">
            <v>350</v>
          </cell>
          <cell r="F26">
            <v>6053.11</v>
          </cell>
          <cell r="G26">
            <v>352073.38</v>
          </cell>
          <cell r="H26">
            <v>552</v>
          </cell>
          <cell r="I26">
            <v>3803310.76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250.8</v>
          </cell>
          <cell r="E27">
            <v>107</v>
          </cell>
          <cell r="F27">
            <v>8047.19</v>
          </cell>
          <cell r="G27">
            <v>99020.61</v>
          </cell>
          <cell r="H27">
            <v>235.5</v>
          </cell>
          <cell r="I27">
            <v>2117254.64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21324</v>
          </cell>
          <cell r="E28">
            <v>5383</v>
          </cell>
          <cell r="F28">
            <v>5864.51</v>
          </cell>
          <cell r="G28">
            <v>3630398.12</v>
          </cell>
          <cell r="H28">
            <v>21283.1</v>
          </cell>
          <cell r="I28">
            <v>128685296.53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27081</v>
          </cell>
          <cell r="E29">
            <v>3837</v>
          </cell>
          <cell r="F29">
            <v>6001.86</v>
          </cell>
          <cell r="G29">
            <v>2648349.7400000002</v>
          </cell>
          <cell r="H29">
            <v>27069</v>
          </cell>
          <cell r="I29">
            <v>165184659.56999999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946.4</v>
          </cell>
          <cell r="E30">
            <v>207</v>
          </cell>
          <cell r="F30">
            <v>6136.02</v>
          </cell>
          <cell r="G30">
            <v>146067.88</v>
          </cell>
          <cell r="H30">
            <v>924</v>
          </cell>
          <cell r="I30">
            <v>5953194.0700000003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1174</v>
          </cell>
          <cell r="E31">
            <v>376</v>
          </cell>
          <cell r="F31">
            <v>5925.69</v>
          </cell>
          <cell r="G31">
            <v>256966.62</v>
          </cell>
          <cell r="H31">
            <v>1160.0999999999999</v>
          </cell>
          <cell r="I31">
            <v>7213728.8300000001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104.5</v>
          </cell>
          <cell r="E32">
            <v>65</v>
          </cell>
          <cell r="F32">
            <v>10833.13</v>
          </cell>
          <cell r="G32">
            <v>80977.67</v>
          </cell>
          <cell r="H32">
            <v>97.5</v>
          </cell>
          <cell r="I32">
            <v>1213040.1299999999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242.6</v>
          </cell>
          <cell r="E33">
            <v>71</v>
          </cell>
          <cell r="F33">
            <v>8626.76</v>
          </cell>
          <cell r="G33">
            <v>70437.52</v>
          </cell>
          <cell r="H33">
            <v>234.5</v>
          </cell>
          <cell r="I33">
            <v>2163290.2999999998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1100.5999999999999</v>
          </cell>
          <cell r="E34">
            <v>172</v>
          </cell>
          <cell r="F34">
            <v>6216.36</v>
          </cell>
          <cell r="G34">
            <v>122959.52</v>
          </cell>
          <cell r="H34">
            <v>1018.6</v>
          </cell>
          <cell r="I34">
            <v>6964680.6499999994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1170.9000000000001</v>
          </cell>
          <cell r="E35">
            <v>664</v>
          </cell>
          <cell r="F35">
            <v>5725.84</v>
          </cell>
          <cell r="G35">
            <v>598611.22</v>
          </cell>
          <cell r="H35">
            <v>1115.2</v>
          </cell>
          <cell r="I35">
            <v>7302150.6600000001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329.9</v>
          </cell>
          <cell r="E36">
            <v>136</v>
          </cell>
          <cell r="F36">
            <v>7409.2</v>
          </cell>
          <cell r="G36">
            <v>115879.86</v>
          </cell>
          <cell r="H36">
            <v>305.5</v>
          </cell>
          <cell r="I36">
            <v>2560174.2799999998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316.89999999999998</v>
          </cell>
          <cell r="E37">
            <v>178</v>
          </cell>
          <cell r="F37">
            <v>7582.22</v>
          </cell>
          <cell r="G37">
            <v>155208.04</v>
          </cell>
          <cell r="H37">
            <v>307.10000000000002</v>
          </cell>
          <cell r="I37">
            <v>2558013.4900000002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261.3</v>
          </cell>
          <cell r="E38">
            <v>166</v>
          </cell>
          <cell r="F38">
            <v>8093.08</v>
          </cell>
          <cell r="G38">
            <v>154496.81</v>
          </cell>
          <cell r="H38">
            <v>249</v>
          </cell>
          <cell r="I38">
            <v>2269217.46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297</v>
          </cell>
          <cell r="E39">
            <v>192</v>
          </cell>
          <cell r="F39">
            <v>7688.8</v>
          </cell>
          <cell r="G39">
            <v>169768.68</v>
          </cell>
          <cell r="H39">
            <v>287.39999999999998</v>
          </cell>
          <cell r="I39">
            <v>2453342.02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553</v>
          </cell>
          <cell r="E40">
            <v>320</v>
          </cell>
          <cell r="F40">
            <v>6260.85</v>
          </cell>
          <cell r="G40">
            <v>310227.93</v>
          </cell>
          <cell r="H40">
            <v>548.29999999999995</v>
          </cell>
          <cell r="I40">
            <v>3772477.91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495.5</v>
          </cell>
          <cell r="E41">
            <v>131</v>
          </cell>
          <cell r="F41">
            <v>6479.2</v>
          </cell>
          <cell r="G41">
            <v>97609.16</v>
          </cell>
          <cell r="H41">
            <v>491.6</v>
          </cell>
          <cell r="I41">
            <v>3308053.12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4952</v>
          </cell>
          <cell r="E42">
            <v>1662</v>
          </cell>
          <cell r="F42">
            <v>5662.37</v>
          </cell>
          <cell r="G42">
            <v>1090181.96</v>
          </cell>
          <cell r="H42">
            <v>4946.5</v>
          </cell>
          <cell r="I42">
            <v>29130219.960000001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68383.5</v>
          </cell>
          <cell r="E43">
            <v>43623</v>
          </cell>
          <cell r="F43">
            <v>5912.83</v>
          </cell>
          <cell r="G43">
            <v>46943423.600000001</v>
          </cell>
          <cell r="H43">
            <v>66690.3</v>
          </cell>
          <cell r="I43">
            <v>451206527.88999999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253.5</v>
          </cell>
          <cell r="E44">
            <v>71</v>
          </cell>
          <cell r="F44">
            <v>8696.86</v>
          </cell>
          <cell r="G44">
            <v>71009.87</v>
          </cell>
          <cell r="H44">
            <v>244</v>
          </cell>
          <cell r="I44">
            <v>2275664.16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43983</v>
          </cell>
          <cell r="E45">
            <v>1802</v>
          </cell>
          <cell r="F45">
            <v>5917.23</v>
          </cell>
          <cell r="G45">
            <v>1226227.42</v>
          </cell>
          <cell r="H45">
            <v>44076.2</v>
          </cell>
          <cell r="I45">
            <v>261483721.00999999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4974.5</v>
          </cell>
          <cell r="E46">
            <v>1284</v>
          </cell>
          <cell r="F46">
            <v>6186.17</v>
          </cell>
          <cell r="G46">
            <v>913449.56</v>
          </cell>
          <cell r="H46">
            <v>4956</v>
          </cell>
          <cell r="I46">
            <v>31686541.919999998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2758</v>
          </cell>
          <cell r="E47">
            <v>150</v>
          </cell>
          <cell r="F47">
            <v>5973.78</v>
          </cell>
          <cell r="G47">
            <v>103047.71</v>
          </cell>
          <cell r="H47">
            <v>2737.4</v>
          </cell>
          <cell r="I47">
            <v>16578732.99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403.1</v>
          </cell>
          <cell r="E48">
            <v>50</v>
          </cell>
          <cell r="F48">
            <v>7380.32</v>
          </cell>
          <cell r="G48">
            <v>42436.83</v>
          </cell>
          <cell r="H48">
            <v>379</v>
          </cell>
          <cell r="I48">
            <v>3017442.84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307.10000000000002</v>
          </cell>
          <cell r="E49">
            <v>114</v>
          </cell>
          <cell r="F49">
            <v>8189.32</v>
          </cell>
          <cell r="G49">
            <v>107362.04</v>
          </cell>
          <cell r="H49">
            <v>289.5</v>
          </cell>
          <cell r="I49">
            <v>2622303.5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272.2</v>
          </cell>
          <cell r="E50">
            <v>16</v>
          </cell>
          <cell r="F50">
            <v>8562.7099999999991</v>
          </cell>
          <cell r="G50">
            <v>15755.4</v>
          </cell>
          <cell r="H50">
            <v>268</v>
          </cell>
          <cell r="I50">
            <v>2346526.36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93</v>
          </cell>
          <cell r="E51">
            <v>37</v>
          </cell>
          <cell r="F51">
            <v>11968.16</v>
          </cell>
          <cell r="G51">
            <v>50924.5</v>
          </cell>
          <cell r="H51">
            <v>92</v>
          </cell>
          <cell r="I51">
            <v>1163963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696.5</v>
          </cell>
          <cell r="E52">
            <v>186</v>
          </cell>
          <cell r="F52">
            <v>6546.49</v>
          </cell>
          <cell r="G52">
            <v>140029.47</v>
          </cell>
          <cell r="H52">
            <v>683.9</v>
          </cell>
          <cell r="I52">
            <v>4699661.29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10315.200000000001</v>
          </cell>
          <cell r="E53">
            <v>5788</v>
          </cell>
          <cell r="F53">
            <v>5737.03</v>
          </cell>
          <cell r="G53">
            <v>5064506.32</v>
          </cell>
          <cell r="H53">
            <v>10103.799999999999</v>
          </cell>
          <cell r="I53">
            <v>64243094.810000002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8070.1</v>
          </cell>
          <cell r="E54">
            <v>2057</v>
          </cell>
          <cell r="F54">
            <v>5601.73</v>
          </cell>
          <cell r="G54">
            <v>1325116.93</v>
          </cell>
          <cell r="H54">
            <v>7977.5</v>
          </cell>
          <cell r="I54">
            <v>46531627.629999995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5804.5</v>
          </cell>
          <cell r="E55">
            <v>1338</v>
          </cell>
          <cell r="F55">
            <v>5640.56</v>
          </cell>
          <cell r="G55">
            <v>867912.36</v>
          </cell>
          <cell r="H55">
            <v>5781</v>
          </cell>
          <cell r="I55">
            <v>33608520.049999997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30194.6</v>
          </cell>
          <cell r="E56">
            <v>11216</v>
          </cell>
          <cell r="F56">
            <v>5750.17</v>
          </cell>
          <cell r="G56">
            <v>7686876.2199999997</v>
          </cell>
          <cell r="H56">
            <v>29690.3</v>
          </cell>
          <cell r="I56">
            <v>181311013.34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4319</v>
          </cell>
          <cell r="E57">
            <v>306</v>
          </cell>
          <cell r="F57">
            <v>5723.05</v>
          </cell>
          <cell r="G57">
            <v>201394.3</v>
          </cell>
          <cell r="H57">
            <v>4367</v>
          </cell>
          <cell r="I57">
            <v>24919268.630000003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1297.5</v>
          </cell>
          <cell r="E58">
            <v>218</v>
          </cell>
          <cell r="F58">
            <v>6128.59</v>
          </cell>
          <cell r="G58">
            <v>153643.72</v>
          </cell>
          <cell r="H58">
            <v>1285.4000000000001</v>
          </cell>
          <cell r="I58">
            <v>8105487.5099999998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19360</v>
          </cell>
          <cell r="E59">
            <v>889</v>
          </cell>
          <cell r="F59">
            <v>5784.2</v>
          </cell>
          <cell r="G59">
            <v>591347.81000000006</v>
          </cell>
          <cell r="H59">
            <v>19524.599999999999</v>
          </cell>
          <cell r="I59">
            <v>112573482.72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932</v>
          </cell>
          <cell r="E60">
            <v>383</v>
          </cell>
          <cell r="F60">
            <v>6246.76</v>
          </cell>
          <cell r="G60">
            <v>292522.74</v>
          </cell>
          <cell r="H60">
            <v>947.9</v>
          </cell>
          <cell r="I60">
            <v>6114506.1999999993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623.29999999999995</v>
          </cell>
          <cell r="E61">
            <v>98</v>
          </cell>
          <cell r="F61">
            <v>6636.41</v>
          </cell>
          <cell r="G61">
            <v>74792.36</v>
          </cell>
          <cell r="H61">
            <v>546.20000000000005</v>
          </cell>
          <cell r="I61">
            <v>4210320.12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303.60000000000002</v>
          </cell>
          <cell r="E62">
            <v>125</v>
          </cell>
          <cell r="F62">
            <v>8065.66</v>
          </cell>
          <cell r="G62">
            <v>115943.91</v>
          </cell>
          <cell r="H62">
            <v>294.5</v>
          </cell>
          <cell r="I62">
            <v>2564679.2799999998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5557</v>
          </cell>
          <cell r="E63">
            <v>200</v>
          </cell>
          <cell r="F63">
            <v>5814.64</v>
          </cell>
          <cell r="G63">
            <v>133736.65</v>
          </cell>
          <cell r="H63">
            <v>5555.2</v>
          </cell>
          <cell r="I63">
            <v>32445673.489999998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10638</v>
          </cell>
          <cell r="E64">
            <v>1072</v>
          </cell>
          <cell r="F64">
            <v>5733.01</v>
          </cell>
          <cell r="G64">
            <v>706765.88</v>
          </cell>
          <cell r="H64">
            <v>10602.2</v>
          </cell>
          <cell r="I64">
            <v>61694561.410000004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131.80000000000001</v>
          </cell>
          <cell r="E65">
            <v>19</v>
          </cell>
          <cell r="F65">
            <v>11118.71</v>
          </cell>
          <cell r="G65">
            <v>24294.38</v>
          </cell>
          <cell r="H65">
            <v>127.5</v>
          </cell>
          <cell r="I65">
            <v>1324133.97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383.1</v>
          </cell>
          <cell r="E66">
            <v>172</v>
          </cell>
          <cell r="F66">
            <v>7300.31</v>
          </cell>
          <cell r="G66">
            <v>144400.19</v>
          </cell>
          <cell r="H66">
            <v>369</v>
          </cell>
          <cell r="I66">
            <v>2934704.89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4107.3999999999996</v>
          </cell>
          <cell r="E67">
            <v>1394</v>
          </cell>
          <cell r="F67">
            <v>5488.96</v>
          </cell>
          <cell r="G67">
            <v>891991.78</v>
          </cell>
          <cell r="H67">
            <v>4005.2</v>
          </cell>
          <cell r="I67">
            <v>23438351.489999998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1826.1</v>
          </cell>
          <cell r="E68">
            <v>683</v>
          </cell>
          <cell r="F68">
            <v>5657.25</v>
          </cell>
          <cell r="G68">
            <v>462631.23</v>
          </cell>
          <cell r="H68">
            <v>1783.5</v>
          </cell>
          <cell r="I68">
            <v>10793334.25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357</v>
          </cell>
          <cell r="E69">
            <v>128</v>
          </cell>
          <cell r="F69">
            <v>7303.87</v>
          </cell>
          <cell r="G69">
            <v>107513.02</v>
          </cell>
          <cell r="H69">
            <v>354</v>
          </cell>
          <cell r="I69">
            <v>2649593.4700000002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4847.5</v>
          </cell>
          <cell r="E70">
            <v>1263</v>
          </cell>
          <cell r="F70">
            <v>6142.56</v>
          </cell>
          <cell r="G70">
            <v>892176.56</v>
          </cell>
          <cell r="H70">
            <v>4741.7</v>
          </cell>
          <cell r="I70">
            <v>30668250.559999999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3704.5</v>
          </cell>
          <cell r="E71">
            <v>1194</v>
          </cell>
          <cell r="F71">
            <v>5722.65</v>
          </cell>
          <cell r="G71">
            <v>789377.89</v>
          </cell>
          <cell r="H71">
            <v>3625.8</v>
          </cell>
          <cell r="I71">
            <v>21988925.91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963</v>
          </cell>
          <cell r="E72">
            <v>388</v>
          </cell>
          <cell r="F72">
            <v>6284.76</v>
          </cell>
          <cell r="G72">
            <v>300514.67</v>
          </cell>
          <cell r="H72">
            <v>943.1</v>
          </cell>
          <cell r="I72">
            <v>6352742.4300000006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361.9</v>
          </cell>
          <cell r="E73">
            <v>40</v>
          </cell>
          <cell r="F73">
            <v>7868.18</v>
          </cell>
          <cell r="G73">
            <v>36193.64</v>
          </cell>
          <cell r="H73">
            <v>319.10000000000002</v>
          </cell>
          <cell r="I73">
            <v>2883688.76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509</v>
          </cell>
          <cell r="E74">
            <v>139</v>
          </cell>
          <cell r="F74">
            <v>6900.68</v>
          </cell>
          <cell r="G74">
            <v>110307.41</v>
          </cell>
          <cell r="H74">
            <v>503</v>
          </cell>
          <cell r="I74">
            <v>3622754.69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1259.9000000000001</v>
          </cell>
          <cell r="E75">
            <v>128</v>
          </cell>
          <cell r="F75">
            <v>6045.65</v>
          </cell>
          <cell r="G75">
            <v>88992.02</v>
          </cell>
          <cell r="H75">
            <v>1233.5</v>
          </cell>
          <cell r="I75">
            <v>7705910.7199999997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1559.5</v>
          </cell>
          <cell r="E76">
            <v>215</v>
          </cell>
          <cell r="F76">
            <v>6085.73</v>
          </cell>
          <cell r="G76">
            <v>150469.56</v>
          </cell>
          <cell r="H76">
            <v>1499.9</v>
          </cell>
          <cell r="I76">
            <v>9641158.1099999994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69.5</v>
          </cell>
          <cell r="E77">
            <v>17</v>
          </cell>
          <cell r="F77">
            <v>12798.54</v>
          </cell>
          <cell r="G77">
            <v>25021.15</v>
          </cell>
          <cell r="H77">
            <v>64.5</v>
          </cell>
          <cell r="I77">
            <v>914519.95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688.8</v>
          </cell>
          <cell r="E78">
            <v>379</v>
          </cell>
          <cell r="F78">
            <v>5993.81</v>
          </cell>
          <cell r="G78">
            <v>363770.22</v>
          </cell>
          <cell r="H78">
            <v>623.79999999999995</v>
          </cell>
          <cell r="I78">
            <v>4490170.37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244</v>
          </cell>
          <cell r="E79">
            <v>106</v>
          </cell>
          <cell r="F79">
            <v>8255.5400000000009</v>
          </cell>
          <cell r="G79">
            <v>100635</v>
          </cell>
          <cell r="H79">
            <v>239.5</v>
          </cell>
          <cell r="I79">
            <v>2114986.0099999998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248.4</v>
          </cell>
          <cell r="E80">
            <v>92</v>
          </cell>
          <cell r="F80">
            <v>8779.9500000000007</v>
          </cell>
          <cell r="G80">
            <v>92891.91</v>
          </cell>
          <cell r="H80">
            <v>227.5</v>
          </cell>
          <cell r="I80">
            <v>2273832.4900000002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82204.100000000006</v>
          </cell>
          <cell r="E81">
            <v>15608</v>
          </cell>
          <cell r="F81">
            <v>5873.27</v>
          </cell>
          <cell r="G81">
            <v>10542043.960000001</v>
          </cell>
          <cell r="H81">
            <v>80776.600000000006</v>
          </cell>
          <cell r="I81">
            <v>493348651.36000001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195.1</v>
          </cell>
          <cell r="E82">
            <v>39</v>
          </cell>
          <cell r="F82">
            <v>9143.92</v>
          </cell>
          <cell r="G82">
            <v>41010.47</v>
          </cell>
          <cell r="H82">
            <v>179</v>
          </cell>
          <cell r="I82">
            <v>1824988.57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56.2</v>
          </cell>
          <cell r="E83">
            <v>19</v>
          </cell>
          <cell r="F83">
            <v>11541.59</v>
          </cell>
          <cell r="G83">
            <v>25218.37</v>
          </cell>
          <cell r="H83">
            <v>54</v>
          </cell>
          <cell r="I83">
            <v>673855.53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217.1</v>
          </cell>
          <cell r="E84">
            <v>79</v>
          </cell>
          <cell r="F84">
            <v>8810.1200000000008</v>
          </cell>
          <cell r="G84">
            <v>80039.98</v>
          </cell>
          <cell r="H84">
            <v>207</v>
          </cell>
          <cell r="I84">
            <v>1992718.09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115.5</v>
          </cell>
          <cell r="E85">
            <v>33</v>
          </cell>
          <cell r="F85">
            <v>10392.59</v>
          </cell>
          <cell r="G85">
            <v>39439.9</v>
          </cell>
          <cell r="H85">
            <v>113.5</v>
          </cell>
          <cell r="I85">
            <v>1239784.56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247.9</v>
          </cell>
          <cell r="E86">
            <v>94</v>
          </cell>
          <cell r="F86">
            <v>8233.4500000000007</v>
          </cell>
          <cell r="G86">
            <v>89003.54</v>
          </cell>
          <cell r="H86">
            <v>228</v>
          </cell>
          <cell r="I86">
            <v>2130074.62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103.3</v>
          </cell>
          <cell r="E87">
            <v>55</v>
          </cell>
          <cell r="F87">
            <v>10938.45</v>
          </cell>
          <cell r="G87">
            <v>69185.67</v>
          </cell>
          <cell r="H87">
            <v>100</v>
          </cell>
          <cell r="I87">
            <v>1199127.06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766.8</v>
          </cell>
          <cell r="E88">
            <v>289</v>
          </cell>
          <cell r="F88">
            <v>5867.59</v>
          </cell>
          <cell r="G88">
            <v>204962.72</v>
          </cell>
          <cell r="H88">
            <v>735.5</v>
          </cell>
          <cell r="I88">
            <v>4704228.17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1122.3</v>
          </cell>
          <cell r="E89">
            <v>603</v>
          </cell>
          <cell r="F89">
            <v>6064.03</v>
          </cell>
          <cell r="G89">
            <v>554263.56000000006</v>
          </cell>
          <cell r="H89">
            <v>1060.8</v>
          </cell>
          <cell r="I89">
            <v>7359928.1400000006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4516.6000000000004</v>
          </cell>
          <cell r="E90">
            <v>790</v>
          </cell>
          <cell r="F90">
            <v>5915.14</v>
          </cell>
          <cell r="G90">
            <v>537390.86</v>
          </cell>
          <cell r="H90">
            <v>4484.2</v>
          </cell>
          <cell r="I90">
            <v>27253731.600000001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1252.5</v>
          </cell>
          <cell r="E91">
            <v>179</v>
          </cell>
          <cell r="F91">
            <v>6247.67</v>
          </cell>
          <cell r="G91">
            <v>128608.21</v>
          </cell>
          <cell r="H91">
            <v>1195.4000000000001</v>
          </cell>
          <cell r="I91">
            <v>7953809.9400000004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788.6</v>
          </cell>
          <cell r="E92">
            <v>384</v>
          </cell>
          <cell r="F92">
            <v>6528.18</v>
          </cell>
          <cell r="G92">
            <v>372566.27</v>
          </cell>
          <cell r="H92">
            <v>692.6</v>
          </cell>
          <cell r="I92">
            <v>5520687.7300000004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23716</v>
          </cell>
          <cell r="E93">
            <v>4671</v>
          </cell>
          <cell r="F93">
            <v>5648.44</v>
          </cell>
          <cell r="G93">
            <v>3034145.67</v>
          </cell>
          <cell r="H93">
            <v>23772</v>
          </cell>
          <cell r="I93">
            <v>136992610.28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14316.3</v>
          </cell>
          <cell r="E94">
            <v>3373</v>
          </cell>
          <cell r="F94">
            <v>5641.06</v>
          </cell>
          <cell r="G94">
            <v>2188137.77</v>
          </cell>
          <cell r="H94">
            <v>14169.5</v>
          </cell>
          <cell r="I94">
            <v>82947200.640000001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1271.4000000000001</v>
          </cell>
          <cell r="E95">
            <v>284</v>
          </cell>
          <cell r="F95">
            <v>6215.51</v>
          </cell>
          <cell r="G95">
            <v>202998.61</v>
          </cell>
          <cell r="H95">
            <v>1194.5</v>
          </cell>
          <cell r="I95">
            <v>8105400.1000000006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1406.4</v>
          </cell>
          <cell r="E96">
            <v>695</v>
          </cell>
          <cell r="F96">
            <v>5891.46</v>
          </cell>
          <cell r="G96">
            <v>589283.55000000005</v>
          </cell>
          <cell r="H96">
            <v>1307.5</v>
          </cell>
          <cell r="I96">
            <v>8875028.5299999993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214.5</v>
          </cell>
          <cell r="E97">
            <v>86</v>
          </cell>
          <cell r="F97">
            <v>9116.2999999999993</v>
          </cell>
          <cell r="G97">
            <v>90160.23</v>
          </cell>
          <cell r="H97">
            <v>213.6</v>
          </cell>
          <cell r="I97">
            <v>2045607.09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345.8</v>
          </cell>
          <cell r="E98">
            <v>75</v>
          </cell>
          <cell r="F98">
            <v>7384.17</v>
          </cell>
          <cell r="G98">
            <v>63688.49</v>
          </cell>
          <cell r="H98">
            <v>337</v>
          </cell>
          <cell r="I98">
            <v>2617135.6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139.1</v>
          </cell>
          <cell r="E99">
            <v>99</v>
          </cell>
          <cell r="F99">
            <v>10253.69</v>
          </cell>
          <cell r="G99">
            <v>116738.3</v>
          </cell>
          <cell r="H99">
            <v>132.5</v>
          </cell>
          <cell r="I99">
            <v>1543027.11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1031.0999999999999</v>
          </cell>
          <cell r="E100">
            <v>54</v>
          </cell>
          <cell r="F100">
            <v>5334.46</v>
          </cell>
          <cell r="G100">
            <v>33126.97</v>
          </cell>
          <cell r="H100">
            <v>989</v>
          </cell>
          <cell r="I100">
            <v>5865927.9000000004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58.3</v>
          </cell>
          <cell r="E101">
            <v>33</v>
          </cell>
          <cell r="F101">
            <v>11235.57</v>
          </cell>
          <cell r="G101">
            <v>42639</v>
          </cell>
          <cell r="H101">
            <v>56</v>
          </cell>
          <cell r="I101">
            <v>697672.86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191.6</v>
          </cell>
          <cell r="E102">
            <v>72</v>
          </cell>
          <cell r="F102">
            <v>9564.2999999999993</v>
          </cell>
          <cell r="G102">
            <v>79192.39</v>
          </cell>
          <cell r="H102">
            <v>179</v>
          </cell>
          <cell r="I102">
            <v>1911711.96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562.79999999999995</v>
          </cell>
          <cell r="E103">
            <v>202</v>
          </cell>
          <cell r="F103">
            <v>6402.97</v>
          </cell>
          <cell r="G103">
            <v>157335.85999999999</v>
          </cell>
          <cell r="H103">
            <v>506</v>
          </cell>
          <cell r="I103">
            <v>3759500.31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202.5</v>
          </cell>
          <cell r="E104">
            <v>68</v>
          </cell>
          <cell r="F104">
            <v>9152.81</v>
          </cell>
          <cell r="G104">
            <v>71574.97</v>
          </cell>
          <cell r="H104">
            <v>200.5</v>
          </cell>
          <cell r="I104">
            <v>1467796.02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2575.4</v>
          </cell>
          <cell r="E105">
            <v>775</v>
          </cell>
          <cell r="F105">
            <v>5622.61</v>
          </cell>
          <cell r="G105">
            <v>502573.13</v>
          </cell>
          <cell r="H105">
            <v>2390.1</v>
          </cell>
          <cell r="I105">
            <v>14983036.74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</v>
          </cell>
          <cell r="E106">
            <v>36</v>
          </cell>
          <cell r="F106">
            <v>9523.65</v>
          </cell>
          <cell r="G106">
            <v>39427.9</v>
          </cell>
          <cell r="H106">
            <v>191</v>
          </cell>
          <cell r="I106">
            <v>1915586.53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306</v>
          </cell>
          <cell r="E107">
            <v>95</v>
          </cell>
          <cell r="F107">
            <v>7900.01</v>
          </cell>
          <cell r="G107">
            <v>86307.66</v>
          </cell>
          <cell r="H107">
            <v>302</v>
          </cell>
          <cell r="I107">
            <v>2503712.14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154</v>
          </cell>
          <cell r="E108">
            <v>46</v>
          </cell>
          <cell r="F108">
            <v>10432.469999999999</v>
          </cell>
          <cell r="G108">
            <v>55187.79</v>
          </cell>
          <cell r="H108">
            <v>152</v>
          </cell>
          <cell r="I108">
            <v>1661788.74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185.1</v>
          </cell>
          <cell r="E109">
            <v>42</v>
          </cell>
          <cell r="F109">
            <v>9768.19</v>
          </cell>
          <cell r="G109">
            <v>47180.37</v>
          </cell>
          <cell r="H109">
            <v>174.5</v>
          </cell>
          <cell r="I109">
            <v>1855272.82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467</v>
          </cell>
          <cell r="E110">
            <v>138</v>
          </cell>
          <cell r="F110">
            <v>6504.7</v>
          </cell>
          <cell r="G110">
            <v>103276.86</v>
          </cell>
          <cell r="H110">
            <v>441.5</v>
          </cell>
          <cell r="I110">
            <v>3140973.14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19247.5</v>
          </cell>
          <cell r="E111">
            <v>7121</v>
          </cell>
          <cell r="F111">
            <v>5466.61</v>
          </cell>
          <cell r="G111">
            <v>4616088.5999999996</v>
          </cell>
          <cell r="H111">
            <v>19154.599999999999</v>
          </cell>
          <cell r="I111">
            <v>109834690.03999999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154.30000000000001</v>
          </cell>
          <cell r="E112">
            <v>34</v>
          </cell>
          <cell r="F112">
            <v>10579.09</v>
          </cell>
          <cell r="G112">
            <v>41364.25</v>
          </cell>
          <cell r="H112">
            <v>136</v>
          </cell>
          <cell r="I112">
            <v>1673718.2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2291.5</v>
          </cell>
          <cell r="E113">
            <v>527</v>
          </cell>
          <cell r="F113">
            <v>5527.07</v>
          </cell>
          <cell r="G113">
            <v>334968.3</v>
          </cell>
          <cell r="H113">
            <v>2148.6999999999998</v>
          </cell>
          <cell r="I113">
            <v>13036343.5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3219.5</v>
          </cell>
          <cell r="E114">
            <v>1539</v>
          </cell>
          <cell r="F114">
            <v>5506.04</v>
          </cell>
          <cell r="G114">
            <v>1138645.74</v>
          </cell>
          <cell r="H114">
            <v>3195.8</v>
          </cell>
          <cell r="I114">
            <v>18865886.600000001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703.9</v>
          </cell>
          <cell r="E115">
            <v>200</v>
          </cell>
          <cell r="F115">
            <v>6309.76</v>
          </cell>
          <cell r="G115">
            <v>145124.59</v>
          </cell>
          <cell r="H115">
            <v>678.5</v>
          </cell>
          <cell r="I115">
            <v>4586567.9400000004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413.8</v>
          </cell>
          <cell r="E116">
            <v>178</v>
          </cell>
          <cell r="F116">
            <v>6909.77</v>
          </cell>
          <cell r="G116">
            <v>141442.91</v>
          </cell>
          <cell r="H116">
            <v>395.5</v>
          </cell>
          <cell r="I116">
            <v>2999483.41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5513.5</v>
          </cell>
          <cell r="E117">
            <v>2131</v>
          </cell>
          <cell r="F117">
            <v>5788.79</v>
          </cell>
          <cell r="G117">
            <v>1482954.76</v>
          </cell>
          <cell r="H117">
            <v>5502.3</v>
          </cell>
          <cell r="I117">
            <v>33399468.739999998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374.3</v>
          </cell>
          <cell r="E118">
            <v>196</v>
          </cell>
          <cell r="F118">
            <v>7766.14</v>
          </cell>
          <cell r="G118">
            <v>175048.88</v>
          </cell>
          <cell r="H118">
            <v>358.5</v>
          </cell>
          <cell r="I118">
            <v>3081916.45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1488.3</v>
          </cell>
          <cell r="E119">
            <v>684</v>
          </cell>
          <cell r="F119">
            <v>5966.95</v>
          </cell>
          <cell r="G119">
            <v>542378.41</v>
          </cell>
          <cell r="H119">
            <v>1445.5</v>
          </cell>
          <cell r="I119">
            <v>9422709.5999999996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2992.7</v>
          </cell>
          <cell r="E120">
            <v>1700</v>
          </cell>
          <cell r="F120">
            <v>5730.78</v>
          </cell>
          <cell r="G120">
            <v>1492958.2</v>
          </cell>
          <cell r="H120">
            <v>2949.9</v>
          </cell>
          <cell r="I120">
            <v>18643469.93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189.3</v>
          </cell>
          <cell r="E121">
            <v>70</v>
          </cell>
          <cell r="F121">
            <v>10043.540000000001</v>
          </cell>
          <cell r="G121">
            <v>80850.5</v>
          </cell>
          <cell r="H121">
            <v>176.1</v>
          </cell>
          <cell r="I121">
            <v>1982092.74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551.4</v>
          </cell>
          <cell r="E122">
            <v>192</v>
          </cell>
          <cell r="F122">
            <v>6553.42</v>
          </cell>
          <cell r="G122">
            <v>147908.76999999999</v>
          </cell>
          <cell r="H122">
            <v>532.5</v>
          </cell>
          <cell r="I122">
            <v>3761465.68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1622.8</v>
          </cell>
          <cell r="E123">
            <v>787</v>
          </cell>
          <cell r="F123">
            <v>5753.52</v>
          </cell>
          <cell r="G123">
            <v>635505.25</v>
          </cell>
          <cell r="H123">
            <v>1532.9</v>
          </cell>
          <cell r="I123">
            <v>9972320.4800000004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819.6</v>
          </cell>
          <cell r="E124">
            <v>541</v>
          </cell>
          <cell r="F124">
            <v>6084.77</v>
          </cell>
          <cell r="G124">
            <v>609072.31999999995</v>
          </cell>
          <cell r="H124">
            <v>758.4</v>
          </cell>
          <cell r="I124">
            <v>5596151.7000000002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193</v>
          </cell>
          <cell r="E125">
            <v>132</v>
          </cell>
          <cell r="F125">
            <v>9664.73</v>
          </cell>
          <cell r="G125">
            <v>146710.56</v>
          </cell>
          <cell r="H125">
            <v>197.6</v>
          </cell>
          <cell r="I125">
            <v>2012002.86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370.3</v>
          </cell>
          <cell r="E126">
            <v>95</v>
          </cell>
          <cell r="F126">
            <v>7183.68</v>
          </cell>
          <cell r="G126">
            <v>78481.649999999994</v>
          </cell>
          <cell r="H126">
            <v>362.5</v>
          </cell>
          <cell r="I126">
            <v>2738596.68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208</v>
          </cell>
          <cell r="E127">
            <v>69</v>
          </cell>
          <cell r="F127">
            <v>9310.41</v>
          </cell>
          <cell r="G127">
            <v>73878.06</v>
          </cell>
          <cell r="H127">
            <v>195.5</v>
          </cell>
          <cell r="I127">
            <v>2010442.3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382</v>
          </cell>
          <cell r="E128">
            <v>68</v>
          </cell>
          <cell r="F128">
            <v>7130.37</v>
          </cell>
          <cell r="G128">
            <v>55759.519999999997</v>
          </cell>
          <cell r="H128">
            <v>380</v>
          </cell>
          <cell r="I128">
            <v>2779561.92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249</v>
          </cell>
          <cell r="E129">
            <v>39</v>
          </cell>
          <cell r="F129">
            <v>9664.2000000000007</v>
          </cell>
          <cell r="G129">
            <v>43343.94</v>
          </cell>
          <cell r="H129">
            <v>245</v>
          </cell>
          <cell r="I129">
            <v>2449729.64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295.5</v>
          </cell>
          <cell r="E130">
            <v>50</v>
          </cell>
          <cell r="F130">
            <v>8760.58</v>
          </cell>
          <cell r="G130">
            <v>50373.33</v>
          </cell>
          <cell r="H130">
            <v>293</v>
          </cell>
          <cell r="I130">
            <v>2639124.5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1290.5999999999999</v>
          </cell>
          <cell r="E131">
            <v>155</v>
          </cell>
          <cell r="F131">
            <v>6259.49</v>
          </cell>
          <cell r="G131">
            <v>111575.48</v>
          </cell>
          <cell r="H131">
            <v>1220.8</v>
          </cell>
          <cell r="I131">
            <v>8190078.0999999996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547.9</v>
          </cell>
          <cell r="E132">
            <v>161</v>
          </cell>
          <cell r="F132">
            <v>6762.01</v>
          </cell>
          <cell r="G132">
            <v>125199.11</v>
          </cell>
          <cell r="H132">
            <v>526.5</v>
          </cell>
          <cell r="I132">
            <v>3830106.89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639</v>
          </cell>
          <cell r="E133">
            <v>251</v>
          </cell>
          <cell r="F133">
            <v>6185.65</v>
          </cell>
          <cell r="G133">
            <v>188538.07</v>
          </cell>
          <cell r="H133">
            <v>631.4</v>
          </cell>
          <cell r="I133">
            <v>4141168.76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274.5</v>
          </cell>
          <cell r="E134">
            <v>66</v>
          </cell>
          <cell r="F134">
            <v>7741.2</v>
          </cell>
          <cell r="G134">
            <v>58755.69</v>
          </cell>
          <cell r="H134">
            <v>266</v>
          </cell>
          <cell r="I134">
            <v>2183714.6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1547</v>
          </cell>
          <cell r="E135">
            <v>58</v>
          </cell>
          <cell r="F135">
            <v>7998.87</v>
          </cell>
          <cell r="G135">
            <v>53352.49</v>
          </cell>
          <cell r="H135">
            <v>1535.5</v>
          </cell>
          <cell r="I135">
            <v>12427611.57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264.10000000000002</v>
          </cell>
          <cell r="E136">
            <v>115</v>
          </cell>
          <cell r="F136">
            <v>7918.14</v>
          </cell>
          <cell r="G136">
            <v>104717.4</v>
          </cell>
          <cell r="H136">
            <v>255</v>
          </cell>
          <cell r="I136">
            <v>2195898.21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1729.6</v>
          </cell>
          <cell r="E137">
            <v>882</v>
          </cell>
          <cell r="F137">
            <v>5675.4</v>
          </cell>
          <cell r="G137">
            <v>740205.73</v>
          </cell>
          <cell r="H137">
            <v>1600.9</v>
          </cell>
          <cell r="I137">
            <v>10556374.109999999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318.8</v>
          </cell>
          <cell r="E138">
            <v>151</v>
          </cell>
          <cell r="F138">
            <v>7169.01</v>
          </cell>
          <cell r="G138">
            <v>124489.92</v>
          </cell>
          <cell r="H138">
            <v>296</v>
          </cell>
          <cell r="I138">
            <v>2409971.5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280.60000000000002</v>
          </cell>
          <cell r="E139">
            <v>139</v>
          </cell>
          <cell r="F139">
            <v>7657.32</v>
          </cell>
          <cell r="G139">
            <v>122402.21</v>
          </cell>
          <cell r="H139">
            <v>264.5</v>
          </cell>
          <cell r="I139">
            <v>2271045.37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16792.900000000001</v>
          </cell>
          <cell r="E140">
            <v>9612</v>
          </cell>
          <cell r="F140">
            <v>5599.61</v>
          </cell>
          <cell r="G140">
            <v>8411887.5700000003</v>
          </cell>
          <cell r="H140">
            <v>16285.9</v>
          </cell>
          <cell r="I140">
            <v>102448743.28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7964.5</v>
          </cell>
          <cell r="E141">
            <v>1944</v>
          </cell>
          <cell r="F141">
            <v>5550.04</v>
          </cell>
          <cell r="G141">
            <v>1240767.81</v>
          </cell>
          <cell r="H141">
            <v>7899.4</v>
          </cell>
          <cell r="I141">
            <v>45444092.170000002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585.6</v>
          </cell>
          <cell r="E142">
            <v>136</v>
          </cell>
          <cell r="F142">
            <v>6283.96</v>
          </cell>
          <cell r="G142">
            <v>98281.12</v>
          </cell>
          <cell r="H142">
            <v>552</v>
          </cell>
          <cell r="I142">
            <v>3778167.51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502.9</v>
          </cell>
          <cell r="E143">
            <v>100</v>
          </cell>
          <cell r="F143">
            <v>6279.71</v>
          </cell>
          <cell r="G143">
            <v>72216.66</v>
          </cell>
          <cell r="H143">
            <v>440</v>
          </cell>
          <cell r="I143">
            <v>3230282.68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678.6</v>
          </cell>
          <cell r="E144">
            <v>330</v>
          </cell>
          <cell r="F144">
            <v>6182.15</v>
          </cell>
          <cell r="G144">
            <v>284391.49</v>
          </cell>
          <cell r="H144">
            <v>648.9</v>
          </cell>
          <cell r="I144">
            <v>4479601.76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1285</v>
          </cell>
          <cell r="E145">
            <v>647</v>
          </cell>
          <cell r="F145">
            <v>5754.2</v>
          </cell>
          <cell r="G145">
            <v>542297.44999999995</v>
          </cell>
          <cell r="H145">
            <v>1197.9000000000001</v>
          </cell>
          <cell r="I145">
            <v>7931396.0199999996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427.5</v>
          </cell>
          <cell r="E146">
            <v>134</v>
          </cell>
          <cell r="F146">
            <v>6639.06</v>
          </cell>
          <cell r="G146">
            <v>102307.9</v>
          </cell>
          <cell r="H146">
            <v>416</v>
          </cell>
          <cell r="I146">
            <v>2940505.51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455</v>
          </cell>
          <cell r="E147">
            <v>102</v>
          </cell>
          <cell r="F147">
            <v>7032.66</v>
          </cell>
          <cell r="G147">
            <v>82493.119999999995</v>
          </cell>
          <cell r="H147">
            <v>427.5</v>
          </cell>
          <cell r="I147">
            <v>3263542.79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1928</v>
          </cell>
          <cell r="E148">
            <v>95</v>
          </cell>
          <cell r="F148">
            <v>6204.17</v>
          </cell>
          <cell r="G148">
            <v>67780.55</v>
          </cell>
          <cell r="H148">
            <v>1914.5</v>
          </cell>
          <cell r="I148">
            <v>12029418.389999999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401.9</v>
          </cell>
          <cell r="E149">
            <v>55</v>
          </cell>
          <cell r="F149">
            <v>7531.48</v>
          </cell>
          <cell r="G149">
            <v>47636.62</v>
          </cell>
          <cell r="H149">
            <v>382.4</v>
          </cell>
          <cell r="I149">
            <v>3074539.08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148.9</v>
          </cell>
          <cell r="E150">
            <v>78</v>
          </cell>
          <cell r="F150">
            <v>10132</v>
          </cell>
          <cell r="G150">
            <v>90884.03</v>
          </cell>
          <cell r="H150">
            <v>143.5</v>
          </cell>
          <cell r="I150">
            <v>1599538.74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191.3</v>
          </cell>
          <cell r="E151">
            <v>54</v>
          </cell>
          <cell r="F151">
            <v>10194.76</v>
          </cell>
          <cell r="G151">
            <v>63309.48</v>
          </cell>
          <cell r="H151">
            <v>181</v>
          </cell>
          <cell r="I151">
            <v>2013567.84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643.79999999999995</v>
          </cell>
          <cell r="E152">
            <v>512</v>
          </cell>
          <cell r="F152">
            <v>6072.4</v>
          </cell>
          <cell r="G152">
            <v>654070.55000000005</v>
          </cell>
          <cell r="H152">
            <v>629</v>
          </cell>
          <cell r="I152">
            <v>4550907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57.5</v>
          </cell>
          <cell r="E153">
            <v>27</v>
          </cell>
          <cell r="F153">
            <v>12678.98</v>
          </cell>
          <cell r="G153">
            <v>39368.230000000003</v>
          </cell>
          <cell r="H153">
            <v>54</v>
          </cell>
          <cell r="I153">
            <v>768409.51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564.5</v>
          </cell>
          <cell r="E154">
            <v>64</v>
          </cell>
          <cell r="F154">
            <v>8522.2800000000007</v>
          </cell>
          <cell r="G154">
            <v>62723.97</v>
          </cell>
          <cell r="H154">
            <v>554.9</v>
          </cell>
          <cell r="I154">
            <v>4873550.03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273.60000000000002</v>
          </cell>
          <cell r="E155">
            <v>56</v>
          </cell>
          <cell r="F155">
            <v>8688.9</v>
          </cell>
          <cell r="G155">
            <v>55956.53</v>
          </cell>
          <cell r="H155">
            <v>254</v>
          </cell>
          <cell r="I155">
            <v>2433240.2799999998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299.89999999999998</v>
          </cell>
          <cell r="E156">
            <v>75</v>
          </cell>
          <cell r="F156">
            <v>7733.99</v>
          </cell>
          <cell r="G156">
            <v>66705.62</v>
          </cell>
          <cell r="H156">
            <v>266.5</v>
          </cell>
          <cell r="I156">
            <v>2386127.7400000002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120</v>
          </cell>
          <cell r="E157">
            <v>67</v>
          </cell>
          <cell r="F157">
            <v>10852.7</v>
          </cell>
          <cell r="G157">
            <v>83620.070000000007</v>
          </cell>
          <cell r="H157">
            <v>117.5</v>
          </cell>
          <cell r="I157">
            <v>1385944.31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2722</v>
          </cell>
          <cell r="E158">
            <v>615</v>
          </cell>
          <cell r="F158">
            <v>6275.08</v>
          </cell>
          <cell r="G158">
            <v>443805.32</v>
          </cell>
          <cell r="H158">
            <v>2719.4</v>
          </cell>
          <cell r="I158">
            <v>17524584.169999998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552.9</v>
          </cell>
          <cell r="E159">
            <v>190</v>
          </cell>
          <cell r="F159">
            <v>6427.99</v>
          </cell>
          <cell r="G159">
            <v>144870.24</v>
          </cell>
          <cell r="H159">
            <v>510.6</v>
          </cell>
          <cell r="I159">
            <v>3698904.14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3000.3</v>
          </cell>
          <cell r="E160">
            <v>465</v>
          </cell>
          <cell r="F160">
            <v>5746.75</v>
          </cell>
          <cell r="G160">
            <v>307307.46999999997</v>
          </cell>
          <cell r="H160">
            <v>2887.2</v>
          </cell>
          <cell r="I160">
            <v>17549282.220000003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431.5</v>
          </cell>
          <cell r="E161">
            <v>119</v>
          </cell>
          <cell r="F161">
            <v>6754.56</v>
          </cell>
          <cell r="G161">
            <v>92436.160000000003</v>
          </cell>
          <cell r="H161">
            <v>404</v>
          </cell>
          <cell r="I161">
            <v>3004898.02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90.8</v>
          </cell>
          <cell r="E162">
            <v>29</v>
          </cell>
          <cell r="F162">
            <v>11494.34</v>
          </cell>
          <cell r="G162">
            <v>38333.629999999997</v>
          </cell>
          <cell r="H162">
            <v>88.5</v>
          </cell>
          <cell r="I162">
            <v>1082019.93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172</v>
          </cell>
          <cell r="E163">
            <v>37</v>
          </cell>
          <cell r="F163">
            <v>10074.06</v>
          </cell>
          <cell r="G163">
            <v>42865.11</v>
          </cell>
          <cell r="H163">
            <v>162</v>
          </cell>
          <cell r="I163">
            <v>1775602.98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103.5</v>
          </cell>
          <cell r="E164">
            <v>22</v>
          </cell>
          <cell r="F164">
            <v>11500.01</v>
          </cell>
          <cell r="G164">
            <v>29095.02</v>
          </cell>
          <cell r="H164">
            <v>103</v>
          </cell>
          <cell r="I164">
            <v>1219345.71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111.5</v>
          </cell>
          <cell r="E165">
            <v>28</v>
          </cell>
          <cell r="F165">
            <v>11031.36</v>
          </cell>
          <cell r="G165">
            <v>35520.97</v>
          </cell>
          <cell r="H165">
            <v>107</v>
          </cell>
          <cell r="I165">
            <v>1265517.28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1923</v>
          </cell>
          <cell r="E166">
            <v>814</v>
          </cell>
          <cell r="F166">
            <v>5808.55</v>
          </cell>
          <cell r="G166">
            <v>596630.04</v>
          </cell>
          <cell r="H166">
            <v>1884</v>
          </cell>
          <cell r="I166">
            <v>11766464.18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1568</v>
          </cell>
          <cell r="E167">
            <v>299</v>
          </cell>
          <cell r="F167">
            <v>5871.02</v>
          </cell>
          <cell r="G167">
            <v>201874.91</v>
          </cell>
          <cell r="H167">
            <v>1554.4</v>
          </cell>
          <cell r="I167">
            <v>9407629.0899999999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1848.5</v>
          </cell>
          <cell r="E168">
            <v>614</v>
          </cell>
          <cell r="F168">
            <v>5873.59</v>
          </cell>
          <cell r="G168">
            <v>418681.64</v>
          </cell>
          <cell r="H168">
            <v>1804</v>
          </cell>
          <cell r="I168">
            <v>11276016.92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3090.5</v>
          </cell>
          <cell r="E169">
            <v>351</v>
          </cell>
          <cell r="F169">
            <v>5646.72</v>
          </cell>
          <cell r="G169">
            <v>227929.96</v>
          </cell>
          <cell r="H169">
            <v>3062.8</v>
          </cell>
          <cell r="I169">
            <v>17679126.440000001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2484</v>
          </cell>
          <cell r="E170">
            <v>586</v>
          </cell>
          <cell r="F170">
            <v>5689.14</v>
          </cell>
          <cell r="G170">
            <v>383391.23</v>
          </cell>
          <cell r="H170">
            <v>2448.1</v>
          </cell>
          <cell r="I170">
            <v>14515218.18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17661.5</v>
          </cell>
          <cell r="E171">
            <v>8446</v>
          </cell>
          <cell r="F171">
            <v>5639.35</v>
          </cell>
          <cell r="G171">
            <v>6405979.8600000003</v>
          </cell>
          <cell r="H171">
            <v>17513.7</v>
          </cell>
          <cell r="I171">
            <v>106005400.84999999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1121</v>
          </cell>
          <cell r="E172">
            <v>321</v>
          </cell>
          <cell r="F172">
            <v>6028.4</v>
          </cell>
          <cell r="G172">
            <v>222538.41</v>
          </cell>
          <cell r="H172">
            <v>1085.9000000000001</v>
          </cell>
          <cell r="I172">
            <v>6980375.46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2379</v>
          </cell>
          <cell r="E173">
            <v>1288</v>
          </cell>
          <cell r="F173">
            <v>5829.16</v>
          </cell>
          <cell r="G173">
            <v>1138683.93</v>
          </cell>
          <cell r="H173">
            <v>2264.1999999999998</v>
          </cell>
          <cell r="I173">
            <v>15006256.449999999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880.9</v>
          </cell>
          <cell r="E174">
            <v>363</v>
          </cell>
          <cell r="F174">
            <v>6165.97</v>
          </cell>
          <cell r="G174">
            <v>284769.59999999998</v>
          </cell>
          <cell r="H174">
            <v>826.8</v>
          </cell>
          <cell r="I174">
            <v>5716372.7000000002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143</v>
          </cell>
          <cell r="E175">
            <v>45</v>
          </cell>
          <cell r="F175">
            <v>10740.33</v>
          </cell>
          <cell r="G175">
            <v>55581.2</v>
          </cell>
          <cell r="H175">
            <v>143</v>
          </cell>
          <cell r="I175">
            <v>1586396.98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133.30000000000001</v>
          </cell>
          <cell r="E176">
            <v>37</v>
          </cell>
          <cell r="F176">
            <v>10923.07</v>
          </cell>
          <cell r="G176">
            <v>46477.65</v>
          </cell>
          <cell r="H176">
            <v>124.6</v>
          </cell>
          <cell r="I176">
            <v>1502522.48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117.4</v>
          </cell>
          <cell r="E177">
            <v>38</v>
          </cell>
          <cell r="F177">
            <v>11243.44</v>
          </cell>
          <cell r="G177">
            <v>49133.85</v>
          </cell>
          <cell r="H177">
            <v>117</v>
          </cell>
          <cell r="I177">
            <v>1369114.17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855.8</v>
          </cell>
          <cell r="E178">
            <v>399</v>
          </cell>
          <cell r="F178">
            <v>6311.93</v>
          </cell>
          <cell r="G178">
            <v>337240.56</v>
          </cell>
          <cell r="H178">
            <v>833</v>
          </cell>
          <cell r="I178">
            <v>5738989.2800000003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664.1</v>
          </cell>
          <cell r="E179">
            <v>280</v>
          </cell>
          <cell r="F179">
            <v>6300.67</v>
          </cell>
          <cell r="G179">
            <v>224986.49</v>
          </cell>
          <cell r="H179">
            <v>634.9</v>
          </cell>
          <cell r="I179">
            <v>4409261.8499999996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121.5</v>
          </cell>
          <cell r="E180">
            <v>64</v>
          </cell>
          <cell r="F180">
            <v>11154.98</v>
          </cell>
          <cell r="G180">
            <v>82100.63</v>
          </cell>
          <cell r="H180">
            <v>115</v>
          </cell>
          <cell r="I180">
            <v>1437430.24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94</v>
          </cell>
          <cell r="E181">
            <v>37</v>
          </cell>
          <cell r="F181">
            <v>12099.69</v>
          </cell>
          <cell r="G181">
            <v>51484.18</v>
          </cell>
          <cell r="H181">
            <v>92.5</v>
          </cell>
          <cell r="I181">
            <v>1188855.0900000001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6"/>
  <sheetViews>
    <sheetView tabSelected="1" topLeftCell="A513" zoomScaleNormal="100" workbookViewId="0">
      <selection activeCell="F516" sqref="F516"/>
    </sheetView>
  </sheetViews>
  <sheetFormatPr defaultColWidth="9.109375" defaultRowHeight="14.4" x14ac:dyDescent="0.3"/>
  <cols>
    <col min="1" max="1" width="10.6640625" style="22" customWidth="1"/>
    <col min="2" max="2" width="17.5546875" style="22" bestFit="1" customWidth="1"/>
    <col min="3" max="3" width="14.33203125" bestFit="1" customWidth="1"/>
    <col min="4" max="4" width="33.33203125" style="22" customWidth="1"/>
    <col min="5" max="5" width="3" style="22" customWidth="1"/>
    <col min="6" max="6" width="11.33203125" style="22" customWidth="1"/>
    <col min="7" max="7" width="9.6640625" style="22" bestFit="1" customWidth="1"/>
    <col min="8" max="8" width="16.109375" style="22" bestFit="1" customWidth="1"/>
    <col min="9" max="9" width="15.33203125" style="22" bestFit="1" customWidth="1"/>
    <col min="10" max="10" width="16.88671875" style="22" customWidth="1"/>
    <col min="11" max="11" width="15.44140625" style="22" bestFit="1" customWidth="1"/>
    <col min="12" max="12" width="18.33203125" style="22" customWidth="1"/>
    <col min="13" max="13" width="15.44140625" style="22" bestFit="1" customWidth="1"/>
    <col min="14" max="14" width="13.33203125" style="22" bestFit="1" customWidth="1"/>
    <col min="15" max="15" width="10.33203125" style="22" bestFit="1" customWidth="1"/>
    <col min="16" max="16" width="9.6640625" style="22" bestFit="1" customWidth="1"/>
    <col min="17" max="17" width="10.33203125" style="22" bestFit="1" customWidth="1"/>
    <col min="18" max="16384" width="9.109375" style="22"/>
  </cols>
  <sheetData>
    <row r="1" spans="1:14" ht="13.2" x14ac:dyDescent="0.25">
      <c r="A1" s="26" t="s">
        <v>121</v>
      </c>
      <c r="B1" s="20"/>
      <c r="C1" s="20"/>
      <c r="D1" s="26"/>
      <c r="E1" s="28"/>
      <c r="F1" s="28"/>
      <c r="G1" s="28"/>
      <c r="H1" s="28"/>
      <c r="I1" s="28"/>
      <c r="J1" s="28"/>
      <c r="K1" s="28"/>
      <c r="L1" s="28"/>
      <c r="M1" s="28"/>
    </row>
    <row r="2" spans="1:14" ht="60" customHeight="1" x14ac:dyDescent="0.25">
      <c r="A2" s="29" t="s">
        <v>122</v>
      </c>
      <c r="B2" s="20"/>
      <c r="C2" s="20" t="s">
        <v>41</v>
      </c>
      <c r="D2" s="26" t="s">
        <v>42</v>
      </c>
      <c r="E2" s="21"/>
      <c r="F2" s="32" t="s">
        <v>0</v>
      </c>
      <c r="G2" s="32" t="s">
        <v>1</v>
      </c>
      <c r="H2" s="32" t="s">
        <v>2</v>
      </c>
      <c r="I2" s="32" t="s">
        <v>3</v>
      </c>
      <c r="J2" s="32" t="s">
        <v>4</v>
      </c>
      <c r="K2" s="32" t="s">
        <v>5</v>
      </c>
      <c r="L2" s="32" t="s">
        <v>30</v>
      </c>
      <c r="M2" s="32" t="s">
        <v>6</v>
      </c>
    </row>
    <row r="3" spans="1:14" x14ac:dyDescent="0.3">
      <c r="B3" s="11"/>
      <c r="D3" s="11"/>
      <c r="E3" s="11"/>
      <c r="F3" s="23"/>
      <c r="G3" s="19"/>
      <c r="H3" s="19"/>
      <c r="I3" s="19"/>
      <c r="J3" s="19"/>
      <c r="K3" s="19"/>
      <c r="L3" s="19"/>
      <c r="M3" s="10"/>
    </row>
    <row r="4" spans="1:14" ht="13.2" x14ac:dyDescent="0.25">
      <c r="A4" s="22" t="s">
        <v>91</v>
      </c>
      <c r="B4" s="1" t="s">
        <v>7</v>
      </c>
      <c r="C4" s="30" t="s">
        <v>47</v>
      </c>
      <c r="D4" s="1" t="s">
        <v>36</v>
      </c>
      <c r="E4" s="11"/>
      <c r="F4" s="2">
        <v>1845</v>
      </c>
      <c r="G4" s="19">
        <v>8294.0169567865341</v>
      </c>
      <c r="H4" s="19">
        <f t="shared" ref="H4:H42" si="0">ROUND(F4*G4,2)</f>
        <v>15302461.289999999</v>
      </c>
      <c r="I4" s="4">
        <f t="shared" ref="I4:I42" si="1">ROUND(H4/12,2)</f>
        <v>1275205.1100000001</v>
      </c>
      <c r="J4" s="5">
        <f t="shared" ref="J4:J42" si="2">ROUND(H4*-0.01/12,2)</f>
        <v>-12752.05</v>
      </c>
      <c r="K4" s="5">
        <f t="shared" ref="K4:K42" si="3">ROUND(H4*-0.03/12,2)</f>
        <v>-38256.15</v>
      </c>
      <c r="L4" s="5">
        <v>-215420.72</v>
      </c>
      <c r="M4" s="10">
        <f t="shared" ref="M4:M42" si="4">I4+J4+K4+L4</f>
        <v>1008776.1900000002</v>
      </c>
    </row>
    <row r="5" spans="1:14" ht="13.2" x14ac:dyDescent="0.25">
      <c r="A5" s="22" t="s">
        <v>91</v>
      </c>
      <c r="B5" s="10" t="s">
        <v>7</v>
      </c>
      <c r="C5" s="30" t="s">
        <v>71</v>
      </c>
      <c r="D5" s="10" t="s">
        <v>72</v>
      </c>
      <c r="E5" s="11"/>
      <c r="F5" s="2">
        <v>820</v>
      </c>
      <c r="G5" s="19">
        <v>8294.0169567865341</v>
      </c>
      <c r="H5" s="19">
        <f t="shared" si="0"/>
        <v>6801093.9000000004</v>
      </c>
      <c r="I5" s="4">
        <f t="shared" si="1"/>
        <v>566757.82999999996</v>
      </c>
      <c r="J5" s="5">
        <f t="shared" si="2"/>
        <v>-5667.58</v>
      </c>
      <c r="K5" s="5">
        <f t="shared" si="3"/>
        <v>-17002.73</v>
      </c>
      <c r="L5" s="5">
        <v>-12824.17</v>
      </c>
      <c r="M5" s="10">
        <f t="shared" si="4"/>
        <v>531263.35</v>
      </c>
    </row>
    <row r="6" spans="1:14" ht="13.2" x14ac:dyDescent="0.25">
      <c r="A6" s="22" t="s">
        <v>91</v>
      </c>
      <c r="B6" s="1" t="s">
        <v>7</v>
      </c>
      <c r="C6" s="31" t="s">
        <v>46</v>
      </c>
      <c r="D6" s="1" t="s">
        <v>8</v>
      </c>
      <c r="E6" s="11"/>
      <c r="F6" s="2">
        <v>2014</v>
      </c>
      <c r="G6" s="19">
        <v>8294.0169567865341</v>
      </c>
      <c r="H6" s="19">
        <f t="shared" si="0"/>
        <v>16704150.15</v>
      </c>
      <c r="I6" s="4">
        <f t="shared" si="1"/>
        <v>1392012.51</v>
      </c>
      <c r="J6" s="5">
        <f t="shared" si="2"/>
        <v>-13920.13</v>
      </c>
      <c r="K6" s="5">
        <f t="shared" si="3"/>
        <v>-41760.379999999997</v>
      </c>
      <c r="L6" s="5">
        <v>-188173.32</v>
      </c>
      <c r="M6" s="10">
        <f t="shared" si="4"/>
        <v>1148158.6800000002</v>
      </c>
    </row>
    <row r="7" spans="1:14" ht="13.2" x14ac:dyDescent="0.25">
      <c r="A7" s="22" t="s">
        <v>94</v>
      </c>
      <c r="B7" s="10" t="s">
        <v>31</v>
      </c>
      <c r="C7" s="30" t="s">
        <v>85</v>
      </c>
      <c r="D7" s="10" t="s">
        <v>81</v>
      </c>
      <c r="E7" s="14"/>
      <c r="F7" s="2">
        <v>350</v>
      </c>
      <c r="G7" s="18">
        <v>8831.94</v>
      </c>
      <c r="H7" s="19">
        <f t="shared" si="0"/>
        <v>3091179</v>
      </c>
      <c r="I7" s="4">
        <f t="shared" si="1"/>
        <v>257598.25</v>
      </c>
      <c r="J7" s="5">
        <f t="shared" si="2"/>
        <v>-2575.98</v>
      </c>
      <c r="K7" s="5">
        <f t="shared" si="3"/>
        <v>-7727.95</v>
      </c>
      <c r="L7" s="5">
        <v>-28366.67</v>
      </c>
      <c r="M7" s="10">
        <f t="shared" si="4"/>
        <v>218927.64999999997</v>
      </c>
    </row>
    <row r="8" spans="1:14" ht="13.2" x14ac:dyDescent="0.25">
      <c r="A8" s="22" t="s">
        <v>94</v>
      </c>
      <c r="B8" s="10" t="s">
        <v>31</v>
      </c>
      <c r="C8" s="30" t="s">
        <v>52</v>
      </c>
      <c r="D8" s="10" t="s">
        <v>32</v>
      </c>
      <c r="E8" s="14"/>
      <c r="F8" s="2">
        <v>366</v>
      </c>
      <c r="G8" s="18">
        <v>8831.94</v>
      </c>
      <c r="H8" s="19">
        <f t="shared" si="0"/>
        <v>3232490.04</v>
      </c>
      <c r="I8" s="4">
        <f t="shared" si="1"/>
        <v>269374.17</v>
      </c>
      <c r="J8" s="5">
        <f t="shared" si="2"/>
        <v>-2693.74</v>
      </c>
      <c r="K8" s="5">
        <f t="shared" si="3"/>
        <v>-8081.23</v>
      </c>
      <c r="L8" s="5"/>
      <c r="M8" s="10">
        <f t="shared" si="4"/>
        <v>258599.19999999998</v>
      </c>
    </row>
    <row r="9" spans="1:14" s="24" customFormat="1" ht="13.2" x14ac:dyDescent="0.25">
      <c r="A9" s="22" t="s">
        <v>94</v>
      </c>
      <c r="B9" s="10" t="s">
        <v>31</v>
      </c>
      <c r="C9" s="30" t="s">
        <v>53</v>
      </c>
      <c r="D9" s="10" t="s">
        <v>37</v>
      </c>
      <c r="E9" s="14"/>
      <c r="F9" s="2">
        <v>300</v>
      </c>
      <c r="G9" s="18">
        <v>8831.94</v>
      </c>
      <c r="H9" s="19">
        <f t="shared" si="0"/>
        <v>2649582</v>
      </c>
      <c r="I9" s="4">
        <f t="shared" si="1"/>
        <v>220798.5</v>
      </c>
      <c r="J9" s="5">
        <f t="shared" si="2"/>
        <v>-2207.9899999999998</v>
      </c>
      <c r="K9" s="5">
        <f t="shared" si="3"/>
        <v>-6623.96</v>
      </c>
      <c r="L9" s="5"/>
      <c r="M9" s="10">
        <f t="shared" si="4"/>
        <v>211966.55000000002</v>
      </c>
      <c r="N9" s="22"/>
    </row>
    <row r="10" spans="1:14" s="24" customFormat="1" ht="13.2" x14ac:dyDescent="0.25">
      <c r="A10" s="22" t="s">
        <v>94</v>
      </c>
      <c r="B10" s="10" t="s">
        <v>31</v>
      </c>
      <c r="C10" s="30" t="s">
        <v>103</v>
      </c>
      <c r="D10" s="10" t="s">
        <v>45</v>
      </c>
      <c r="E10" s="14"/>
      <c r="F10" s="2">
        <v>110</v>
      </c>
      <c r="G10" s="18">
        <v>8831.94</v>
      </c>
      <c r="H10" s="19">
        <f t="shared" si="0"/>
        <v>971513.4</v>
      </c>
      <c r="I10" s="4">
        <f t="shared" si="1"/>
        <v>80959.45</v>
      </c>
      <c r="J10" s="5">
        <f t="shared" si="2"/>
        <v>-809.59</v>
      </c>
      <c r="K10" s="5">
        <f t="shared" si="3"/>
        <v>-2428.7800000000002</v>
      </c>
      <c r="L10" s="5"/>
      <c r="M10" s="10">
        <f t="shared" si="4"/>
        <v>77721.08</v>
      </c>
      <c r="N10" s="22"/>
    </row>
    <row r="11" spans="1:14" s="24" customFormat="1" ht="13.2" x14ac:dyDescent="0.25">
      <c r="A11" s="24" t="s">
        <v>95</v>
      </c>
      <c r="B11" s="1" t="s">
        <v>17</v>
      </c>
      <c r="C11" s="31" t="s">
        <v>126</v>
      </c>
      <c r="D11" s="8" t="s">
        <v>127</v>
      </c>
      <c r="E11" s="11"/>
      <c r="F11" s="2">
        <v>300</v>
      </c>
      <c r="G11" s="6">
        <v>8363.927112803849</v>
      </c>
      <c r="H11" s="19">
        <f t="shared" si="0"/>
        <v>2509178.13</v>
      </c>
      <c r="I11" s="4">
        <f t="shared" si="1"/>
        <v>209098.18</v>
      </c>
      <c r="J11" s="5">
        <f t="shared" si="2"/>
        <v>-2090.98</v>
      </c>
      <c r="K11" s="5">
        <f t="shared" si="3"/>
        <v>-6272.95</v>
      </c>
      <c r="L11" s="5"/>
      <c r="M11" s="10">
        <f t="shared" si="4"/>
        <v>200734.24999999997</v>
      </c>
      <c r="N11" s="22"/>
    </row>
    <row r="12" spans="1:14" s="24" customFormat="1" ht="13.2" x14ac:dyDescent="0.25">
      <c r="A12" s="24" t="s">
        <v>95</v>
      </c>
      <c r="B12" s="10" t="s">
        <v>17</v>
      </c>
      <c r="C12" s="30" t="s">
        <v>84</v>
      </c>
      <c r="D12" s="27" t="s">
        <v>82</v>
      </c>
      <c r="E12" s="13"/>
      <c r="F12" s="2">
        <v>547.5</v>
      </c>
      <c r="G12" s="6">
        <v>8363.927112803849</v>
      </c>
      <c r="H12" s="19">
        <f t="shared" si="0"/>
        <v>4579250.09</v>
      </c>
      <c r="I12" s="4">
        <f t="shared" si="1"/>
        <v>381604.17</v>
      </c>
      <c r="J12" s="5">
        <f t="shared" si="2"/>
        <v>-3816.04</v>
      </c>
      <c r="K12" s="5">
        <f t="shared" si="3"/>
        <v>-11448.13</v>
      </c>
      <c r="L12" s="5"/>
      <c r="M12" s="10">
        <f t="shared" si="4"/>
        <v>366340</v>
      </c>
      <c r="N12" s="22"/>
    </row>
    <row r="13" spans="1:14" s="24" customFormat="1" ht="13.2" x14ac:dyDescent="0.25">
      <c r="A13" s="24" t="s">
        <v>95</v>
      </c>
      <c r="B13" s="10" t="s">
        <v>17</v>
      </c>
      <c r="C13" s="30" t="s">
        <v>57</v>
      </c>
      <c r="D13" s="10" t="s">
        <v>19</v>
      </c>
      <c r="E13" s="11"/>
      <c r="F13" s="2">
        <v>470</v>
      </c>
      <c r="G13" s="6">
        <v>8363.927112803849</v>
      </c>
      <c r="H13" s="19">
        <f t="shared" si="0"/>
        <v>3931045.74</v>
      </c>
      <c r="I13" s="4">
        <f t="shared" si="1"/>
        <v>327587.15000000002</v>
      </c>
      <c r="J13" s="5">
        <f t="shared" si="2"/>
        <v>-3275.87</v>
      </c>
      <c r="K13" s="5">
        <f t="shared" si="3"/>
        <v>-9827.61</v>
      </c>
      <c r="L13" s="5">
        <v>-42652.29</v>
      </c>
      <c r="M13" s="10">
        <f t="shared" si="4"/>
        <v>271831.38000000006</v>
      </c>
      <c r="N13" s="22"/>
    </row>
    <row r="14" spans="1:14" s="24" customFormat="1" ht="13.2" x14ac:dyDescent="0.25">
      <c r="A14" s="24" t="s">
        <v>95</v>
      </c>
      <c r="B14" s="10" t="s">
        <v>17</v>
      </c>
      <c r="C14" s="30" t="s">
        <v>58</v>
      </c>
      <c r="D14" s="10" t="s">
        <v>20</v>
      </c>
      <c r="E14" s="11"/>
      <c r="F14" s="2">
        <v>660</v>
      </c>
      <c r="G14" s="6">
        <v>8363.927112803849</v>
      </c>
      <c r="H14" s="19">
        <f t="shared" si="0"/>
        <v>5520191.8899999997</v>
      </c>
      <c r="I14" s="4">
        <f t="shared" si="1"/>
        <v>460015.99</v>
      </c>
      <c r="J14" s="5">
        <f t="shared" si="2"/>
        <v>-4600.16</v>
      </c>
      <c r="K14" s="5">
        <f t="shared" si="3"/>
        <v>-13800.48</v>
      </c>
      <c r="L14" s="5">
        <v>-147019.58000000002</v>
      </c>
      <c r="M14" s="10">
        <f t="shared" si="4"/>
        <v>294595.77</v>
      </c>
      <c r="N14" s="22"/>
    </row>
    <row r="15" spans="1:14" s="24" customFormat="1" ht="13.2" x14ac:dyDescent="0.25">
      <c r="A15" s="24" t="s">
        <v>95</v>
      </c>
      <c r="B15" s="1" t="s">
        <v>17</v>
      </c>
      <c r="C15" s="31" t="s">
        <v>59</v>
      </c>
      <c r="D15" s="1" t="s">
        <v>33</v>
      </c>
      <c r="E15" s="11"/>
      <c r="F15" s="2">
        <v>430.88</v>
      </c>
      <c r="G15" s="6">
        <v>8363.927112803849</v>
      </c>
      <c r="H15" s="19">
        <f t="shared" si="0"/>
        <v>3603848.91</v>
      </c>
      <c r="I15" s="4">
        <f t="shared" si="1"/>
        <v>300320.74</v>
      </c>
      <c r="J15" s="5">
        <f t="shared" si="2"/>
        <v>-3003.21</v>
      </c>
      <c r="K15" s="5">
        <f t="shared" si="3"/>
        <v>-9009.6200000000008</v>
      </c>
      <c r="L15" s="5"/>
      <c r="M15" s="10">
        <f t="shared" si="4"/>
        <v>288307.90999999997</v>
      </c>
    </row>
    <row r="16" spans="1:14" s="24" customFormat="1" ht="13.2" x14ac:dyDescent="0.25">
      <c r="A16" s="24" t="s">
        <v>95</v>
      </c>
      <c r="B16" s="1" t="s">
        <v>17</v>
      </c>
      <c r="C16" s="31" t="s">
        <v>61</v>
      </c>
      <c r="D16" s="1" t="s">
        <v>35</v>
      </c>
      <c r="E16" s="11"/>
      <c r="F16" s="2">
        <v>322</v>
      </c>
      <c r="G16" s="6">
        <v>8363.927112803849</v>
      </c>
      <c r="H16" s="19">
        <f t="shared" si="0"/>
        <v>2693184.53</v>
      </c>
      <c r="I16" s="4">
        <f t="shared" si="1"/>
        <v>224432.04</v>
      </c>
      <c r="J16" s="5">
        <f t="shared" si="2"/>
        <v>-2244.3200000000002</v>
      </c>
      <c r="K16" s="5">
        <f t="shared" si="3"/>
        <v>-6732.96</v>
      </c>
      <c r="L16" s="5">
        <v>-20003.439999999999</v>
      </c>
      <c r="M16" s="10">
        <f t="shared" si="4"/>
        <v>195451.32</v>
      </c>
      <c r="N16" s="22"/>
    </row>
    <row r="17" spans="1:14" s="24" customFormat="1" ht="13.2" x14ac:dyDescent="0.25">
      <c r="A17" s="24" t="s">
        <v>95</v>
      </c>
      <c r="B17" s="1" t="s">
        <v>17</v>
      </c>
      <c r="C17" s="31" t="s">
        <v>74</v>
      </c>
      <c r="D17" s="1" t="s">
        <v>73</v>
      </c>
      <c r="E17" s="11"/>
      <c r="F17" s="2">
        <v>99</v>
      </c>
      <c r="G17" s="6">
        <v>8363.927112803849</v>
      </c>
      <c r="H17" s="19">
        <f t="shared" si="0"/>
        <v>828028.78</v>
      </c>
      <c r="I17" s="4">
        <f t="shared" si="1"/>
        <v>69002.399999999994</v>
      </c>
      <c r="J17" s="5">
        <f t="shared" si="2"/>
        <v>-690.02</v>
      </c>
      <c r="K17" s="5">
        <f t="shared" si="3"/>
        <v>-2070.0700000000002</v>
      </c>
      <c r="L17" s="5"/>
      <c r="M17" s="10">
        <f t="shared" si="4"/>
        <v>66242.309999999983</v>
      </c>
      <c r="N17" s="22"/>
    </row>
    <row r="18" spans="1:14" ht="13.2" x14ac:dyDescent="0.25">
      <c r="A18" s="24" t="s">
        <v>95</v>
      </c>
      <c r="B18" s="1" t="s">
        <v>17</v>
      </c>
      <c r="C18" s="31" t="s">
        <v>120</v>
      </c>
      <c r="D18" s="8" t="s">
        <v>132</v>
      </c>
      <c r="E18" s="11"/>
      <c r="F18" s="2">
        <v>300</v>
      </c>
      <c r="G18" s="6">
        <v>8363.927112803849</v>
      </c>
      <c r="H18" s="19">
        <f t="shared" si="0"/>
        <v>2509178.13</v>
      </c>
      <c r="I18" s="4">
        <f t="shared" si="1"/>
        <v>209098.18</v>
      </c>
      <c r="J18" s="5">
        <f t="shared" si="2"/>
        <v>-2090.98</v>
      </c>
      <c r="K18" s="5">
        <f t="shared" si="3"/>
        <v>-6272.95</v>
      </c>
      <c r="L18" s="5"/>
      <c r="M18" s="10">
        <f t="shared" si="4"/>
        <v>200734.24999999997</v>
      </c>
    </row>
    <row r="19" spans="1:14" ht="13.2" x14ac:dyDescent="0.25">
      <c r="A19" s="24" t="s">
        <v>95</v>
      </c>
      <c r="B19" s="1" t="s">
        <v>17</v>
      </c>
      <c r="C19" s="31" t="s">
        <v>60</v>
      </c>
      <c r="D19" s="1" t="s">
        <v>34</v>
      </c>
      <c r="E19" s="11"/>
      <c r="F19" s="2">
        <v>310.7</v>
      </c>
      <c r="G19" s="6">
        <v>8363.927112803849</v>
      </c>
      <c r="H19" s="19">
        <f t="shared" si="0"/>
        <v>2598672.15</v>
      </c>
      <c r="I19" s="4">
        <f t="shared" si="1"/>
        <v>216556.01</v>
      </c>
      <c r="J19" s="5">
        <f t="shared" si="2"/>
        <v>-2165.56</v>
      </c>
      <c r="K19" s="5">
        <f t="shared" si="3"/>
        <v>-6496.68</v>
      </c>
      <c r="L19" s="5"/>
      <c r="M19" s="10">
        <f t="shared" si="4"/>
        <v>207893.77000000002</v>
      </c>
    </row>
    <row r="20" spans="1:14" ht="13.2" x14ac:dyDescent="0.25">
      <c r="A20" s="24" t="s">
        <v>95</v>
      </c>
      <c r="B20" s="1" t="s">
        <v>17</v>
      </c>
      <c r="C20" s="31" t="s">
        <v>56</v>
      </c>
      <c r="D20" s="8" t="s">
        <v>18</v>
      </c>
      <c r="E20" s="11"/>
      <c r="F20" s="2">
        <v>843.7</v>
      </c>
      <c r="G20" s="6">
        <v>8363.927112803849</v>
      </c>
      <c r="H20" s="19">
        <f t="shared" si="0"/>
        <v>7056645.3099999996</v>
      </c>
      <c r="I20" s="4">
        <f t="shared" si="1"/>
        <v>588053.78</v>
      </c>
      <c r="J20" s="5">
        <f t="shared" si="2"/>
        <v>-5880.54</v>
      </c>
      <c r="K20" s="5">
        <f t="shared" si="3"/>
        <v>-17641.61</v>
      </c>
      <c r="L20" s="5">
        <v>-65281.25</v>
      </c>
      <c r="M20" s="10">
        <f t="shared" si="4"/>
        <v>499250.38</v>
      </c>
    </row>
    <row r="21" spans="1:14" ht="13.2" x14ac:dyDescent="0.25">
      <c r="A21" s="22" t="s">
        <v>91</v>
      </c>
      <c r="B21" s="12" t="s">
        <v>9</v>
      </c>
      <c r="C21" s="30" t="s">
        <v>48</v>
      </c>
      <c r="D21" s="12" t="s">
        <v>10</v>
      </c>
      <c r="E21" s="11"/>
      <c r="F21" s="2">
        <v>876</v>
      </c>
      <c r="G21" s="3">
        <v>8777.2999999999993</v>
      </c>
      <c r="H21" s="19">
        <f t="shared" si="0"/>
        <v>7688914.7999999998</v>
      </c>
      <c r="I21" s="4">
        <f t="shared" si="1"/>
        <v>640742.9</v>
      </c>
      <c r="J21" s="5">
        <f t="shared" si="2"/>
        <v>-6407.43</v>
      </c>
      <c r="K21" s="5">
        <f t="shared" si="3"/>
        <v>-19222.29</v>
      </c>
      <c r="L21" s="5">
        <v>-159786.87</v>
      </c>
      <c r="M21" s="10">
        <f t="shared" si="4"/>
        <v>455326.30999999994</v>
      </c>
      <c r="N21" s="24"/>
    </row>
    <row r="22" spans="1:14" ht="13.2" x14ac:dyDescent="0.25">
      <c r="A22" s="22" t="s">
        <v>91</v>
      </c>
      <c r="B22" s="1" t="s">
        <v>90</v>
      </c>
      <c r="C22" s="30" t="s">
        <v>49</v>
      </c>
      <c r="D22" s="1" t="s">
        <v>11</v>
      </c>
      <c r="E22" s="11"/>
      <c r="F22" s="2">
        <v>670</v>
      </c>
      <c r="G22" s="6">
        <v>8191.27</v>
      </c>
      <c r="H22" s="19">
        <f t="shared" si="0"/>
        <v>5488150.9000000004</v>
      </c>
      <c r="I22" s="4">
        <f t="shared" si="1"/>
        <v>457345.91</v>
      </c>
      <c r="J22" s="5">
        <f t="shared" si="2"/>
        <v>-4573.46</v>
      </c>
      <c r="K22" s="5">
        <f t="shared" si="3"/>
        <v>-13720.38</v>
      </c>
      <c r="L22" s="5">
        <v>-68526.05</v>
      </c>
      <c r="M22" s="10">
        <f t="shared" si="4"/>
        <v>370526.01999999996</v>
      </c>
      <c r="N22" s="24"/>
    </row>
    <row r="23" spans="1:14" ht="13.2" x14ac:dyDescent="0.25">
      <c r="A23" s="22" t="s">
        <v>92</v>
      </c>
      <c r="B23" s="10" t="s">
        <v>38</v>
      </c>
      <c r="C23" s="30" t="s">
        <v>54</v>
      </c>
      <c r="D23" s="10" t="s">
        <v>39</v>
      </c>
      <c r="E23" s="14"/>
      <c r="F23" s="2">
        <v>630</v>
      </c>
      <c r="G23" s="18">
        <v>8213.9916833127354</v>
      </c>
      <c r="H23" s="19">
        <f t="shared" si="0"/>
        <v>5174814.76</v>
      </c>
      <c r="I23" s="4">
        <f t="shared" si="1"/>
        <v>431234.56</v>
      </c>
      <c r="J23" s="5">
        <f t="shared" si="2"/>
        <v>-4312.3500000000004</v>
      </c>
      <c r="K23" s="5">
        <f t="shared" si="3"/>
        <v>-12937.04</v>
      </c>
      <c r="L23" s="5">
        <v>-82520</v>
      </c>
      <c r="M23" s="10">
        <f t="shared" si="4"/>
        <v>331465.17000000004</v>
      </c>
    </row>
    <row r="24" spans="1:14" ht="13.2" x14ac:dyDescent="0.25">
      <c r="A24" s="22" t="s">
        <v>96</v>
      </c>
      <c r="B24" s="1" t="s">
        <v>23</v>
      </c>
      <c r="C24" s="31" t="s">
        <v>64</v>
      </c>
      <c r="D24" s="1" t="s">
        <v>24</v>
      </c>
      <c r="E24" s="11"/>
      <c r="F24" s="2">
        <v>215</v>
      </c>
      <c r="G24" s="7">
        <v>8407.0840447234841</v>
      </c>
      <c r="H24" s="19">
        <f t="shared" si="0"/>
        <v>1807523.07</v>
      </c>
      <c r="I24" s="4">
        <f t="shared" si="1"/>
        <v>150626.92000000001</v>
      </c>
      <c r="J24" s="5">
        <f t="shared" si="2"/>
        <v>-1506.27</v>
      </c>
      <c r="K24" s="5">
        <f t="shared" si="3"/>
        <v>-4518.8100000000004</v>
      </c>
      <c r="L24" s="5"/>
      <c r="M24" s="10">
        <f t="shared" si="4"/>
        <v>144601.84000000003</v>
      </c>
    </row>
    <row r="25" spans="1:14" ht="13.2" x14ac:dyDescent="0.25">
      <c r="A25" s="22" t="s">
        <v>96</v>
      </c>
      <c r="B25" s="12" t="s">
        <v>23</v>
      </c>
      <c r="C25" s="31" t="s">
        <v>65</v>
      </c>
      <c r="D25" s="12" t="s">
        <v>25</v>
      </c>
      <c r="E25" s="11"/>
      <c r="F25" s="2">
        <v>246</v>
      </c>
      <c r="G25" s="7">
        <v>8407.0840447234841</v>
      </c>
      <c r="H25" s="19">
        <f t="shared" si="0"/>
        <v>2068142.68</v>
      </c>
      <c r="I25" s="4">
        <f t="shared" si="1"/>
        <v>172345.22</v>
      </c>
      <c r="J25" s="5">
        <f t="shared" si="2"/>
        <v>-1723.45</v>
      </c>
      <c r="K25" s="5">
        <f t="shared" si="3"/>
        <v>-5170.3599999999997</v>
      </c>
      <c r="L25" s="5"/>
      <c r="M25" s="10">
        <f t="shared" si="4"/>
        <v>165451.41</v>
      </c>
    </row>
    <row r="26" spans="1:14" ht="13.2" x14ac:dyDescent="0.25">
      <c r="A26" s="22" t="s">
        <v>15</v>
      </c>
      <c r="B26" s="10" t="s">
        <v>15</v>
      </c>
      <c r="C26" s="30" t="s">
        <v>55</v>
      </c>
      <c r="D26" s="10" t="s">
        <v>16</v>
      </c>
      <c r="E26" s="13"/>
      <c r="F26" s="2">
        <v>330</v>
      </c>
      <c r="G26" s="6">
        <v>8810.9537801181723</v>
      </c>
      <c r="H26" s="19">
        <f t="shared" si="0"/>
        <v>2907614.75</v>
      </c>
      <c r="I26" s="4">
        <f t="shared" si="1"/>
        <v>242301.23</v>
      </c>
      <c r="J26" s="5">
        <f t="shared" si="2"/>
        <v>-2423.0100000000002</v>
      </c>
      <c r="K26" s="5">
        <f t="shared" si="3"/>
        <v>-7269.04</v>
      </c>
      <c r="L26" s="5"/>
      <c r="M26" s="10">
        <f t="shared" si="4"/>
        <v>232609.18</v>
      </c>
    </row>
    <row r="27" spans="1:14" ht="13.2" x14ac:dyDescent="0.25">
      <c r="A27" s="22" t="s">
        <v>97</v>
      </c>
      <c r="B27" s="10" t="s">
        <v>75</v>
      </c>
      <c r="C27" s="30" t="s">
        <v>77</v>
      </c>
      <c r="D27" s="10" t="s">
        <v>76</v>
      </c>
      <c r="E27" s="11"/>
      <c r="F27" s="2">
        <v>20</v>
      </c>
      <c r="G27" s="7">
        <v>8528.89</v>
      </c>
      <c r="H27" s="19">
        <f t="shared" si="0"/>
        <v>170577.8</v>
      </c>
      <c r="I27" s="4">
        <f t="shared" si="1"/>
        <v>14214.82</v>
      </c>
      <c r="J27" s="5">
        <f t="shared" si="2"/>
        <v>-142.15</v>
      </c>
      <c r="K27" s="5">
        <f t="shared" si="3"/>
        <v>-426.44</v>
      </c>
      <c r="L27" s="5"/>
      <c r="M27" s="10">
        <f t="shared" si="4"/>
        <v>13646.23</v>
      </c>
    </row>
    <row r="28" spans="1:14" ht="13.2" x14ac:dyDescent="0.25">
      <c r="A28" s="22" t="s">
        <v>89</v>
      </c>
      <c r="B28" s="10" t="s">
        <v>89</v>
      </c>
      <c r="C28" s="30" t="s">
        <v>102</v>
      </c>
      <c r="D28" s="10" t="s">
        <v>88</v>
      </c>
      <c r="E28" s="11"/>
      <c r="F28" s="2">
        <v>648.79999999999995</v>
      </c>
      <c r="G28" s="7">
        <v>8286.992400686624</v>
      </c>
      <c r="H28" s="19">
        <f t="shared" si="0"/>
        <v>5376600.6699999999</v>
      </c>
      <c r="I28" s="4">
        <f t="shared" si="1"/>
        <v>448050.06</v>
      </c>
      <c r="J28" s="5">
        <f t="shared" si="2"/>
        <v>-4480.5</v>
      </c>
      <c r="K28" s="5">
        <f t="shared" si="3"/>
        <v>-13441.5</v>
      </c>
      <c r="L28" s="5"/>
      <c r="M28" s="10">
        <f t="shared" si="4"/>
        <v>430128.06</v>
      </c>
    </row>
    <row r="29" spans="1:14" ht="13.2" x14ac:dyDescent="0.25">
      <c r="A29" s="22" t="s">
        <v>93</v>
      </c>
      <c r="B29" s="1" t="s">
        <v>27</v>
      </c>
      <c r="C29" s="31" t="s">
        <v>68</v>
      </c>
      <c r="D29" s="1" t="s">
        <v>28</v>
      </c>
      <c r="E29" s="11"/>
      <c r="F29" s="2">
        <v>860.4</v>
      </c>
      <c r="G29" s="9">
        <v>8049.9609636271043</v>
      </c>
      <c r="H29" s="19">
        <f t="shared" si="0"/>
        <v>6926186.4100000001</v>
      </c>
      <c r="I29" s="4">
        <f t="shared" si="1"/>
        <v>577182.19999999995</v>
      </c>
      <c r="J29" s="5">
        <f t="shared" si="2"/>
        <v>-5771.82</v>
      </c>
      <c r="K29" s="5">
        <f t="shared" si="3"/>
        <v>-17315.47</v>
      </c>
      <c r="L29" s="5">
        <v>-111322.3</v>
      </c>
      <c r="M29" s="10">
        <f t="shared" si="4"/>
        <v>442772.61000000004</v>
      </c>
      <c r="N29" s="24"/>
    </row>
    <row r="30" spans="1:14" ht="13.2" x14ac:dyDescent="0.25">
      <c r="A30" s="22" t="s">
        <v>93</v>
      </c>
      <c r="B30" s="1" t="s">
        <v>27</v>
      </c>
      <c r="C30" s="31" t="s">
        <v>86</v>
      </c>
      <c r="D30" s="1" t="s">
        <v>83</v>
      </c>
      <c r="E30" s="11"/>
      <c r="F30" s="2">
        <v>52</v>
      </c>
      <c r="G30" s="9">
        <v>8049.9609636271043</v>
      </c>
      <c r="H30" s="19">
        <f t="shared" si="0"/>
        <v>418597.97</v>
      </c>
      <c r="I30" s="4">
        <f t="shared" si="1"/>
        <v>34883.160000000003</v>
      </c>
      <c r="J30" s="5">
        <f t="shared" si="2"/>
        <v>-348.83</v>
      </c>
      <c r="K30" s="5">
        <f t="shared" si="3"/>
        <v>-1046.49</v>
      </c>
      <c r="L30" s="5"/>
      <c r="M30" s="10">
        <f t="shared" si="4"/>
        <v>33487.840000000004</v>
      </c>
      <c r="N30" s="24"/>
    </row>
    <row r="31" spans="1:14" ht="13.2" x14ac:dyDescent="0.25">
      <c r="A31" s="22" t="s">
        <v>98</v>
      </c>
      <c r="B31" s="1" t="s">
        <v>26</v>
      </c>
      <c r="C31" s="31" t="s">
        <v>124</v>
      </c>
      <c r="D31" s="1" t="s">
        <v>130</v>
      </c>
      <c r="E31" s="11"/>
      <c r="F31" s="2">
        <v>144</v>
      </c>
      <c r="G31" s="9">
        <v>8049.9901252333257</v>
      </c>
      <c r="H31" s="19">
        <f t="shared" si="0"/>
        <v>1159198.58</v>
      </c>
      <c r="I31" s="4">
        <f t="shared" si="1"/>
        <v>96599.88</v>
      </c>
      <c r="J31" s="5">
        <f t="shared" si="2"/>
        <v>-966</v>
      </c>
      <c r="K31" s="5">
        <f t="shared" si="3"/>
        <v>-2898</v>
      </c>
      <c r="L31" s="5"/>
      <c r="M31" s="10">
        <f t="shared" si="4"/>
        <v>92735.88</v>
      </c>
    </row>
    <row r="32" spans="1:14" ht="13.2" x14ac:dyDescent="0.25">
      <c r="A32" s="22" t="s">
        <v>98</v>
      </c>
      <c r="B32" s="1" t="s">
        <v>26</v>
      </c>
      <c r="C32" s="31" t="s">
        <v>123</v>
      </c>
      <c r="D32" s="1" t="s">
        <v>128</v>
      </c>
      <c r="E32" s="11"/>
      <c r="F32" s="2">
        <v>155.30000000000001</v>
      </c>
      <c r="G32" s="9">
        <v>8049.9901252333257</v>
      </c>
      <c r="H32" s="19">
        <f t="shared" si="0"/>
        <v>1250163.47</v>
      </c>
      <c r="I32" s="4">
        <f t="shared" si="1"/>
        <v>104180.29</v>
      </c>
      <c r="J32" s="5">
        <f t="shared" si="2"/>
        <v>-1041.8</v>
      </c>
      <c r="K32" s="5">
        <f t="shared" si="3"/>
        <v>-3125.41</v>
      </c>
      <c r="L32" s="5"/>
      <c r="M32" s="10">
        <f t="shared" si="4"/>
        <v>100013.07999999999</v>
      </c>
    </row>
    <row r="33" spans="1:14" ht="13.2" x14ac:dyDescent="0.25">
      <c r="A33" s="22" t="s">
        <v>98</v>
      </c>
      <c r="B33" s="1" t="s">
        <v>26</v>
      </c>
      <c r="C33" s="31" t="s">
        <v>66</v>
      </c>
      <c r="D33" s="1" t="s">
        <v>131</v>
      </c>
      <c r="E33" s="11"/>
      <c r="F33" s="2">
        <v>225.5</v>
      </c>
      <c r="G33" s="9">
        <v>8049.9901252333257</v>
      </c>
      <c r="H33" s="19">
        <f t="shared" si="0"/>
        <v>1815272.77</v>
      </c>
      <c r="I33" s="4">
        <f t="shared" si="1"/>
        <v>151272.73000000001</v>
      </c>
      <c r="J33" s="5">
        <f t="shared" si="2"/>
        <v>-1512.73</v>
      </c>
      <c r="K33" s="5">
        <f t="shared" si="3"/>
        <v>-4538.18</v>
      </c>
      <c r="L33" s="5"/>
      <c r="M33" s="10">
        <f t="shared" si="4"/>
        <v>145221.82</v>
      </c>
    </row>
    <row r="34" spans="1:14" ht="13.2" x14ac:dyDescent="0.25">
      <c r="A34" s="22" t="s">
        <v>98</v>
      </c>
      <c r="B34" s="1" t="s">
        <v>26</v>
      </c>
      <c r="C34" s="31" t="s">
        <v>125</v>
      </c>
      <c r="D34" s="1" t="s">
        <v>129</v>
      </c>
      <c r="E34" s="11"/>
      <c r="F34" s="2">
        <v>216</v>
      </c>
      <c r="G34" s="9">
        <v>8049.9901252333257</v>
      </c>
      <c r="H34" s="19">
        <f t="shared" si="0"/>
        <v>1738797.87</v>
      </c>
      <c r="I34" s="4">
        <f t="shared" si="1"/>
        <v>144899.82</v>
      </c>
      <c r="J34" s="5">
        <f t="shared" si="2"/>
        <v>-1449</v>
      </c>
      <c r="K34" s="5">
        <f t="shared" si="3"/>
        <v>-4346.99</v>
      </c>
      <c r="L34" s="5"/>
      <c r="M34" s="10">
        <f t="shared" si="4"/>
        <v>139103.83000000002</v>
      </c>
    </row>
    <row r="35" spans="1:14" ht="13.2" x14ac:dyDescent="0.25">
      <c r="A35" s="22" t="s">
        <v>98</v>
      </c>
      <c r="B35" s="1" t="s">
        <v>26</v>
      </c>
      <c r="C35" s="31" t="s">
        <v>67</v>
      </c>
      <c r="D35" s="1" t="s">
        <v>29</v>
      </c>
      <c r="E35" s="11"/>
      <c r="F35" s="2">
        <v>1352</v>
      </c>
      <c r="G35" s="9">
        <v>8049.9901252333257</v>
      </c>
      <c r="H35" s="19">
        <f t="shared" si="0"/>
        <v>10883586.65</v>
      </c>
      <c r="I35" s="4">
        <f t="shared" si="1"/>
        <v>906965.55</v>
      </c>
      <c r="J35" s="5">
        <f t="shared" si="2"/>
        <v>-9069.66</v>
      </c>
      <c r="K35" s="5">
        <f t="shared" si="3"/>
        <v>-27208.97</v>
      </c>
      <c r="L35" s="5">
        <v>-161526.25</v>
      </c>
      <c r="M35" s="10">
        <f t="shared" si="4"/>
        <v>709160.67</v>
      </c>
      <c r="N35" s="24"/>
    </row>
    <row r="36" spans="1:14" ht="13.2" x14ac:dyDescent="0.25">
      <c r="A36" s="22" t="s">
        <v>99</v>
      </c>
      <c r="B36" s="1" t="s">
        <v>21</v>
      </c>
      <c r="C36" s="31" t="s">
        <v>62</v>
      </c>
      <c r="D36" s="1" t="s">
        <v>22</v>
      </c>
      <c r="E36" s="11"/>
      <c r="F36" s="2">
        <v>303</v>
      </c>
      <c r="G36" s="7">
        <v>8905.8201479931704</v>
      </c>
      <c r="H36" s="19">
        <f t="shared" si="0"/>
        <v>2698463.5</v>
      </c>
      <c r="I36" s="4">
        <f t="shared" si="1"/>
        <v>224871.96</v>
      </c>
      <c r="J36" s="5">
        <f t="shared" si="2"/>
        <v>-2248.7199999999998</v>
      </c>
      <c r="K36" s="5">
        <f t="shared" si="3"/>
        <v>-6746.16</v>
      </c>
      <c r="L36" s="5"/>
      <c r="M36" s="10">
        <f t="shared" si="4"/>
        <v>215877.08</v>
      </c>
    </row>
    <row r="37" spans="1:14" ht="13.2" x14ac:dyDescent="0.25">
      <c r="A37" s="22" t="s">
        <v>99</v>
      </c>
      <c r="B37" s="1" t="s">
        <v>21</v>
      </c>
      <c r="C37" s="31" t="s">
        <v>63</v>
      </c>
      <c r="D37" s="1" t="s">
        <v>40</v>
      </c>
      <c r="E37" s="11"/>
      <c r="F37" s="2">
        <v>360</v>
      </c>
      <c r="G37" s="7">
        <v>8905.8201479931704</v>
      </c>
      <c r="H37" s="19">
        <f t="shared" si="0"/>
        <v>3206095.25</v>
      </c>
      <c r="I37" s="4">
        <f t="shared" si="1"/>
        <v>267174.59999999998</v>
      </c>
      <c r="J37" s="5">
        <f t="shared" si="2"/>
        <v>-2671.75</v>
      </c>
      <c r="K37" s="5">
        <f t="shared" si="3"/>
        <v>-8015.24</v>
      </c>
      <c r="L37" s="5">
        <v>-56353.33</v>
      </c>
      <c r="M37" s="10">
        <f t="shared" si="4"/>
        <v>200134.27999999997</v>
      </c>
    </row>
    <row r="38" spans="1:14" ht="13.2" x14ac:dyDescent="0.25">
      <c r="A38" s="22" t="s">
        <v>100</v>
      </c>
      <c r="B38" s="10" t="s">
        <v>43</v>
      </c>
      <c r="C38" s="30" t="s">
        <v>87</v>
      </c>
      <c r="D38" s="10" t="s">
        <v>44</v>
      </c>
      <c r="E38" s="14"/>
      <c r="F38" s="2">
        <v>87</v>
      </c>
      <c r="G38" s="18">
        <v>8339.4422430021514</v>
      </c>
      <c r="H38" s="19">
        <f t="shared" si="0"/>
        <v>725531.48</v>
      </c>
      <c r="I38" s="4">
        <f t="shared" si="1"/>
        <v>60460.959999999999</v>
      </c>
      <c r="J38" s="5">
        <f t="shared" si="2"/>
        <v>-604.61</v>
      </c>
      <c r="K38" s="5">
        <f t="shared" si="3"/>
        <v>-1813.83</v>
      </c>
      <c r="L38" s="5"/>
      <c r="M38" s="10">
        <f t="shared" si="4"/>
        <v>58042.52</v>
      </c>
    </row>
    <row r="39" spans="1:14" ht="13.2" x14ac:dyDescent="0.25">
      <c r="A39" s="22" t="s">
        <v>101</v>
      </c>
      <c r="B39" s="12" t="s">
        <v>78</v>
      </c>
      <c r="C39" s="31" t="s">
        <v>79</v>
      </c>
      <c r="D39" s="12" t="s">
        <v>80</v>
      </c>
      <c r="E39" s="11"/>
      <c r="F39" s="2">
        <v>121</v>
      </c>
      <c r="G39" s="9">
        <v>8463.0166459251632</v>
      </c>
      <c r="H39" s="19">
        <f t="shared" si="0"/>
        <v>1024025.01</v>
      </c>
      <c r="I39" s="4">
        <f t="shared" si="1"/>
        <v>85335.42</v>
      </c>
      <c r="J39" s="5">
        <f t="shared" si="2"/>
        <v>-853.35</v>
      </c>
      <c r="K39" s="5">
        <f t="shared" si="3"/>
        <v>-2560.06</v>
      </c>
      <c r="L39" s="5"/>
      <c r="M39" s="10">
        <f t="shared" si="4"/>
        <v>81922.009999999995</v>
      </c>
      <c r="N39" s="24"/>
    </row>
    <row r="40" spans="1:14" ht="13.2" x14ac:dyDescent="0.25">
      <c r="A40" s="22" t="s">
        <v>91</v>
      </c>
      <c r="B40" s="10" t="s">
        <v>12</v>
      </c>
      <c r="C40" s="30" t="s">
        <v>70</v>
      </c>
      <c r="D40" s="10" t="s">
        <v>69</v>
      </c>
      <c r="E40" s="14"/>
      <c r="F40" s="2">
        <v>473</v>
      </c>
      <c r="G40" s="18">
        <v>8693.3799999999992</v>
      </c>
      <c r="H40" s="19">
        <f t="shared" si="0"/>
        <v>4111968.74</v>
      </c>
      <c r="I40" s="4">
        <f t="shared" si="1"/>
        <v>342664.06</v>
      </c>
      <c r="J40" s="5">
        <f t="shared" si="2"/>
        <v>-3426.64</v>
      </c>
      <c r="K40" s="5">
        <f t="shared" si="3"/>
        <v>-10279.92</v>
      </c>
      <c r="L40" s="5">
        <v>-83148.350000000006</v>
      </c>
      <c r="M40" s="10">
        <f t="shared" si="4"/>
        <v>245809.15</v>
      </c>
      <c r="N40" s="24"/>
    </row>
    <row r="41" spans="1:14" ht="13.2" x14ac:dyDescent="0.25">
      <c r="A41" s="22" t="s">
        <v>91</v>
      </c>
      <c r="B41" s="10" t="s">
        <v>12</v>
      </c>
      <c r="C41" s="30" t="s">
        <v>50</v>
      </c>
      <c r="D41" s="10" t="s">
        <v>13</v>
      </c>
      <c r="E41" s="13"/>
      <c r="F41" s="2">
        <v>365</v>
      </c>
      <c r="G41" s="18">
        <v>8693.3799999999992</v>
      </c>
      <c r="H41" s="19">
        <f t="shared" si="0"/>
        <v>3173083.7</v>
      </c>
      <c r="I41" s="4">
        <f t="shared" si="1"/>
        <v>264423.64</v>
      </c>
      <c r="J41" s="5">
        <f t="shared" si="2"/>
        <v>-2644.24</v>
      </c>
      <c r="K41" s="5">
        <f t="shared" si="3"/>
        <v>-7932.71</v>
      </c>
      <c r="L41" s="5">
        <v>-42586.45</v>
      </c>
      <c r="M41" s="10">
        <f t="shared" si="4"/>
        <v>211260.24000000005</v>
      </c>
      <c r="N41" s="24"/>
    </row>
    <row r="42" spans="1:14" ht="13.2" x14ac:dyDescent="0.25">
      <c r="A42" s="22" t="s">
        <v>91</v>
      </c>
      <c r="B42" s="10" t="s">
        <v>12</v>
      </c>
      <c r="C42" s="30" t="s">
        <v>51</v>
      </c>
      <c r="D42" s="10" t="s">
        <v>14</v>
      </c>
      <c r="E42" s="14"/>
      <c r="F42" s="2">
        <v>265.89999999999998</v>
      </c>
      <c r="G42" s="18">
        <v>8693.3799999999992</v>
      </c>
      <c r="H42" s="19">
        <f t="shared" si="0"/>
        <v>2311569.7400000002</v>
      </c>
      <c r="I42" s="4">
        <f t="shared" si="1"/>
        <v>192630.81</v>
      </c>
      <c r="J42" s="5">
        <f t="shared" si="2"/>
        <v>-1926.31</v>
      </c>
      <c r="K42" s="5">
        <f t="shared" si="3"/>
        <v>-5778.92</v>
      </c>
      <c r="L42" s="5"/>
      <c r="M42" s="10">
        <f t="shared" si="4"/>
        <v>184925.58</v>
      </c>
    </row>
    <row r="43" spans="1:14" x14ac:dyDescent="0.3">
      <c r="B43" s="11"/>
      <c r="D43" s="11"/>
      <c r="E43" s="11"/>
      <c r="F43" s="15"/>
      <c r="G43" s="11"/>
      <c r="H43" s="11"/>
      <c r="I43" s="11"/>
      <c r="J43" s="11"/>
      <c r="K43" s="11"/>
      <c r="L43" s="11"/>
      <c r="M43" s="11"/>
    </row>
    <row r="44" spans="1:14" x14ac:dyDescent="0.3">
      <c r="B44" s="16"/>
      <c r="D44" s="16"/>
      <c r="E44" s="16"/>
      <c r="F44" s="17">
        <f>SUM(F4:F43)</f>
        <v>18704.68</v>
      </c>
      <c r="G44" s="16"/>
      <c r="H44" s="25">
        <f t="shared" ref="H44:M44" si="5">SUM(H4:H43)</f>
        <v>156706574.00999999</v>
      </c>
      <c r="I44" s="25">
        <f t="shared" si="5"/>
        <v>13058881.160000008</v>
      </c>
      <c r="J44" s="16">
        <f t="shared" si="5"/>
        <v>-130588.82</v>
      </c>
      <c r="K44" s="16">
        <f t="shared" si="5"/>
        <v>-391766.44999999984</v>
      </c>
      <c r="L44" s="16">
        <f t="shared" si="5"/>
        <v>-1485511.04</v>
      </c>
      <c r="M44" s="25">
        <f t="shared" si="5"/>
        <v>11051014.85</v>
      </c>
    </row>
    <row r="45" spans="1:14" x14ac:dyDescent="0.3">
      <c r="F45" s="17"/>
      <c r="I45" s="25"/>
      <c r="K45" s="16">
        <f>J44+K44</f>
        <v>-522355.26999999984</v>
      </c>
    </row>
    <row r="48" spans="1:14" ht="13.2" x14ac:dyDescent="0.25">
      <c r="A48" s="26" t="s">
        <v>121</v>
      </c>
      <c r="B48" s="20"/>
      <c r="C48" s="20"/>
      <c r="D48" s="26"/>
      <c r="E48" s="28"/>
      <c r="F48" s="28"/>
      <c r="G48" s="28"/>
      <c r="H48" s="28"/>
      <c r="I48" s="28"/>
      <c r="J48" s="28"/>
      <c r="K48" s="28"/>
      <c r="L48" s="28"/>
      <c r="M48" s="28"/>
    </row>
    <row r="49" spans="1:13" ht="52.8" x14ac:dyDescent="0.25">
      <c r="A49" s="29" t="s">
        <v>133</v>
      </c>
      <c r="B49" s="20"/>
      <c r="C49" s="20" t="s">
        <v>41</v>
      </c>
      <c r="D49" s="26" t="s">
        <v>42</v>
      </c>
      <c r="E49" s="21"/>
      <c r="F49" s="32" t="s">
        <v>0</v>
      </c>
      <c r="G49" s="32" t="s">
        <v>1</v>
      </c>
      <c r="H49" s="32" t="s">
        <v>2</v>
      </c>
      <c r="I49" s="32" t="s">
        <v>3</v>
      </c>
      <c r="J49" s="32" t="s">
        <v>4</v>
      </c>
      <c r="K49" s="32" t="s">
        <v>5</v>
      </c>
      <c r="L49" s="32" t="s">
        <v>30</v>
      </c>
      <c r="M49" s="32" t="s">
        <v>6</v>
      </c>
    </row>
    <row r="50" spans="1:13" x14ac:dyDescent="0.3">
      <c r="B50" s="11"/>
      <c r="D50" s="11"/>
      <c r="E50" s="11"/>
      <c r="F50" s="23"/>
      <c r="G50" s="19"/>
      <c r="H50" s="19"/>
      <c r="I50" s="19"/>
      <c r="J50" s="19"/>
      <c r="K50" s="19"/>
      <c r="L50" s="19"/>
      <c r="M50" s="10"/>
    </row>
    <row r="51" spans="1:13" ht="13.2" x14ac:dyDescent="0.25">
      <c r="A51" s="22" t="s">
        <v>91</v>
      </c>
      <c r="B51" s="1" t="s">
        <v>7</v>
      </c>
      <c r="C51" s="30" t="s">
        <v>47</v>
      </c>
      <c r="D51" s="1" t="s">
        <v>36</v>
      </c>
      <c r="E51" s="11"/>
      <c r="F51" s="2">
        <v>1845</v>
      </c>
      <c r="G51" s="19">
        <v>8294.0169567865341</v>
      </c>
      <c r="H51" s="19">
        <f t="shared" ref="H51:H89" si="6">ROUND(F51*G51,2)</f>
        <v>15302461.289999999</v>
      </c>
      <c r="I51" s="4">
        <f t="shared" ref="I51:I89" si="7">ROUND(H51/12,2)</f>
        <v>1275205.1100000001</v>
      </c>
      <c r="J51" s="5">
        <f t="shared" ref="J51:J89" si="8">ROUND(H51*-0.01/12,2)</f>
        <v>-12752.05</v>
      </c>
      <c r="K51" s="5">
        <f t="shared" ref="K51:K89" si="9">ROUND(H51*-0.03/12,2)</f>
        <v>-38256.15</v>
      </c>
      <c r="L51" s="5">
        <v>-214670.72</v>
      </c>
      <c r="M51" s="10">
        <f t="shared" ref="M51:M89" si="10">I51+J51+K51+L51</f>
        <v>1009526.1900000002</v>
      </c>
    </row>
    <row r="52" spans="1:13" ht="13.2" x14ac:dyDescent="0.25">
      <c r="A52" s="22" t="s">
        <v>91</v>
      </c>
      <c r="B52" s="10" t="s">
        <v>7</v>
      </c>
      <c r="C52" s="30" t="s">
        <v>71</v>
      </c>
      <c r="D52" s="10" t="s">
        <v>72</v>
      </c>
      <c r="E52" s="11"/>
      <c r="F52" s="2">
        <v>820</v>
      </c>
      <c r="G52" s="19">
        <v>8294.0169567865341</v>
      </c>
      <c r="H52" s="19">
        <f t="shared" si="6"/>
        <v>6801093.9000000004</v>
      </c>
      <c r="I52" s="4">
        <f t="shared" si="7"/>
        <v>566757.82999999996</v>
      </c>
      <c r="J52" s="5">
        <f t="shared" si="8"/>
        <v>-5667.58</v>
      </c>
      <c r="K52" s="5">
        <f t="shared" si="9"/>
        <v>-17002.73</v>
      </c>
      <c r="L52" s="5">
        <v>-12574.17</v>
      </c>
      <c r="M52" s="10">
        <f t="shared" si="10"/>
        <v>531513.35</v>
      </c>
    </row>
    <row r="53" spans="1:13" ht="13.2" x14ac:dyDescent="0.25">
      <c r="A53" s="22" t="s">
        <v>91</v>
      </c>
      <c r="B53" s="1" t="s">
        <v>7</v>
      </c>
      <c r="C53" s="31" t="s">
        <v>46</v>
      </c>
      <c r="D53" s="1" t="s">
        <v>8</v>
      </c>
      <c r="E53" s="11"/>
      <c r="F53" s="2">
        <v>2014</v>
      </c>
      <c r="G53" s="19">
        <v>8294.0169567865341</v>
      </c>
      <c r="H53" s="19">
        <f t="shared" si="6"/>
        <v>16704150.15</v>
      </c>
      <c r="I53" s="4">
        <f t="shared" si="7"/>
        <v>1392012.51</v>
      </c>
      <c r="J53" s="5">
        <f t="shared" si="8"/>
        <v>-13920.13</v>
      </c>
      <c r="K53" s="5">
        <f t="shared" si="9"/>
        <v>-41760.379999999997</v>
      </c>
      <c r="L53" s="5">
        <v>-187673.32</v>
      </c>
      <c r="M53" s="10">
        <f t="shared" si="10"/>
        <v>1148658.6800000002</v>
      </c>
    </row>
    <row r="54" spans="1:13" ht="13.2" x14ac:dyDescent="0.25">
      <c r="A54" s="22" t="s">
        <v>94</v>
      </c>
      <c r="B54" s="10" t="s">
        <v>31</v>
      </c>
      <c r="C54" s="30" t="s">
        <v>85</v>
      </c>
      <c r="D54" s="10" t="s">
        <v>81</v>
      </c>
      <c r="E54" s="14"/>
      <c r="F54" s="2">
        <v>350</v>
      </c>
      <c r="G54" s="18">
        <v>8831.94</v>
      </c>
      <c r="H54" s="19">
        <f t="shared" si="6"/>
        <v>3091179</v>
      </c>
      <c r="I54" s="4">
        <f t="shared" si="7"/>
        <v>257598.25</v>
      </c>
      <c r="J54" s="5">
        <f t="shared" si="8"/>
        <v>-2575.98</v>
      </c>
      <c r="K54" s="5">
        <f t="shared" si="9"/>
        <v>-7727.95</v>
      </c>
      <c r="L54" s="5">
        <v>-28116.67</v>
      </c>
      <c r="M54" s="10">
        <f t="shared" si="10"/>
        <v>219177.64999999997</v>
      </c>
    </row>
    <row r="55" spans="1:13" ht="13.2" x14ac:dyDescent="0.25">
      <c r="A55" s="22" t="s">
        <v>94</v>
      </c>
      <c r="B55" s="10" t="s">
        <v>31</v>
      </c>
      <c r="C55" s="30" t="s">
        <v>52</v>
      </c>
      <c r="D55" s="10" t="s">
        <v>32</v>
      </c>
      <c r="E55" s="14"/>
      <c r="F55" s="2">
        <v>366</v>
      </c>
      <c r="G55" s="18">
        <v>8831.94</v>
      </c>
      <c r="H55" s="19">
        <f t="shared" si="6"/>
        <v>3232490.04</v>
      </c>
      <c r="I55" s="4">
        <f t="shared" si="7"/>
        <v>269374.17</v>
      </c>
      <c r="J55" s="5">
        <f t="shared" si="8"/>
        <v>-2693.74</v>
      </c>
      <c r="K55" s="5">
        <f t="shared" si="9"/>
        <v>-8081.23</v>
      </c>
      <c r="L55" s="5"/>
      <c r="M55" s="10">
        <f t="shared" si="10"/>
        <v>258599.19999999998</v>
      </c>
    </row>
    <row r="56" spans="1:13" ht="13.2" x14ac:dyDescent="0.25">
      <c r="A56" s="22" t="s">
        <v>94</v>
      </c>
      <c r="B56" s="10" t="s">
        <v>31</v>
      </c>
      <c r="C56" s="30" t="s">
        <v>53</v>
      </c>
      <c r="D56" s="10" t="s">
        <v>37</v>
      </c>
      <c r="E56" s="14"/>
      <c r="F56" s="2">
        <v>300</v>
      </c>
      <c r="G56" s="18">
        <v>8831.94</v>
      </c>
      <c r="H56" s="19">
        <f t="shared" si="6"/>
        <v>2649582</v>
      </c>
      <c r="I56" s="4">
        <f t="shared" si="7"/>
        <v>220798.5</v>
      </c>
      <c r="J56" s="5">
        <f t="shared" si="8"/>
        <v>-2207.9899999999998</v>
      </c>
      <c r="K56" s="5">
        <f t="shared" si="9"/>
        <v>-6623.96</v>
      </c>
      <c r="L56" s="5"/>
      <c r="M56" s="10">
        <f t="shared" si="10"/>
        <v>211966.55000000002</v>
      </c>
    </row>
    <row r="57" spans="1:13" ht="13.2" x14ac:dyDescent="0.25">
      <c r="A57" s="22" t="s">
        <v>94</v>
      </c>
      <c r="B57" s="10" t="s">
        <v>31</v>
      </c>
      <c r="C57" s="30" t="s">
        <v>103</v>
      </c>
      <c r="D57" s="10" t="s">
        <v>45</v>
      </c>
      <c r="E57" s="14"/>
      <c r="F57" s="2">
        <v>110</v>
      </c>
      <c r="G57" s="18">
        <v>8831.94</v>
      </c>
      <c r="H57" s="19">
        <f t="shared" si="6"/>
        <v>971513.4</v>
      </c>
      <c r="I57" s="4">
        <f t="shared" si="7"/>
        <v>80959.45</v>
      </c>
      <c r="J57" s="5">
        <f t="shared" si="8"/>
        <v>-809.59</v>
      </c>
      <c r="K57" s="5">
        <f t="shared" si="9"/>
        <v>-2428.7800000000002</v>
      </c>
      <c r="L57" s="5"/>
      <c r="M57" s="10">
        <f t="shared" si="10"/>
        <v>77721.08</v>
      </c>
    </row>
    <row r="58" spans="1:13" ht="13.2" x14ac:dyDescent="0.25">
      <c r="A58" s="24" t="s">
        <v>95</v>
      </c>
      <c r="B58" s="1" t="s">
        <v>17</v>
      </c>
      <c r="C58" s="31" t="s">
        <v>126</v>
      </c>
      <c r="D58" s="8" t="s">
        <v>127</v>
      </c>
      <c r="E58" s="11"/>
      <c r="F58" s="2">
        <v>300</v>
      </c>
      <c r="G58" s="6">
        <v>8363.927112803849</v>
      </c>
      <c r="H58" s="19">
        <f t="shared" si="6"/>
        <v>2509178.13</v>
      </c>
      <c r="I58" s="4">
        <f t="shared" si="7"/>
        <v>209098.18</v>
      </c>
      <c r="J58" s="5">
        <f t="shared" si="8"/>
        <v>-2090.98</v>
      </c>
      <c r="K58" s="5">
        <f t="shared" si="9"/>
        <v>-6272.95</v>
      </c>
      <c r="L58" s="5"/>
      <c r="M58" s="10">
        <f t="shared" si="10"/>
        <v>200734.24999999997</v>
      </c>
    </row>
    <row r="59" spans="1:13" ht="13.2" x14ac:dyDescent="0.25">
      <c r="A59" s="24" t="s">
        <v>95</v>
      </c>
      <c r="B59" s="10" t="s">
        <v>17</v>
      </c>
      <c r="C59" s="30" t="s">
        <v>84</v>
      </c>
      <c r="D59" s="27" t="s">
        <v>82</v>
      </c>
      <c r="E59" s="13"/>
      <c r="F59" s="2">
        <v>547.5</v>
      </c>
      <c r="G59" s="6">
        <v>8363.927112803849</v>
      </c>
      <c r="H59" s="19">
        <f t="shared" si="6"/>
        <v>4579250.09</v>
      </c>
      <c r="I59" s="4">
        <f t="shared" si="7"/>
        <v>381604.17</v>
      </c>
      <c r="J59" s="5">
        <f t="shared" si="8"/>
        <v>-3816.04</v>
      </c>
      <c r="K59" s="5">
        <f t="shared" si="9"/>
        <v>-11448.13</v>
      </c>
      <c r="L59" s="5"/>
      <c r="M59" s="10">
        <f t="shared" si="10"/>
        <v>366340</v>
      </c>
    </row>
    <row r="60" spans="1:13" ht="13.2" x14ac:dyDescent="0.25">
      <c r="A60" s="24" t="s">
        <v>95</v>
      </c>
      <c r="B60" s="10" t="s">
        <v>17</v>
      </c>
      <c r="C60" s="30" t="s">
        <v>57</v>
      </c>
      <c r="D60" s="10" t="s">
        <v>19</v>
      </c>
      <c r="E60" s="11"/>
      <c r="F60" s="2">
        <v>470</v>
      </c>
      <c r="G60" s="6">
        <v>8363.927112803849</v>
      </c>
      <c r="H60" s="19">
        <f t="shared" si="6"/>
        <v>3931045.74</v>
      </c>
      <c r="I60" s="4">
        <f t="shared" si="7"/>
        <v>327587.15000000002</v>
      </c>
      <c r="J60" s="5">
        <f t="shared" si="8"/>
        <v>-3275.87</v>
      </c>
      <c r="K60" s="5">
        <f t="shared" si="9"/>
        <v>-9827.61</v>
      </c>
      <c r="L60" s="5">
        <v>-42402.29</v>
      </c>
      <c r="M60" s="10">
        <f t="shared" si="10"/>
        <v>272081.38000000006</v>
      </c>
    </row>
    <row r="61" spans="1:13" ht="13.2" x14ac:dyDescent="0.25">
      <c r="A61" s="24" t="s">
        <v>95</v>
      </c>
      <c r="B61" s="10" t="s">
        <v>17</v>
      </c>
      <c r="C61" s="30" t="s">
        <v>58</v>
      </c>
      <c r="D61" s="10" t="s">
        <v>20</v>
      </c>
      <c r="E61" s="11"/>
      <c r="F61" s="2">
        <v>660</v>
      </c>
      <c r="G61" s="6">
        <v>8363.927112803849</v>
      </c>
      <c r="H61" s="19">
        <f t="shared" si="6"/>
        <v>5520191.8899999997</v>
      </c>
      <c r="I61" s="4">
        <f t="shared" si="7"/>
        <v>460015.99</v>
      </c>
      <c r="J61" s="5">
        <f t="shared" si="8"/>
        <v>-4600.16</v>
      </c>
      <c r="K61" s="5">
        <f t="shared" si="9"/>
        <v>-13800.48</v>
      </c>
      <c r="L61" s="5">
        <v>-146519.58000000002</v>
      </c>
      <c r="M61" s="10">
        <f t="shared" si="10"/>
        <v>295095.77</v>
      </c>
    </row>
    <row r="62" spans="1:13" ht="13.2" x14ac:dyDescent="0.25">
      <c r="A62" s="24" t="s">
        <v>95</v>
      </c>
      <c r="B62" s="1" t="s">
        <v>17</v>
      </c>
      <c r="C62" s="31" t="s">
        <v>59</v>
      </c>
      <c r="D62" s="1" t="s">
        <v>33</v>
      </c>
      <c r="E62" s="11"/>
      <c r="F62" s="2">
        <v>430.88</v>
      </c>
      <c r="G62" s="6">
        <v>8363.927112803849</v>
      </c>
      <c r="H62" s="19">
        <f t="shared" si="6"/>
        <v>3603848.91</v>
      </c>
      <c r="I62" s="4">
        <f t="shared" si="7"/>
        <v>300320.74</v>
      </c>
      <c r="J62" s="5">
        <f t="shared" si="8"/>
        <v>-3003.21</v>
      </c>
      <c r="K62" s="5">
        <f t="shared" si="9"/>
        <v>-9009.6200000000008</v>
      </c>
      <c r="L62" s="5"/>
      <c r="M62" s="10">
        <f t="shared" si="10"/>
        <v>288307.90999999997</v>
      </c>
    </row>
    <row r="63" spans="1:13" ht="13.2" x14ac:dyDescent="0.25">
      <c r="A63" s="24" t="s">
        <v>95</v>
      </c>
      <c r="B63" s="1" t="s">
        <v>17</v>
      </c>
      <c r="C63" s="31" t="s">
        <v>61</v>
      </c>
      <c r="D63" s="1" t="s">
        <v>35</v>
      </c>
      <c r="E63" s="11"/>
      <c r="F63" s="2">
        <v>322</v>
      </c>
      <c r="G63" s="6">
        <v>8363.927112803849</v>
      </c>
      <c r="H63" s="19">
        <f t="shared" si="6"/>
        <v>2693184.53</v>
      </c>
      <c r="I63" s="4">
        <f t="shared" si="7"/>
        <v>224432.04</v>
      </c>
      <c r="J63" s="5">
        <f t="shared" si="8"/>
        <v>-2244.3200000000002</v>
      </c>
      <c r="K63" s="5">
        <f t="shared" si="9"/>
        <v>-6732.96</v>
      </c>
      <c r="L63" s="5">
        <v>-19753.439999999999</v>
      </c>
      <c r="M63" s="10">
        <f t="shared" si="10"/>
        <v>195701.32</v>
      </c>
    </row>
    <row r="64" spans="1:13" ht="13.2" x14ac:dyDescent="0.25">
      <c r="A64" s="24" t="s">
        <v>95</v>
      </c>
      <c r="B64" s="1" t="s">
        <v>17</v>
      </c>
      <c r="C64" s="31" t="s">
        <v>74</v>
      </c>
      <c r="D64" s="1" t="s">
        <v>73</v>
      </c>
      <c r="E64" s="11"/>
      <c r="F64" s="2">
        <v>99</v>
      </c>
      <c r="G64" s="6">
        <v>8363.927112803849</v>
      </c>
      <c r="H64" s="19">
        <f t="shared" si="6"/>
        <v>828028.78</v>
      </c>
      <c r="I64" s="4">
        <f t="shared" si="7"/>
        <v>69002.399999999994</v>
      </c>
      <c r="J64" s="5">
        <f t="shared" si="8"/>
        <v>-690.02</v>
      </c>
      <c r="K64" s="5">
        <f t="shared" si="9"/>
        <v>-2070.0700000000002</v>
      </c>
      <c r="L64" s="5"/>
      <c r="M64" s="10">
        <f t="shared" si="10"/>
        <v>66242.309999999983</v>
      </c>
    </row>
    <row r="65" spans="1:13" ht="13.2" x14ac:dyDescent="0.25">
      <c r="A65" s="24" t="s">
        <v>95</v>
      </c>
      <c r="B65" s="1" t="s">
        <v>17</v>
      </c>
      <c r="C65" s="31" t="s">
        <v>120</v>
      </c>
      <c r="D65" s="8" t="s">
        <v>132</v>
      </c>
      <c r="E65" s="11"/>
      <c r="F65" s="2">
        <v>300</v>
      </c>
      <c r="G65" s="6">
        <v>8363.927112803849</v>
      </c>
      <c r="H65" s="19">
        <f t="shared" si="6"/>
        <v>2509178.13</v>
      </c>
      <c r="I65" s="4">
        <f t="shared" si="7"/>
        <v>209098.18</v>
      </c>
      <c r="J65" s="5">
        <f t="shared" si="8"/>
        <v>-2090.98</v>
      </c>
      <c r="K65" s="5">
        <f t="shared" si="9"/>
        <v>-6272.95</v>
      </c>
      <c r="L65" s="5"/>
      <c r="M65" s="10">
        <f t="shared" si="10"/>
        <v>200734.24999999997</v>
      </c>
    </row>
    <row r="66" spans="1:13" ht="13.2" x14ac:dyDescent="0.25">
      <c r="A66" s="24" t="s">
        <v>95</v>
      </c>
      <c r="B66" s="1" t="s">
        <v>17</v>
      </c>
      <c r="C66" s="31" t="s">
        <v>60</v>
      </c>
      <c r="D66" s="1" t="s">
        <v>34</v>
      </c>
      <c r="E66" s="11"/>
      <c r="F66" s="2">
        <v>310.7</v>
      </c>
      <c r="G66" s="6">
        <v>8363.927112803849</v>
      </c>
      <c r="H66" s="19">
        <f t="shared" si="6"/>
        <v>2598672.15</v>
      </c>
      <c r="I66" s="4">
        <f t="shared" si="7"/>
        <v>216556.01</v>
      </c>
      <c r="J66" s="5">
        <f t="shared" si="8"/>
        <v>-2165.56</v>
      </c>
      <c r="K66" s="5">
        <f t="shared" si="9"/>
        <v>-6496.68</v>
      </c>
      <c r="L66" s="5"/>
      <c r="M66" s="10">
        <f t="shared" si="10"/>
        <v>207893.77000000002</v>
      </c>
    </row>
    <row r="67" spans="1:13" ht="13.2" x14ac:dyDescent="0.25">
      <c r="A67" s="24" t="s">
        <v>95</v>
      </c>
      <c r="B67" s="1" t="s">
        <v>17</v>
      </c>
      <c r="C67" s="31" t="s">
        <v>56</v>
      </c>
      <c r="D67" s="8" t="s">
        <v>18</v>
      </c>
      <c r="E67" s="11"/>
      <c r="F67" s="2">
        <v>843.7</v>
      </c>
      <c r="G67" s="6">
        <v>8363.927112803849</v>
      </c>
      <c r="H67" s="19">
        <f t="shared" si="6"/>
        <v>7056645.3099999996</v>
      </c>
      <c r="I67" s="4">
        <f t="shared" si="7"/>
        <v>588053.78</v>
      </c>
      <c r="J67" s="5">
        <f t="shared" si="8"/>
        <v>-5880.54</v>
      </c>
      <c r="K67" s="5">
        <f t="shared" si="9"/>
        <v>-17641.61</v>
      </c>
      <c r="L67" s="5">
        <v>-65031.25</v>
      </c>
      <c r="M67" s="10">
        <f t="shared" si="10"/>
        <v>499500.38</v>
      </c>
    </row>
    <row r="68" spans="1:13" ht="13.2" x14ac:dyDescent="0.25">
      <c r="A68" s="22" t="s">
        <v>91</v>
      </c>
      <c r="B68" s="12" t="s">
        <v>9</v>
      </c>
      <c r="C68" s="30" t="s">
        <v>48</v>
      </c>
      <c r="D68" s="12" t="s">
        <v>10</v>
      </c>
      <c r="E68" s="11"/>
      <c r="F68" s="2">
        <v>876</v>
      </c>
      <c r="G68" s="3">
        <v>8777.2999999999993</v>
      </c>
      <c r="H68" s="19">
        <f t="shared" si="6"/>
        <v>7688914.7999999998</v>
      </c>
      <c r="I68" s="4">
        <f t="shared" si="7"/>
        <v>640742.9</v>
      </c>
      <c r="J68" s="5">
        <f t="shared" si="8"/>
        <v>-6407.43</v>
      </c>
      <c r="K68" s="5">
        <f t="shared" si="9"/>
        <v>-19222.29</v>
      </c>
      <c r="L68" s="5">
        <v>-159286.87</v>
      </c>
      <c r="M68" s="10">
        <f t="shared" si="10"/>
        <v>455826.30999999994</v>
      </c>
    </row>
    <row r="69" spans="1:13" ht="13.2" x14ac:dyDescent="0.25">
      <c r="A69" s="22" t="s">
        <v>91</v>
      </c>
      <c r="B69" s="1" t="s">
        <v>90</v>
      </c>
      <c r="C69" s="30" t="s">
        <v>49</v>
      </c>
      <c r="D69" s="1" t="s">
        <v>11</v>
      </c>
      <c r="E69" s="11"/>
      <c r="F69" s="2">
        <v>670</v>
      </c>
      <c r="G69" s="6">
        <v>8191.27</v>
      </c>
      <c r="H69" s="19">
        <f t="shared" si="6"/>
        <v>5488150.9000000004</v>
      </c>
      <c r="I69" s="4">
        <f t="shared" si="7"/>
        <v>457345.91</v>
      </c>
      <c r="J69" s="5">
        <f t="shared" si="8"/>
        <v>-4573.46</v>
      </c>
      <c r="K69" s="5">
        <f t="shared" si="9"/>
        <v>-13720.38</v>
      </c>
      <c r="L69" s="5">
        <v>-68276.05</v>
      </c>
      <c r="M69" s="10">
        <f t="shared" si="10"/>
        <v>370776.01999999996</v>
      </c>
    </row>
    <row r="70" spans="1:13" ht="13.2" x14ac:dyDescent="0.25">
      <c r="A70" s="22" t="s">
        <v>92</v>
      </c>
      <c r="B70" s="10" t="s">
        <v>38</v>
      </c>
      <c r="C70" s="30" t="s">
        <v>54</v>
      </c>
      <c r="D70" s="10" t="s">
        <v>39</v>
      </c>
      <c r="E70" s="14"/>
      <c r="F70" s="2">
        <v>630</v>
      </c>
      <c r="G70" s="18">
        <v>8213.9916833127354</v>
      </c>
      <c r="H70" s="19">
        <f t="shared" si="6"/>
        <v>5174814.76</v>
      </c>
      <c r="I70" s="4">
        <f t="shared" si="7"/>
        <v>431234.56</v>
      </c>
      <c r="J70" s="5">
        <f t="shared" si="8"/>
        <v>-4312.3500000000004</v>
      </c>
      <c r="K70" s="5">
        <f t="shared" si="9"/>
        <v>-12937.04</v>
      </c>
      <c r="L70" s="5">
        <v>-134777.29999999999</v>
      </c>
      <c r="M70" s="10">
        <f t="shared" si="10"/>
        <v>279207.87000000005</v>
      </c>
    </row>
    <row r="71" spans="1:13" ht="13.2" x14ac:dyDescent="0.25">
      <c r="A71" s="22" t="s">
        <v>96</v>
      </c>
      <c r="B71" s="1" t="s">
        <v>23</v>
      </c>
      <c r="C71" s="31" t="s">
        <v>64</v>
      </c>
      <c r="D71" s="1" t="s">
        <v>24</v>
      </c>
      <c r="E71" s="11"/>
      <c r="F71" s="2">
        <v>215</v>
      </c>
      <c r="G71" s="7">
        <v>8407.0840447234841</v>
      </c>
      <c r="H71" s="19">
        <f t="shared" si="6"/>
        <v>1807523.07</v>
      </c>
      <c r="I71" s="4">
        <f t="shared" si="7"/>
        <v>150626.92000000001</v>
      </c>
      <c r="J71" s="5">
        <f t="shared" si="8"/>
        <v>-1506.27</v>
      </c>
      <c r="K71" s="5">
        <f t="shared" si="9"/>
        <v>-4518.8100000000004</v>
      </c>
      <c r="L71" s="5"/>
      <c r="M71" s="10">
        <f t="shared" si="10"/>
        <v>144601.84000000003</v>
      </c>
    </row>
    <row r="72" spans="1:13" ht="13.2" x14ac:dyDescent="0.25">
      <c r="A72" s="22" t="s">
        <v>96</v>
      </c>
      <c r="B72" s="12" t="s">
        <v>23</v>
      </c>
      <c r="C72" s="31" t="s">
        <v>65</v>
      </c>
      <c r="D72" s="12" t="s">
        <v>25</v>
      </c>
      <c r="E72" s="11"/>
      <c r="F72" s="2">
        <v>246</v>
      </c>
      <c r="G72" s="7">
        <v>8407.0840447234841</v>
      </c>
      <c r="H72" s="19">
        <f t="shared" si="6"/>
        <v>2068142.68</v>
      </c>
      <c r="I72" s="4">
        <f t="shared" si="7"/>
        <v>172345.22</v>
      </c>
      <c r="J72" s="5">
        <f t="shared" si="8"/>
        <v>-1723.45</v>
      </c>
      <c r="K72" s="5">
        <f t="shared" si="9"/>
        <v>-5170.3599999999997</v>
      </c>
      <c r="L72" s="5"/>
      <c r="M72" s="10">
        <f t="shared" si="10"/>
        <v>165451.41</v>
      </c>
    </row>
    <row r="73" spans="1:13" ht="13.2" x14ac:dyDescent="0.25">
      <c r="A73" s="22" t="s">
        <v>15</v>
      </c>
      <c r="B73" s="10" t="s">
        <v>15</v>
      </c>
      <c r="C73" s="30" t="s">
        <v>55</v>
      </c>
      <c r="D73" s="10" t="s">
        <v>16</v>
      </c>
      <c r="E73" s="13"/>
      <c r="F73" s="2">
        <v>330</v>
      </c>
      <c r="G73" s="6">
        <v>8810.9537801181723</v>
      </c>
      <c r="H73" s="19">
        <f t="shared" si="6"/>
        <v>2907614.75</v>
      </c>
      <c r="I73" s="4">
        <f t="shared" si="7"/>
        <v>242301.23</v>
      </c>
      <c r="J73" s="5">
        <f t="shared" si="8"/>
        <v>-2423.0100000000002</v>
      </c>
      <c r="K73" s="5">
        <f t="shared" si="9"/>
        <v>-7269.04</v>
      </c>
      <c r="L73" s="5"/>
      <c r="M73" s="10">
        <f t="shared" si="10"/>
        <v>232609.18</v>
      </c>
    </row>
    <row r="74" spans="1:13" ht="13.2" x14ac:dyDescent="0.25">
      <c r="A74" s="22" t="s">
        <v>97</v>
      </c>
      <c r="B74" s="10" t="s">
        <v>75</v>
      </c>
      <c r="C74" s="30" t="s">
        <v>77</v>
      </c>
      <c r="D74" s="10" t="s">
        <v>76</v>
      </c>
      <c r="E74" s="11"/>
      <c r="F74" s="2">
        <v>20</v>
      </c>
      <c r="G74" s="7">
        <v>8528.89</v>
      </c>
      <c r="H74" s="19">
        <f t="shared" si="6"/>
        <v>170577.8</v>
      </c>
      <c r="I74" s="4">
        <f t="shared" si="7"/>
        <v>14214.82</v>
      </c>
      <c r="J74" s="5">
        <f t="shared" si="8"/>
        <v>-142.15</v>
      </c>
      <c r="K74" s="5">
        <f t="shared" si="9"/>
        <v>-426.44</v>
      </c>
      <c r="L74" s="5"/>
      <c r="M74" s="10">
        <f t="shared" si="10"/>
        <v>13646.23</v>
      </c>
    </row>
    <row r="75" spans="1:13" ht="13.2" x14ac:dyDescent="0.25">
      <c r="A75" s="22" t="s">
        <v>89</v>
      </c>
      <c r="B75" s="10" t="s">
        <v>89</v>
      </c>
      <c r="C75" s="30" t="s">
        <v>102</v>
      </c>
      <c r="D75" s="10" t="s">
        <v>88</v>
      </c>
      <c r="E75" s="11"/>
      <c r="F75" s="2">
        <v>648.79999999999995</v>
      </c>
      <c r="G75" s="7">
        <v>8286.992400686624</v>
      </c>
      <c r="H75" s="19">
        <f t="shared" si="6"/>
        <v>5376600.6699999999</v>
      </c>
      <c r="I75" s="4">
        <f t="shared" si="7"/>
        <v>448050.06</v>
      </c>
      <c r="J75" s="5">
        <f t="shared" si="8"/>
        <v>-4480.5</v>
      </c>
      <c r="K75" s="5">
        <f t="shared" si="9"/>
        <v>-13441.5</v>
      </c>
      <c r="L75" s="5"/>
      <c r="M75" s="10">
        <f t="shared" si="10"/>
        <v>430128.06</v>
      </c>
    </row>
    <row r="76" spans="1:13" ht="13.2" x14ac:dyDescent="0.25">
      <c r="A76" s="22" t="s">
        <v>93</v>
      </c>
      <c r="B76" s="1" t="s">
        <v>27</v>
      </c>
      <c r="C76" s="31" t="s">
        <v>68</v>
      </c>
      <c r="D76" s="1" t="s">
        <v>28</v>
      </c>
      <c r="E76" s="11"/>
      <c r="F76" s="2">
        <v>860.4</v>
      </c>
      <c r="G76" s="9">
        <v>8049.9609636271043</v>
      </c>
      <c r="H76" s="19">
        <f t="shared" si="6"/>
        <v>6926186.4100000001</v>
      </c>
      <c r="I76" s="4">
        <f t="shared" si="7"/>
        <v>577182.19999999995</v>
      </c>
      <c r="J76" s="5">
        <f t="shared" si="8"/>
        <v>-5771.82</v>
      </c>
      <c r="K76" s="5">
        <f t="shared" si="9"/>
        <v>-17315.47</v>
      </c>
      <c r="L76" s="5">
        <v>-111072.28</v>
      </c>
      <c r="M76" s="10">
        <f t="shared" si="10"/>
        <v>443022.63</v>
      </c>
    </row>
    <row r="77" spans="1:13" ht="13.2" x14ac:dyDescent="0.25">
      <c r="A77" s="22" t="s">
        <v>93</v>
      </c>
      <c r="B77" s="1" t="s">
        <v>27</v>
      </c>
      <c r="C77" s="31" t="s">
        <v>86</v>
      </c>
      <c r="D77" s="1" t="s">
        <v>83</v>
      </c>
      <c r="E77" s="11"/>
      <c r="F77" s="2">
        <v>52</v>
      </c>
      <c r="G77" s="9">
        <v>8049.9609636271043</v>
      </c>
      <c r="H77" s="19">
        <f t="shared" si="6"/>
        <v>418597.97</v>
      </c>
      <c r="I77" s="4">
        <f t="shared" si="7"/>
        <v>34883.160000000003</v>
      </c>
      <c r="J77" s="5">
        <f t="shared" si="8"/>
        <v>-348.83</v>
      </c>
      <c r="K77" s="5">
        <f t="shared" si="9"/>
        <v>-1046.49</v>
      </c>
      <c r="L77" s="5"/>
      <c r="M77" s="10">
        <f t="shared" si="10"/>
        <v>33487.840000000004</v>
      </c>
    </row>
    <row r="78" spans="1:13" ht="13.2" x14ac:dyDescent="0.25">
      <c r="A78" s="22" t="s">
        <v>98</v>
      </c>
      <c r="B78" s="1" t="s">
        <v>26</v>
      </c>
      <c r="C78" s="31" t="s">
        <v>124</v>
      </c>
      <c r="D78" s="1" t="s">
        <v>130</v>
      </c>
      <c r="E78" s="11"/>
      <c r="F78" s="2">
        <v>144</v>
      </c>
      <c r="G78" s="9">
        <v>8049.9901252333257</v>
      </c>
      <c r="H78" s="19">
        <f t="shared" si="6"/>
        <v>1159198.58</v>
      </c>
      <c r="I78" s="4">
        <f t="shared" si="7"/>
        <v>96599.88</v>
      </c>
      <c r="J78" s="5">
        <f t="shared" si="8"/>
        <v>-966</v>
      </c>
      <c r="K78" s="5">
        <f t="shared" si="9"/>
        <v>-2898</v>
      </c>
      <c r="L78" s="5"/>
      <c r="M78" s="10">
        <f t="shared" si="10"/>
        <v>92735.88</v>
      </c>
    </row>
    <row r="79" spans="1:13" ht="13.2" x14ac:dyDescent="0.25">
      <c r="A79" s="22" t="s">
        <v>98</v>
      </c>
      <c r="B79" s="1" t="s">
        <v>26</v>
      </c>
      <c r="C79" s="31" t="s">
        <v>123</v>
      </c>
      <c r="D79" s="1" t="s">
        <v>128</v>
      </c>
      <c r="E79" s="11"/>
      <c r="F79" s="2">
        <v>155.30000000000001</v>
      </c>
      <c r="G79" s="9">
        <v>8049.9901252333257</v>
      </c>
      <c r="H79" s="19">
        <f t="shared" si="6"/>
        <v>1250163.47</v>
      </c>
      <c r="I79" s="4">
        <f t="shared" si="7"/>
        <v>104180.29</v>
      </c>
      <c r="J79" s="5">
        <f t="shared" si="8"/>
        <v>-1041.8</v>
      </c>
      <c r="K79" s="5">
        <f t="shared" si="9"/>
        <v>-3125.41</v>
      </c>
      <c r="L79" s="5"/>
      <c r="M79" s="10">
        <f t="shared" si="10"/>
        <v>100013.07999999999</v>
      </c>
    </row>
    <row r="80" spans="1:13" ht="13.2" x14ac:dyDescent="0.25">
      <c r="A80" s="22" t="s">
        <v>98</v>
      </c>
      <c r="B80" s="1" t="s">
        <v>26</v>
      </c>
      <c r="C80" s="31" t="s">
        <v>66</v>
      </c>
      <c r="D80" s="1" t="s">
        <v>131</v>
      </c>
      <c r="E80" s="11"/>
      <c r="F80" s="2">
        <v>225.5</v>
      </c>
      <c r="G80" s="9">
        <v>8049.9901252333257</v>
      </c>
      <c r="H80" s="19">
        <f t="shared" si="6"/>
        <v>1815272.77</v>
      </c>
      <c r="I80" s="4">
        <f t="shared" si="7"/>
        <v>151272.73000000001</v>
      </c>
      <c r="J80" s="5">
        <f t="shared" si="8"/>
        <v>-1512.73</v>
      </c>
      <c r="K80" s="5">
        <f t="shared" si="9"/>
        <v>-4538.18</v>
      </c>
      <c r="L80" s="5"/>
      <c r="M80" s="10">
        <f t="shared" si="10"/>
        <v>145221.82</v>
      </c>
    </row>
    <row r="81" spans="1:13" ht="13.2" x14ac:dyDescent="0.25">
      <c r="A81" s="22" t="s">
        <v>98</v>
      </c>
      <c r="B81" s="1" t="s">
        <v>26</v>
      </c>
      <c r="C81" s="31" t="s">
        <v>125</v>
      </c>
      <c r="D81" s="1" t="s">
        <v>129</v>
      </c>
      <c r="E81" s="11"/>
      <c r="F81" s="2">
        <v>216</v>
      </c>
      <c r="G81" s="9">
        <v>8049.9901252333257</v>
      </c>
      <c r="H81" s="19">
        <f t="shared" si="6"/>
        <v>1738797.87</v>
      </c>
      <c r="I81" s="4">
        <f t="shared" si="7"/>
        <v>144899.82</v>
      </c>
      <c r="J81" s="5">
        <f t="shared" si="8"/>
        <v>-1449</v>
      </c>
      <c r="K81" s="5">
        <f t="shared" si="9"/>
        <v>-4346.99</v>
      </c>
      <c r="L81" s="5"/>
      <c r="M81" s="10">
        <f t="shared" si="10"/>
        <v>139103.83000000002</v>
      </c>
    </row>
    <row r="82" spans="1:13" ht="13.2" x14ac:dyDescent="0.25">
      <c r="A82" s="22" t="s">
        <v>98</v>
      </c>
      <c r="B82" s="1" t="s">
        <v>26</v>
      </c>
      <c r="C82" s="31" t="s">
        <v>67</v>
      </c>
      <c r="D82" s="1" t="s">
        <v>29</v>
      </c>
      <c r="E82" s="11"/>
      <c r="F82" s="2">
        <v>1352</v>
      </c>
      <c r="G82" s="9">
        <v>8049.9901252333257</v>
      </c>
      <c r="H82" s="19">
        <f t="shared" si="6"/>
        <v>10883586.65</v>
      </c>
      <c r="I82" s="4">
        <f t="shared" si="7"/>
        <v>906965.55</v>
      </c>
      <c r="J82" s="5">
        <f t="shared" si="8"/>
        <v>-9069.66</v>
      </c>
      <c r="K82" s="5">
        <f t="shared" si="9"/>
        <v>-27208.97</v>
      </c>
      <c r="L82" s="5">
        <v>-161026.25</v>
      </c>
      <c r="M82" s="10">
        <f t="shared" si="10"/>
        <v>709660.67</v>
      </c>
    </row>
    <row r="83" spans="1:13" ht="13.2" x14ac:dyDescent="0.25">
      <c r="A83" s="22" t="s">
        <v>99</v>
      </c>
      <c r="B83" s="1" t="s">
        <v>21</v>
      </c>
      <c r="C83" s="31" t="s">
        <v>62</v>
      </c>
      <c r="D83" s="1" t="s">
        <v>22</v>
      </c>
      <c r="E83" s="11"/>
      <c r="F83" s="2">
        <v>303</v>
      </c>
      <c r="G83" s="7">
        <v>8905.8201479931704</v>
      </c>
      <c r="H83" s="19">
        <f t="shared" si="6"/>
        <v>2698463.5</v>
      </c>
      <c r="I83" s="4">
        <f t="shared" si="7"/>
        <v>224871.96</v>
      </c>
      <c r="J83" s="5">
        <f t="shared" si="8"/>
        <v>-2248.7199999999998</v>
      </c>
      <c r="K83" s="5">
        <f t="shared" si="9"/>
        <v>-6746.16</v>
      </c>
      <c r="L83" s="5"/>
      <c r="M83" s="10">
        <f t="shared" si="10"/>
        <v>215877.08</v>
      </c>
    </row>
    <row r="84" spans="1:13" ht="13.2" x14ac:dyDescent="0.25">
      <c r="A84" s="22" t="s">
        <v>99</v>
      </c>
      <c r="B84" s="1" t="s">
        <v>21</v>
      </c>
      <c r="C84" s="31" t="s">
        <v>63</v>
      </c>
      <c r="D84" s="1" t="s">
        <v>40</v>
      </c>
      <c r="E84" s="11"/>
      <c r="F84" s="2">
        <v>360</v>
      </c>
      <c r="G84" s="7">
        <v>8905.8201479931704</v>
      </c>
      <c r="H84" s="19">
        <f t="shared" si="6"/>
        <v>3206095.25</v>
      </c>
      <c r="I84" s="4">
        <f t="shared" si="7"/>
        <v>267174.59999999998</v>
      </c>
      <c r="J84" s="5">
        <f t="shared" si="8"/>
        <v>-2671.75</v>
      </c>
      <c r="K84" s="5">
        <f t="shared" si="9"/>
        <v>-8015.24</v>
      </c>
      <c r="L84" s="5">
        <v>-56103.33</v>
      </c>
      <c r="M84" s="10">
        <f t="shared" si="10"/>
        <v>200384.27999999997</v>
      </c>
    </row>
    <row r="85" spans="1:13" ht="13.2" x14ac:dyDescent="0.25">
      <c r="A85" s="22" t="s">
        <v>100</v>
      </c>
      <c r="B85" s="10" t="s">
        <v>43</v>
      </c>
      <c r="C85" s="30" t="s">
        <v>87</v>
      </c>
      <c r="D85" s="10" t="s">
        <v>44</v>
      </c>
      <c r="E85" s="14"/>
      <c r="F85" s="2">
        <v>87</v>
      </c>
      <c r="G85" s="18">
        <v>8339.4422430021514</v>
      </c>
      <c r="H85" s="19">
        <f t="shared" si="6"/>
        <v>725531.48</v>
      </c>
      <c r="I85" s="4">
        <f t="shared" si="7"/>
        <v>60460.959999999999</v>
      </c>
      <c r="J85" s="5">
        <f t="shared" si="8"/>
        <v>-604.61</v>
      </c>
      <c r="K85" s="5">
        <f t="shared" si="9"/>
        <v>-1813.83</v>
      </c>
      <c r="L85" s="5"/>
      <c r="M85" s="10">
        <f t="shared" si="10"/>
        <v>58042.52</v>
      </c>
    </row>
    <row r="86" spans="1:13" ht="13.2" x14ac:dyDescent="0.25">
      <c r="A86" s="22" t="s">
        <v>101</v>
      </c>
      <c r="B86" s="12" t="s">
        <v>78</v>
      </c>
      <c r="C86" s="31" t="s">
        <v>79</v>
      </c>
      <c r="D86" s="12" t="s">
        <v>80</v>
      </c>
      <c r="E86" s="11"/>
      <c r="F86" s="2">
        <v>121</v>
      </c>
      <c r="G86" s="9">
        <v>8463.0166459251632</v>
      </c>
      <c r="H86" s="19">
        <f t="shared" si="6"/>
        <v>1024025.01</v>
      </c>
      <c r="I86" s="4">
        <f t="shared" si="7"/>
        <v>85335.42</v>
      </c>
      <c r="J86" s="5">
        <f t="shared" si="8"/>
        <v>-853.35</v>
      </c>
      <c r="K86" s="5">
        <f t="shared" si="9"/>
        <v>-2560.06</v>
      </c>
      <c r="L86" s="5"/>
      <c r="M86" s="10">
        <f t="shared" si="10"/>
        <v>81922.009999999995</v>
      </c>
    </row>
    <row r="87" spans="1:13" ht="13.2" x14ac:dyDescent="0.25">
      <c r="A87" s="22" t="s">
        <v>91</v>
      </c>
      <c r="B87" s="10" t="s">
        <v>12</v>
      </c>
      <c r="C87" s="30" t="s">
        <v>70</v>
      </c>
      <c r="D87" s="10" t="s">
        <v>69</v>
      </c>
      <c r="E87" s="14"/>
      <c r="F87" s="2">
        <v>473</v>
      </c>
      <c r="G87" s="18">
        <v>8693.3799999999992</v>
      </c>
      <c r="H87" s="19">
        <f t="shared" si="6"/>
        <v>4111968.74</v>
      </c>
      <c r="I87" s="4">
        <f t="shared" si="7"/>
        <v>342664.06</v>
      </c>
      <c r="J87" s="5">
        <f t="shared" si="8"/>
        <v>-3426.64</v>
      </c>
      <c r="K87" s="5">
        <f t="shared" si="9"/>
        <v>-10279.92</v>
      </c>
      <c r="L87" s="5">
        <v>-29749.87</v>
      </c>
      <c r="M87" s="10">
        <f t="shared" si="10"/>
        <v>299207.63</v>
      </c>
    </row>
    <row r="88" spans="1:13" ht="13.2" x14ac:dyDescent="0.25">
      <c r="A88" s="22" t="s">
        <v>91</v>
      </c>
      <c r="B88" s="10" t="s">
        <v>12</v>
      </c>
      <c r="C88" s="30" t="s">
        <v>50</v>
      </c>
      <c r="D88" s="10" t="s">
        <v>13</v>
      </c>
      <c r="E88" s="13"/>
      <c r="F88" s="2">
        <v>365</v>
      </c>
      <c r="G88" s="18">
        <v>8693.3799999999992</v>
      </c>
      <c r="H88" s="19">
        <f t="shared" si="6"/>
        <v>3173083.7</v>
      </c>
      <c r="I88" s="4">
        <f t="shared" si="7"/>
        <v>264423.64</v>
      </c>
      <c r="J88" s="5">
        <f t="shared" si="8"/>
        <v>-2644.24</v>
      </c>
      <c r="K88" s="5">
        <f t="shared" si="9"/>
        <v>-7932.71</v>
      </c>
      <c r="L88" s="5">
        <v>-42336.45</v>
      </c>
      <c r="M88" s="10">
        <f t="shared" si="10"/>
        <v>211510.24000000005</v>
      </c>
    </row>
    <row r="89" spans="1:13" ht="13.2" x14ac:dyDescent="0.25">
      <c r="A89" s="22" t="s">
        <v>91</v>
      </c>
      <c r="B89" s="10" t="s">
        <v>12</v>
      </c>
      <c r="C89" s="30" t="s">
        <v>51</v>
      </c>
      <c r="D89" s="10" t="s">
        <v>14</v>
      </c>
      <c r="E89" s="14"/>
      <c r="F89" s="2">
        <v>265.89999999999998</v>
      </c>
      <c r="G89" s="18">
        <v>8693.3799999999992</v>
      </c>
      <c r="H89" s="19">
        <f t="shared" si="6"/>
        <v>2311569.7400000002</v>
      </c>
      <c r="I89" s="4">
        <f t="shared" si="7"/>
        <v>192630.81</v>
      </c>
      <c r="J89" s="5">
        <f t="shared" si="8"/>
        <v>-1926.31</v>
      </c>
      <c r="K89" s="5">
        <f t="shared" si="9"/>
        <v>-5778.92</v>
      </c>
      <c r="L89" s="5"/>
      <c r="M89" s="10">
        <f t="shared" si="10"/>
        <v>184925.58</v>
      </c>
    </row>
    <row r="90" spans="1:13" x14ac:dyDescent="0.3">
      <c r="B90" s="11"/>
      <c r="D90" s="11"/>
      <c r="E90" s="11"/>
      <c r="F90" s="15"/>
      <c r="G90" s="11"/>
      <c r="H90" s="11"/>
      <c r="I90" s="11"/>
      <c r="J90" s="11"/>
      <c r="K90" s="11"/>
      <c r="L90" s="11"/>
      <c r="M90" s="11"/>
    </row>
    <row r="91" spans="1:13" x14ac:dyDescent="0.3">
      <c r="B91" s="16"/>
      <c r="D91" s="16"/>
      <c r="E91" s="16"/>
      <c r="F91" s="17">
        <f>SUM(F51:F90)</f>
        <v>18704.68</v>
      </c>
      <c r="G91" s="16"/>
      <c r="H91" s="25">
        <f t="shared" ref="H91:M91" si="11">SUM(H51:H90)</f>
        <v>156706574.00999999</v>
      </c>
      <c r="I91" s="25">
        <f t="shared" si="11"/>
        <v>13058881.160000008</v>
      </c>
      <c r="J91" s="16">
        <f t="shared" si="11"/>
        <v>-130588.82</v>
      </c>
      <c r="K91" s="16">
        <f t="shared" si="11"/>
        <v>-391766.44999999984</v>
      </c>
      <c r="L91" s="16">
        <f t="shared" si="11"/>
        <v>-1479369.84</v>
      </c>
      <c r="M91" s="25">
        <f t="shared" si="11"/>
        <v>11057156.050000001</v>
      </c>
    </row>
    <row r="92" spans="1:13" x14ac:dyDescent="0.3">
      <c r="F92" s="17"/>
      <c r="I92" s="25"/>
      <c r="K92" s="16">
        <f>J91+K91</f>
        <v>-522355.26999999984</v>
      </c>
    </row>
    <row r="95" spans="1:13" ht="13.2" x14ac:dyDescent="0.25">
      <c r="A95" s="26" t="s">
        <v>121</v>
      </c>
      <c r="B95" s="20"/>
      <c r="C95" s="20"/>
      <c r="D95" s="26"/>
      <c r="E95" s="28"/>
      <c r="F95" s="28"/>
      <c r="G95" s="28"/>
      <c r="H95" s="28"/>
      <c r="I95" s="28"/>
      <c r="J95" s="28"/>
      <c r="K95" s="28"/>
      <c r="L95" s="28"/>
      <c r="M95" s="28"/>
    </row>
    <row r="96" spans="1:13" ht="52.8" x14ac:dyDescent="0.25">
      <c r="A96" s="29" t="s">
        <v>136</v>
      </c>
      <c r="B96" s="20"/>
      <c r="C96" s="20" t="s">
        <v>41</v>
      </c>
      <c r="D96" s="26" t="s">
        <v>42</v>
      </c>
      <c r="E96" s="21"/>
      <c r="F96" s="32" t="s">
        <v>0</v>
      </c>
      <c r="G96" s="32" t="s">
        <v>1</v>
      </c>
      <c r="H96" s="32" t="s">
        <v>2</v>
      </c>
      <c r="I96" s="32" t="s">
        <v>3</v>
      </c>
      <c r="J96" s="32" t="s">
        <v>4</v>
      </c>
      <c r="K96" s="32" t="s">
        <v>5</v>
      </c>
      <c r="L96" s="32" t="s">
        <v>30</v>
      </c>
      <c r="M96" s="32" t="s">
        <v>6</v>
      </c>
    </row>
    <row r="97" spans="1:13" x14ac:dyDescent="0.3">
      <c r="B97" s="11"/>
      <c r="D97" s="11"/>
      <c r="E97" s="11"/>
      <c r="F97" s="23"/>
      <c r="G97" s="19"/>
      <c r="H97" s="19"/>
      <c r="I97" s="19"/>
      <c r="J97" s="19"/>
      <c r="K97" s="19"/>
      <c r="L97" s="19"/>
      <c r="M97" s="10"/>
    </row>
    <row r="98" spans="1:13" ht="13.2" x14ac:dyDescent="0.25">
      <c r="A98" s="22" t="s">
        <v>91</v>
      </c>
      <c r="B98" s="1" t="s">
        <v>7</v>
      </c>
      <c r="C98" s="30" t="s">
        <v>47</v>
      </c>
      <c r="D98" s="1" t="s">
        <v>36</v>
      </c>
      <c r="E98" s="11"/>
      <c r="F98" s="2">
        <v>1845</v>
      </c>
      <c r="G98" s="19">
        <v>8294.0169567865341</v>
      </c>
      <c r="H98" s="19">
        <f t="shared" ref="H98:H136" si="12">ROUND(F98*G98,2)</f>
        <v>15302461.289999999</v>
      </c>
      <c r="I98" s="4">
        <f t="shared" ref="I98:I136" si="13">ROUND(H98/12,2)</f>
        <v>1275205.1100000001</v>
      </c>
      <c r="J98" s="5">
        <f t="shared" ref="J98:J136" si="14">ROUND(H98*-0.01/12,2)</f>
        <v>-12752.05</v>
      </c>
      <c r="K98" s="5">
        <f t="shared" ref="K98:K136" si="15">ROUND(H98*-0.03/12,2)</f>
        <v>-38256.15</v>
      </c>
      <c r="L98" s="5">
        <v>-214670.72</v>
      </c>
      <c r="M98" s="10">
        <f t="shared" ref="M98:M136" si="16">I98+J98+K98+L98</f>
        <v>1009526.1900000002</v>
      </c>
    </row>
    <row r="99" spans="1:13" ht="13.2" x14ac:dyDescent="0.25">
      <c r="A99" s="22" t="s">
        <v>91</v>
      </c>
      <c r="B99" s="10" t="s">
        <v>7</v>
      </c>
      <c r="C99" s="30" t="s">
        <v>71</v>
      </c>
      <c r="D99" s="10" t="s">
        <v>72</v>
      </c>
      <c r="E99" s="11"/>
      <c r="F99" s="2">
        <v>820</v>
      </c>
      <c r="G99" s="19">
        <v>8294.0169567865341</v>
      </c>
      <c r="H99" s="19">
        <f t="shared" si="12"/>
        <v>6801093.9000000004</v>
      </c>
      <c r="I99" s="4">
        <f t="shared" si="13"/>
        <v>566757.82999999996</v>
      </c>
      <c r="J99" s="5">
        <f t="shared" si="14"/>
        <v>-5667.58</v>
      </c>
      <c r="K99" s="5">
        <f t="shared" si="15"/>
        <v>-17002.73</v>
      </c>
      <c r="L99" s="5">
        <v>-12574.17</v>
      </c>
      <c r="M99" s="10">
        <f t="shared" si="16"/>
        <v>531513.35</v>
      </c>
    </row>
    <row r="100" spans="1:13" ht="13.2" x14ac:dyDescent="0.25">
      <c r="A100" s="22" t="s">
        <v>91</v>
      </c>
      <c r="B100" s="1" t="s">
        <v>7</v>
      </c>
      <c r="C100" s="31" t="s">
        <v>46</v>
      </c>
      <c r="D100" s="1" t="s">
        <v>8</v>
      </c>
      <c r="E100" s="11"/>
      <c r="F100" s="2">
        <v>2014</v>
      </c>
      <c r="G100" s="19">
        <v>8294.0169567865341</v>
      </c>
      <c r="H100" s="19">
        <f t="shared" si="12"/>
        <v>16704150.15</v>
      </c>
      <c r="I100" s="4">
        <f t="shared" si="13"/>
        <v>1392012.51</v>
      </c>
      <c r="J100" s="5">
        <f t="shared" si="14"/>
        <v>-13920.13</v>
      </c>
      <c r="K100" s="5">
        <f t="shared" si="15"/>
        <v>-41760.379999999997</v>
      </c>
      <c r="L100" s="5">
        <v>-187673.32</v>
      </c>
      <c r="M100" s="10">
        <f t="shared" si="16"/>
        <v>1148658.6800000002</v>
      </c>
    </row>
    <row r="101" spans="1:13" ht="13.2" x14ac:dyDescent="0.25">
      <c r="A101" s="22" t="s">
        <v>94</v>
      </c>
      <c r="B101" s="10" t="s">
        <v>31</v>
      </c>
      <c r="C101" s="30" t="s">
        <v>85</v>
      </c>
      <c r="D101" s="10" t="s">
        <v>81</v>
      </c>
      <c r="E101" s="14"/>
      <c r="F101" s="2">
        <v>350</v>
      </c>
      <c r="G101" s="18">
        <v>8831.94</v>
      </c>
      <c r="H101" s="19">
        <f t="shared" si="12"/>
        <v>3091179</v>
      </c>
      <c r="I101" s="4">
        <f t="shared" si="13"/>
        <v>257598.25</v>
      </c>
      <c r="J101" s="5">
        <f t="shared" si="14"/>
        <v>-2575.98</v>
      </c>
      <c r="K101" s="5">
        <f t="shared" si="15"/>
        <v>-7727.95</v>
      </c>
      <c r="L101" s="5">
        <v>-28116.67</v>
      </c>
      <c r="M101" s="10">
        <f t="shared" si="16"/>
        <v>219177.64999999997</v>
      </c>
    </row>
    <row r="102" spans="1:13" ht="13.2" x14ac:dyDescent="0.25">
      <c r="A102" s="22" t="s">
        <v>94</v>
      </c>
      <c r="B102" s="10" t="s">
        <v>31</v>
      </c>
      <c r="C102" s="30" t="s">
        <v>52</v>
      </c>
      <c r="D102" s="10" t="s">
        <v>32</v>
      </c>
      <c r="E102" s="14"/>
      <c r="F102" s="2">
        <v>366</v>
      </c>
      <c r="G102" s="18">
        <v>8831.94</v>
      </c>
      <c r="H102" s="19">
        <f t="shared" si="12"/>
        <v>3232490.04</v>
      </c>
      <c r="I102" s="4">
        <f t="shared" si="13"/>
        <v>269374.17</v>
      </c>
      <c r="J102" s="5">
        <f t="shared" si="14"/>
        <v>-2693.74</v>
      </c>
      <c r="K102" s="5">
        <f t="shared" si="15"/>
        <v>-8081.23</v>
      </c>
      <c r="L102" s="5"/>
      <c r="M102" s="10">
        <f t="shared" si="16"/>
        <v>258599.19999999998</v>
      </c>
    </row>
    <row r="103" spans="1:13" ht="13.2" x14ac:dyDescent="0.25">
      <c r="A103" s="22" t="s">
        <v>94</v>
      </c>
      <c r="B103" s="10" t="s">
        <v>31</v>
      </c>
      <c r="C103" s="30" t="s">
        <v>53</v>
      </c>
      <c r="D103" s="10" t="s">
        <v>37</v>
      </c>
      <c r="E103" s="14"/>
      <c r="F103" s="2">
        <v>300</v>
      </c>
      <c r="G103" s="18">
        <v>8831.94</v>
      </c>
      <c r="H103" s="19">
        <f t="shared" si="12"/>
        <v>2649582</v>
      </c>
      <c r="I103" s="4">
        <f t="shared" si="13"/>
        <v>220798.5</v>
      </c>
      <c r="J103" s="5">
        <f t="shared" si="14"/>
        <v>-2207.9899999999998</v>
      </c>
      <c r="K103" s="5">
        <f t="shared" si="15"/>
        <v>-6623.96</v>
      </c>
      <c r="L103" s="5"/>
      <c r="M103" s="10">
        <f t="shared" si="16"/>
        <v>211966.55000000002</v>
      </c>
    </row>
    <row r="104" spans="1:13" ht="13.2" x14ac:dyDescent="0.25">
      <c r="A104" s="22" t="s">
        <v>94</v>
      </c>
      <c r="B104" s="10" t="s">
        <v>31</v>
      </c>
      <c r="C104" s="30" t="s">
        <v>103</v>
      </c>
      <c r="D104" s="10" t="s">
        <v>45</v>
      </c>
      <c r="E104" s="14"/>
      <c r="F104" s="2">
        <v>110</v>
      </c>
      <c r="G104" s="18">
        <v>8831.94</v>
      </c>
      <c r="H104" s="19">
        <f t="shared" si="12"/>
        <v>971513.4</v>
      </c>
      <c r="I104" s="4">
        <f t="shared" si="13"/>
        <v>80959.45</v>
      </c>
      <c r="J104" s="5">
        <f t="shared" si="14"/>
        <v>-809.59</v>
      </c>
      <c r="K104" s="5">
        <f t="shared" si="15"/>
        <v>-2428.7800000000002</v>
      </c>
      <c r="L104" s="5"/>
      <c r="M104" s="10">
        <f t="shared" si="16"/>
        <v>77721.08</v>
      </c>
    </row>
    <row r="105" spans="1:13" ht="13.2" x14ac:dyDescent="0.25">
      <c r="A105" s="24" t="s">
        <v>95</v>
      </c>
      <c r="B105" s="1" t="s">
        <v>17</v>
      </c>
      <c r="C105" s="31" t="s">
        <v>126</v>
      </c>
      <c r="D105" s="8" t="s">
        <v>127</v>
      </c>
      <c r="E105" s="11"/>
      <c r="F105" s="2">
        <v>300</v>
      </c>
      <c r="G105" s="6">
        <v>8363.927112803849</v>
      </c>
      <c r="H105" s="19">
        <f t="shared" si="12"/>
        <v>2509178.13</v>
      </c>
      <c r="I105" s="4">
        <f t="shared" si="13"/>
        <v>209098.18</v>
      </c>
      <c r="J105" s="5">
        <f t="shared" si="14"/>
        <v>-2090.98</v>
      </c>
      <c r="K105" s="5">
        <f t="shared" si="15"/>
        <v>-6272.95</v>
      </c>
      <c r="L105" s="5"/>
      <c r="M105" s="10">
        <f t="shared" si="16"/>
        <v>200734.24999999997</v>
      </c>
    </row>
    <row r="106" spans="1:13" ht="13.2" x14ac:dyDescent="0.25">
      <c r="A106" s="24" t="s">
        <v>95</v>
      </c>
      <c r="B106" s="10" t="s">
        <v>17</v>
      </c>
      <c r="C106" s="30" t="s">
        <v>84</v>
      </c>
      <c r="D106" s="27" t="s">
        <v>82</v>
      </c>
      <c r="E106" s="13"/>
      <c r="F106" s="2">
        <v>547.5</v>
      </c>
      <c r="G106" s="6">
        <v>8363.927112803849</v>
      </c>
      <c r="H106" s="19">
        <f t="shared" si="12"/>
        <v>4579250.09</v>
      </c>
      <c r="I106" s="4">
        <f t="shared" si="13"/>
        <v>381604.17</v>
      </c>
      <c r="J106" s="5">
        <f t="shared" si="14"/>
        <v>-3816.04</v>
      </c>
      <c r="K106" s="5">
        <f t="shared" si="15"/>
        <v>-11448.13</v>
      </c>
      <c r="L106" s="5"/>
      <c r="M106" s="10">
        <f t="shared" si="16"/>
        <v>366340</v>
      </c>
    </row>
    <row r="107" spans="1:13" ht="13.2" x14ac:dyDescent="0.25">
      <c r="A107" s="24" t="s">
        <v>95</v>
      </c>
      <c r="B107" s="10" t="s">
        <v>17</v>
      </c>
      <c r="C107" s="30" t="s">
        <v>57</v>
      </c>
      <c r="D107" s="10" t="s">
        <v>19</v>
      </c>
      <c r="E107" s="11"/>
      <c r="F107" s="2">
        <v>470</v>
      </c>
      <c r="G107" s="6">
        <v>8363.927112803849</v>
      </c>
      <c r="H107" s="19">
        <f t="shared" si="12"/>
        <v>3931045.74</v>
      </c>
      <c r="I107" s="4">
        <f t="shared" si="13"/>
        <v>327587.15000000002</v>
      </c>
      <c r="J107" s="5">
        <f t="shared" si="14"/>
        <v>-3275.87</v>
      </c>
      <c r="K107" s="5">
        <f t="shared" si="15"/>
        <v>-9827.61</v>
      </c>
      <c r="L107" s="5">
        <v>-42402.29</v>
      </c>
      <c r="M107" s="10">
        <f t="shared" si="16"/>
        <v>272081.38000000006</v>
      </c>
    </row>
    <row r="108" spans="1:13" ht="13.2" x14ac:dyDescent="0.25">
      <c r="A108" s="24" t="s">
        <v>95</v>
      </c>
      <c r="B108" s="10" t="s">
        <v>17</v>
      </c>
      <c r="C108" s="30" t="s">
        <v>58</v>
      </c>
      <c r="D108" s="10" t="s">
        <v>20</v>
      </c>
      <c r="E108" s="11"/>
      <c r="F108" s="2">
        <v>660</v>
      </c>
      <c r="G108" s="6">
        <v>8363.927112803849</v>
      </c>
      <c r="H108" s="19">
        <f t="shared" si="12"/>
        <v>5520191.8899999997</v>
      </c>
      <c r="I108" s="4">
        <f t="shared" si="13"/>
        <v>460015.99</v>
      </c>
      <c r="J108" s="5">
        <f t="shared" si="14"/>
        <v>-4600.16</v>
      </c>
      <c r="K108" s="5">
        <f t="shared" si="15"/>
        <v>-13800.48</v>
      </c>
      <c r="L108" s="5">
        <v>-146519.58000000002</v>
      </c>
      <c r="M108" s="10">
        <f t="shared" si="16"/>
        <v>295095.77</v>
      </c>
    </row>
    <row r="109" spans="1:13" ht="13.2" x14ac:dyDescent="0.25">
      <c r="A109" s="24" t="s">
        <v>95</v>
      </c>
      <c r="B109" s="1" t="s">
        <v>17</v>
      </c>
      <c r="C109" s="31" t="s">
        <v>59</v>
      </c>
      <c r="D109" s="1" t="s">
        <v>33</v>
      </c>
      <c r="E109" s="11"/>
      <c r="F109" s="2">
        <v>430.88</v>
      </c>
      <c r="G109" s="6">
        <v>8363.927112803849</v>
      </c>
      <c r="H109" s="19">
        <f t="shared" si="12"/>
        <v>3603848.91</v>
      </c>
      <c r="I109" s="4">
        <f t="shared" si="13"/>
        <v>300320.74</v>
      </c>
      <c r="J109" s="5">
        <f t="shared" si="14"/>
        <v>-3003.21</v>
      </c>
      <c r="K109" s="5">
        <f t="shared" si="15"/>
        <v>-9009.6200000000008</v>
      </c>
      <c r="L109" s="5"/>
      <c r="M109" s="10">
        <f t="shared" si="16"/>
        <v>288307.90999999997</v>
      </c>
    </row>
    <row r="110" spans="1:13" ht="13.2" x14ac:dyDescent="0.25">
      <c r="A110" s="24" t="s">
        <v>95</v>
      </c>
      <c r="B110" s="1" t="s">
        <v>17</v>
      </c>
      <c r="C110" s="31" t="s">
        <v>61</v>
      </c>
      <c r="D110" s="1" t="s">
        <v>35</v>
      </c>
      <c r="E110" s="11"/>
      <c r="F110" s="2">
        <v>322</v>
      </c>
      <c r="G110" s="6">
        <v>8363.927112803849</v>
      </c>
      <c r="H110" s="19">
        <f t="shared" si="12"/>
        <v>2693184.53</v>
      </c>
      <c r="I110" s="4">
        <f t="shared" si="13"/>
        <v>224432.04</v>
      </c>
      <c r="J110" s="5">
        <f t="shared" si="14"/>
        <v>-2244.3200000000002</v>
      </c>
      <c r="K110" s="5">
        <f t="shared" si="15"/>
        <v>-6732.96</v>
      </c>
      <c r="L110" s="5">
        <v>-17732.13</v>
      </c>
      <c r="M110" s="10">
        <f t="shared" si="16"/>
        <v>197722.63</v>
      </c>
    </row>
    <row r="111" spans="1:13" ht="13.2" x14ac:dyDescent="0.25">
      <c r="A111" s="24" t="s">
        <v>95</v>
      </c>
      <c r="B111" s="1" t="s">
        <v>17</v>
      </c>
      <c r="C111" s="31" t="s">
        <v>74</v>
      </c>
      <c r="D111" s="1" t="s">
        <v>73</v>
      </c>
      <c r="E111" s="11"/>
      <c r="F111" s="2">
        <v>99</v>
      </c>
      <c r="G111" s="6">
        <v>8363.927112803849</v>
      </c>
      <c r="H111" s="19">
        <f t="shared" si="12"/>
        <v>828028.78</v>
      </c>
      <c r="I111" s="4">
        <f t="shared" si="13"/>
        <v>69002.399999999994</v>
      </c>
      <c r="J111" s="5">
        <f t="shared" si="14"/>
        <v>-690.02</v>
      </c>
      <c r="K111" s="5">
        <f t="shared" si="15"/>
        <v>-2070.0700000000002</v>
      </c>
      <c r="L111" s="5"/>
      <c r="M111" s="10">
        <f t="shared" si="16"/>
        <v>66242.309999999983</v>
      </c>
    </row>
    <row r="112" spans="1:13" ht="13.2" x14ac:dyDescent="0.25">
      <c r="A112" s="24" t="s">
        <v>95</v>
      </c>
      <c r="B112" s="1" t="s">
        <v>17</v>
      </c>
      <c r="C112" s="31" t="s">
        <v>120</v>
      </c>
      <c r="D112" s="8" t="s">
        <v>132</v>
      </c>
      <c r="E112" s="11"/>
      <c r="F112" s="2">
        <v>300</v>
      </c>
      <c r="G112" s="6">
        <v>8363.927112803849</v>
      </c>
      <c r="H112" s="19">
        <f t="shared" si="12"/>
        <v>2509178.13</v>
      </c>
      <c r="I112" s="4">
        <f t="shared" si="13"/>
        <v>209098.18</v>
      </c>
      <c r="J112" s="5">
        <f t="shared" si="14"/>
        <v>-2090.98</v>
      </c>
      <c r="K112" s="5">
        <f t="shared" si="15"/>
        <v>-6272.95</v>
      </c>
      <c r="L112" s="5"/>
      <c r="M112" s="10">
        <f t="shared" si="16"/>
        <v>200734.24999999997</v>
      </c>
    </row>
    <row r="113" spans="1:13" ht="13.2" x14ac:dyDescent="0.25">
      <c r="A113" s="24" t="s">
        <v>95</v>
      </c>
      <c r="B113" s="1" t="s">
        <v>17</v>
      </c>
      <c r="C113" s="31" t="s">
        <v>60</v>
      </c>
      <c r="D113" s="1" t="s">
        <v>34</v>
      </c>
      <c r="E113" s="11"/>
      <c r="F113" s="2">
        <v>310.7</v>
      </c>
      <c r="G113" s="6">
        <v>8363.927112803849</v>
      </c>
      <c r="H113" s="19">
        <f t="shared" si="12"/>
        <v>2598672.15</v>
      </c>
      <c r="I113" s="4">
        <f t="shared" si="13"/>
        <v>216556.01</v>
      </c>
      <c r="J113" s="5">
        <f t="shared" si="14"/>
        <v>-2165.56</v>
      </c>
      <c r="K113" s="5">
        <f t="shared" si="15"/>
        <v>-6496.68</v>
      </c>
      <c r="L113" s="5"/>
      <c r="M113" s="10">
        <f t="shared" si="16"/>
        <v>207893.77000000002</v>
      </c>
    </row>
    <row r="114" spans="1:13" ht="13.2" x14ac:dyDescent="0.25">
      <c r="A114" s="24" t="s">
        <v>95</v>
      </c>
      <c r="B114" s="1" t="s">
        <v>17</v>
      </c>
      <c r="C114" s="31" t="s">
        <v>56</v>
      </c>
      <c r="D114" s="8" t="s">
        <v>18</v>
      </c>
      <c r="E114" s="11"/>
      <c r="F114" s="2">
        <v>843.7</v>
      </c>
      <c r="G114" s="6">
        <v>8363.927112803849</v>
      </c>
      <c r="H114" s="19">
        <f t="shared" si="12"/>
        <v>7056645.3099999996</v>
      </c>
      <c r="I114" s="4">
        <f t="shared" si="13"/>
        <v>588053.78</v>
      </c>
      <c r="J114" s="5">
        <f t="shared" si="14"/>
        <v>-5880.54</v>
      </c>
      <c r="K114" s="5">
        <f t="shared" si="15"/>
        <v>-17641.61</v>
      </c>
      <c r="L114" s="5">
        <v>-65031.25</v>
      </c>
      <c r="M114" s="10">
        <f t="shared" si="16"/>
        <v>499500.38</v>
      </c>
    </row>
    <row r="115" spans="1:13" ht="13.2" x14ac:dyDescent="0.25">
      <c r="A115" s="22" t="s">
        <v>91</v>
      </c>
      <c r="B115" s="12" t="s">
        <v>9</v>
      </c>
      <c r="C115" s="30" t="s">
        <v>48</v>
      </c>
      <c r="D115" s="12" t="s">
        <v>10</v>
      </c>
      <c r="E115" s="11"/>
      <c r="F115" s="2">
        <v>876</v>
      </c>
      <c r="G115" s="3">
        <v>8777.2999999999993</v>
      </c>
      <c r="H115" s="19">
        <f t="shared" si="12"/>
        <v>7688914.7999999998</v>
      </c>
      <c r="I115" s="4">
        <f t="shared" si="13"/>
        <v>640742.9</v>
      </c>
      <c r="J115" s="5">
        <f t="shared" si="14"/>
        <v>-6407.43</v>
      </c>
      <c r="K115" s="5">
        <f t="shared" si="15"/>
        <v>-19222.29</v>
      </c>
      <c r="L115" s="5">
        <v>-159286.87</v>
      </c>
      <c r="M115" s="10">
        <f t="shared" si="16"/>
        <v>455826.30999999994</v>
      </c>
    </row>
    <row r="116" spans="1:13" ht="13.2" x14ac:dyDescent="0.25">
      <c r="A116" s="22" t="s">
        <v>91</v>
      </c>
      <c r="B116" s="1" t="s">
        <v>90</v>
      </c>
      <c r="C116" s="30" t="s">
        <v>49</v>
      </c>
      <c r="D116" s="1" t="s">
        <v>11</v>
      </c>
      <c r="E116" s="11"/>
      <c r="F116" s="2">
        <v>670</v>
      </c>
      <c r="G116" s="6">
        <v>8191.27</v>
      </c>
      <c r="H116" s="19">
        <f t="shared" si="12"/>
        <v>5488150.9000000004</v>
      </c>
      <c r="I116" s="4">
        <f t="shared" si="13"/>
        <v>457345.91</v>
      </c>
      <c r="J116" s="5">
        <f t="shared" si="14"/>
        <v>-4573.46</v>
      </c>
      <c r="K116" s="5">
        <f t="shared" si="15"/>
        <v>-13720.38</v>
      </c>
      <c r="L116" s="5">
        <v>-68276.05</v>
      </c>
      <c r="M116" s="10">
        <f t="shared" si="16"/>
        <v>370776.01999999996</v>
      </c>
    </row>
    <row r="117" spans="1:13" ht="13.2" x14ac:dyDescent="0.25">
      <c r="A117" s="22" t="s">
        <v>92</v>
      </c>
      <c r="B117" s="10" t="s">
        <v>38</v>
      </c>
      <c r="C117" s="30" t="s">
        <v>54</v>
      </c>
      <c r="D117" s="10" t="s">
        <v>39</v>
      </c>
      <c r="E117" s="14"/>
      <c r="F117" s="2">
        <v>630</v>
      </c>
      <c r="G117" s="18">
        <v>8213.9916833127354</v>
      </c>
      <c r="H117" s="19">
        <f t="shared" si="12"/>
        <v>5174814.76</v>
      </c>
      <c r="I117" s="4">
        <f t="shared" si="13"/>
        <v>431234.56</v>
      </c>
      <c r="J117" s="5">
        <f t="shared" si="14"/>
        <v>-4312.3500000000004</v>
      </c>
      <c r="K117" s="5">
        <f t="shared" si="15"/>
        <v>-12937.04</v>
      </c>
      <c r="L117" s="5">
        <v>-84824.75</v>
      </c>
      <c r="M117" s="10">
        <f t="shared" si="16"/>
        <v>329160.42000000004</v>
      </c>
    </row>
    <row r="118" spans="1:13" ht="13.2" x14ac:dyDescent="0.25">
      <c r="A118" s="22" t="s">
        <v>96</v>
      </c>
      <c r="B118" s="1" t="s">
        <v>23</v>
      </c>
      <c r="C118" s="31" t="s">
        <v>64</v>
      </c>
      <c r="D118" s="1" t="s">
        <v>24</v>
      </c>
      <c r="E118" s="11"/>
      <c r="F118" s="2">
        <v>215</v>
      </c>
      <c r="G118" s="7">
        <v>8407.0840447234841</v>
      </c>
      <c r="H118" s="19">
        <f t="shared" si="12"/>
        <v>1807523.07</v>
      </c>
      <c r="I118" s="4">
        <f t="shared" si="13"/>
        <v>150626.92000000001</v>
      </c>
      <c r="J118" s="5">
        <f t="shared" si="14"/>
        <v>-1506.27</v>
      </c>
      <c r="K118" s="5">
        <f t="shared" si="15"/>
        <v>-4518.8100000000004</v>
      </c>
      <c r="L118" s="5"/>
      <c r="M118" s="10">
        <f t="shared" si="16"/>
        <v>144601.84000000003</v>
      </c>
    </row>
    <row r="119" spans="1:13" ht="13.2" x14ac:dyDescent="0.25">
      <c r="A119" s="22" t="s">
        <v>96</v>
      </c>
      <c r="B119" s="12" t="s">
        <v>23</v>
      </c>
      <c r="C119" s="31" t="s">
        <v>65</v>
      </c>
      <c r="D119" s="12" t="s">
        <v>25</v>
      </c>
      <c r="E119" s="11"/>
      <c r="F119" s="2">
        <v>246</v>
      </c>
      <c r="G119" s="7">
        <v>8407.0840447234841</v>
      </c>
      <c r="H119" s="19">
        <f t="shared" si="12"/>
        <v>2068142.68</v>
      </c>
      <c r="I119" s="4">
        <f t="shared" si="13"/>
        <v>172345.22</v>
      </c>
      <c r="J119" s="5">
        <f t="shared" si="14"/>
        <v>-1723.45</v>
      </c>
      <c r="K119" s="5">
        <f t="shared" si="15"/>
        <v>-5170.3599999999997</v>
      </c>
      <c r="L119" s="5"/>
      <c r="M119" s="10">
        <f t="shared" si="16"/>
        <v>165451.41</v>
      </c>
    </row>
    <row r="120" spans="1:13" ht="13.2" x14ac:dyDescent="0.25">
      <c r="A120" s="22" t="s">
        <v>15</v>
      </c>
      <c r="B120" s="10" t="s">
        <v>15</v>
      </c>
      <c r="C120" s="30" t="s">
        <v>55</v>
      </c>
      <c r="D120" s="10" t="s">
        <v>16</v>
      </c>
      <c r="E120" s="13"/>
      <c r="F120" s="2">
        <v>330</v>
      </c>
      <c r="G120" s="6">
        <v>8810.9537801181723</v>
      </c>
      <c r="H120" s="19">
        <f t="shared" si="12"/>
        <v>2907614.75</v>
      </c>
      <c r="I120" s="4">
        <f t="shared" si="13"/>
        <v>242301.23</v>
      </c>
      <c r="J120" s="5">
        <f t="shared" si="14"/>
        <v>-2423.0100000000002</v>
      </c>
      <c r="K120" s="5">
        <f t="shared" si="15"/>
        <v>-7269.04</v>
      </c>
      <c r="L120" s="5"/>
      <c r="M120" s="10">
        <f t="shared" si="16"/>
        <v>232609.18</v>
      </c>
    </row>
    <row r="121" spans="1:13" ht="13.2" x14ac:dyDescent="0.25">
      <c r="A121" s="22" t="s">
        <v>97</v>
      </c>
      <c r="B121" s="10" t="s">
        <v>75</v>
      </c>
      <c r="C121" s="30" t="s">
        <v>77</v>
      </c>
      <c r="D121" s="10" t="s">
        <v>76</v>
      </c>
      <c r="E121" s="11"/>
      <c r="F121" s="2">
        <v>20</v>
      </c>
      <c r="G121" s="7">
        <v>8528.89</v>
      </c>
      <c r="H121" s="19">
        <f t="shared" si="12"/>
        <v>170577.8</v>
      </c>
      <c r="I121" s="4">
        <f t="shared" si="13"/>
        <v>14214.82</v>
      </c>
      <c r="J121" s="5">
        <f t="shared" si="14"/>
        <v>-142.15</v>
      </c>
      <c r="K121" s="5">
        <f t="shared" si="15"/>
        <v>-426.44</v>
      </c>
      <c r="L121" s="5"/>
      <c r="M121" s="10">
        <f t="shared" si="16"/>
        <v>13646.23</v>
      </c>
    </row>
    <row r="122" spans="1:13" ht="13.2" x14ac:dyDescent="0.25">
      <c r="A122" s="22" t="s">
        <v>89</v>
      </c>
      <c r="B122" s="10" t="s">
        <v>89</v>
      </c>
      <c r="C122" s="30" t="s">
        <v>102</v>
      </c>
      <c r="D122" s="10" t="s">
        <v>88</v>
      </c>
      <c r="E122" s="11"/>
      <c r="F122" s="2">
        <v>648.79999999999995</v>
      </c>
      <c r="G122" s="7">
        <v>8286.992400686624</v>
      </c>
      <c r="H122" s="19">
        <f t="shared" si="12"/>
        <v>5376600.6699999999</v>
      </c>
      <c r="I122" s="4">
        <f t="shared" si="13"/>
        <v>448050.06</v>
      </c>
      <c r="J122" s="5">
        <f t="shared" si="14"/>
        <v>-4480.5</v>
      </c>
      <c r="K122" s="5">
        <f t="shared" si="15"/>
        <v>-13441.5</v>
      </c>
      <c r="L122" s="5"/>
      <c r="M122" s="10">
        <f t="shared" si="16"/>
        <v>430128.06</v>
      </c>
    </row>
    <row r="123" spans="1:13" ht="13.2" x14ac:dyDescent="0.25">
      <c r="A123" s="22" t="s">
        <v>93</v>
      </c>
      <c r="B123" s="1" t="s">
        <v>27</v>
      </c>
      <c r="C123" s="31" t="s">
        <v>68</v>
      </c>
      <c r="D123" s="1" t="s">
        <v>28</v>
      </c>
      <c r="E123" s="11"/>
      <c r="F123" s="2">
        <v>860.4</v>
      </c>
      <c r="G123" s="9">
        <v>8049.9609636271043</v>
      </c>
      <c r="H123" s="19">
        <f t="shared" si="12"/>
        <v>6926186.4100000001</v>
      </c>
      <c r="I123" s="4">
        <f t="shared" si="13"/>
        <v>577182.19999999995</v>
      </c>
      <c r="J123" s="5">
        <f t="shared" si="14"/>
        <v>-5771.82</v>
      </c>
      <c r="K123" s="5">
        <f t="shared" si="15"/>
        <v>-17315.47</v>
      </c>
      <c r="L123" s="5">
        <v>-110727.92</v>
      </c>
      <c r="M123" s="10">
        <f t="shared" si="16"/>
        <v>443366.99000000005</v>
      </c>
    </row>
    <row r="124" spans="1:13" ht="13.2" x14ac:dyDescent="0.25">
      <c r="A124" s="22" t="s">
        <v>93</v>
      </c>
      <c r="B124" s="1" t="s">
        <v>27</v>
      </c>
      <c r="C124" s="31" t="s">
        <v>86</v>
      </c>
      <c r="D124" s="1" t="s">
        <v>83</v>
      </c>
      <c r="E124" s="11"/>
      <c r="F124" s="2">
        <v>52</v>
      </c>
      <c r="G124" s="9">
        <v>8049.9609636271043</v>
      </c>
      <c r="H124" s="19">
        <f t="shared" si="12"/>
        <v>418597.97</v>
      </c>
      <c r="I124" s="4">
        <f t="shared" si="13"/>
        <v>34883.160000000003</v>
      </c>
      <c r="J124" s="5">
        <f t="shared" si="14"/>
        <v>-348.83</v>
      </c>
      <c r="K124" s="5">
        <f t="shared" si="15"/>
        <v>-1046.49</v>
      </c>
      <c r="L124" s="5"/>
      <c r="M124" s="10">
        <f t="shared" si="16"/>
        <v>33487.840000000004</v>
      </c>
    </row>
    <row r="125" spans="1:13" ht="13.2" x14ac:dyDescent="0.25">
      <c r="A125" s="22" t="s">
        <v>98</v>
      </c>
      <c r="B125" s="1" t="s">
        <v>26</v>
      </c>
      <c r="C125" s="31" t="s">
        <v>124</v>
      </c>
      <c r="D125" s="1" t="s">
        <v>130</v>
      </c>
      <c r="E125" s="11"/>
      <c r="F125" s="2">
        <v>144</v>
      </c>
      <c r="G125" s="9">
        <v>8049.9901252333257</v>
      </c>
      <c r="H125" s="19">
        <f t="shared" si="12"/>
        <v>1159198.58</v>
      </c>
      <c r="I125" s="4">
        <f t="shared" si="13"/>
        <v>96599.88</v>
      </c>
      <c r="J125" s="5">
        <f t="shared" si="14"/>
        <v>-966</v>
      </c>
      <c r="K125" s="5">
        <f t="shared" si="15"/>
        <v>-2898</v>
      </c>
      <c r="L125" s="5"/>
      <c r="M125" s="10">
        <f t="shared" si="16"/>
        <v>92735.88</v>
      </c>
    </row>
    <row r="126" spans="1:13" ht="13.2" x14ac:dyDescent="0.25">
      <c r="A126" s="22" t="s">
        <v>98</v>
      </c>
      <c r="B126" s="1" t="s">
        <v>26</v>
      </c>
      <c r="C126" s="31" t="s">
        <v>123</v>
      </c>
      <c r="D126" s="1" t="s">
        <v>128</v>
      </c>
      <c r="E126" s="11"/>
      <c r="F126" s="2">
        <v>155.30000000000001</v>
      </c>
      <c r="G126" s="9">
        <v>8049.9901252333257</v>
      </c>
      <c r="H126" s="19">
        <f t="shared" si="12"/>
        <v>1250163.47</v>
      </c>
      <c r="I126" s="4">
        <f t="shared" si="13"/>
        <v>104180.29</v>
      </c>
      <c r="J126" s="5">
        <f t="shared" si="14"/>
        <v>-1041.8</v>
      </c>
      <c r="K126" s="5">
        <f t="shared" si="15"/>
        <v>-3125.41</v>
      </c>
      <c r="L126" s="5"/>
      <c r="M126" s="10">
        <f t="shared" si="16"/>
        <v>100013.07999999999</v>
      </c>
    </row>
    <row r="127" spans="1:13" ht="13.2" x14ac:dyDescent="0.25">
      <c r="A127" s="22" t="s">
        <v>98</v>
      </c>
      <c r="B127" s="1" t="s">
        <v>26</v>
      </c>
      <c r="C127" s="31" t="s">
        <v>66</v>
      </c>
      <c r="D127" s="1" t="s">
        <v>131</v>
      </c>
      <c r="E127" s="11"/>
      <c r="F127" s="2">
        <v>225.5</v>
      </c>
      <c r="G127" s="9">
        <v>8049.9901252333257</v>
      </c>
      <c r="H127" s="19">
        <f t="shared" si="12"/>
        <v>1815272.77</v>
      </c>
      <c r="I127" s="4">
        <f t="shared" si="13"/>
        <v>151272.73000000001</v>
      </c>
      <c r="J127" s="5">
        <f t="shared" si="14"/>
        <v>-1512.73</v>
      </c>
      <c r="K127" s="5">
        <f t="shared" si="15"/>
        <v>-4538.18</v>
      </c>
      <c r="L127" s="5"/>
      <c r="M127" s="10">
        <f t="shared" si="16"/>
        <v>145221.82</v>
      </c>
    </row>
    <row r="128" spans="1:13" ht="13.2" x14ac:dyDescent="0.25">
      <c r="A128" s="22" t="s">
        <v>98</v>
      </c>
      <c r="B128" s="1" t="s">
        <v>26</v>
      </c>
      <c r="C128" s="31" t="s">
        <v>125</v>
      </c>
      <c r="D128" s="1" t="s">
        <v>129</v>
      </c>
      <c r="E128" s="11"/>
      <c r="F128" s="2">
        <v>216</v>
      </c>
      <c r="G128" s="9">
        <v>8049.9901252333257</v>
      </c>
      <c r="H128" s="19">
        <f t="shared" si="12"/>
        <v>1738797.87</v>
      </c>
      <c r="I128" s="4">
        <f t="shared" si="13"/>
        <v>144899.82</v>
      </c>
      <c r="J128" s="5">
        <f t="shared" si="14"/>
        <v>-1449</v>
      </c>
      <c r="K128" s="5">
        <f t="shared" si="15"/>
        <v>-4346.99</v>
      </c>
      <c r="L128" s="5"/>
      <c r="M128" s="10">
        <f t="shared" si="16"/>
        <v>139103.83000000002</v>
      </c>
    </row>
    <row r="129" spans="1:13" ht="13.2" x14ac:dyDescent="0.25">
      <c r="A129" s="22" t="s">
        <v>98</v>
      </c>
      <c r="B129" s="1" t="s">
        <v>26</v>
      </c>
      <c r="C129" s="31" t="s">
        <v>67</v>
      </c>
      <c r="D129" s="1" t="s">
        <v>29</v>
      </c>
      <c r="E129" s="11"/>
      <c r="F129" s="2">
        <v>1352</v>
      </c>
      <c r="G129" s="9">
        <v>8049.9901252333257</v>
      </c>
      <c r="H129" s="19">
        <f t="shared" si="12"/>
        <v>10883586.65</v>
      </c>
      <c r="I129" s="4">
        <f t="shared" si="13"/>
        <v>906965.55</v>
      </c>
      <c r="J129" s="5">
        <f t="shared" si="14"/>
        <v>-9069.66</v>
      </c>
      <c r="K129" s="5">
        <f t="shared" si="15"/>
        <v>-27208.97</v>
      </c>
      <c r="L129" s="5">
        <v>-161026.25</v>
      </c>
      <c r="M129" s="10">
        <f t="shared" si="16"/>
        <v>709660.67</v>
      </c>
    </row>
    <row r="130" spans="1:13" ht="13.2" x14ac:dyDescent="0.25">
      <c r="A130" s="22" t="s">
        <v>99</v>
      </c>
      <c r="B130" s="1" t="s">
        <v>21</v>
      </c>
      <c r="C130" s="31" t="s">
        <v>62</v>
      </c>
      <c r="D130" s="1" t="s">
        <v>22</v>
      </c>
      <c r="E130" s="11"/>
      <c r="F130" s="2">
        <v>303</v>
      </c>
      <c r="G130" s="7">
        <v>8905.8201479931704</v>
      </c>
      <c r="H130" s="19">
        <f t="shared" si="12"/>
        <v>2698463.5</v>
      </c>
      <c r="I130" s="4">
        <f t="shared" si="13"/>
        <v>224871.96</v>
      </c>
      <c r="J130" s="5">
        <f t="shared" si="14"/>
        <v>-2248.7199999999998</v>
      </c>
      <c r="K130" s="5">
        <f t="shared" si="15"/>
        <v>-6746.16</v>
      </c>
      <c r="L130" s="5"/>
      <c r="M130" s="10">
        <f t="shared" si="16"/>
        <v>215877.08</v>
      </c>
    </row>
    <row r="131" spans="1:13" ht="13.2" x14ac:dyDescent="0.25">
      <c r="A131" s="22" t="s">
        <v>99</v>
      </c>
      <c r="B131" s="1" t="s">
        <v>21</v>
      </c>
      <c r="C131" s="31" t="s">
        <v>63</v>
      </c>
      <c r="D131" s="1" t="s">
        <v>40</v>
      </c>
      <c r="E131" s="11"/>
      <c r="F131" s="2">
        <v>360</v>
      </c>
      <c r="G131" s="7">
        <v>8905.8201479931704</v>
      </c>
      <c r="H131" s="19">
        <f t="shared" si="12"/>
        <v>3206095.25</v>
      </c>
      <c r="I131" s="4">
        <f t="shared" si="13"/>
        <v>267174.59999999998</v>
      </c>
      <c r="J131" s="5">
        <f t="shared" si="14"/>
        <v>-2671.75</v>
      </c>
      <c r="K131" s="5">
        <f t="shared" si="15"/>
        <v>-8015.24</v>
      </c>
      <c r="L131" s="5">
        <v>-56103.33</v>
      </c>
      <c r="M131" s="10">
        <f t="shared" si="16"/>
        <v>200384.27999999997</v>
      </c>
    </row>
    <row r="132" spans="1:13" ht="13.2" x14ac:dyDescent="0.25">
      <c r="A132" s="22" t="s">
        <v>100</v>
      </c>
      <c r="B132" s="10" t="s">
        <v>43</v>
      </c>
      <c r="C132" s="30" t="s">
        <v>87</v>
      </c>
      <c r="D132" s="10" t="s">
        <v>44</v>
      </c>
      <c r="E132" s="14"/>
      <c r="F132" s="2">
        <v>87</v>
      </c>
      <c r="G132" s="18">
        <v>8339.4422430021514</v>
      </c>
      <c r="H132" s="19">
        <f t="shared" si="12"/>
        <v>725531.48</v>
      </c>
      <c r="I132" s="4">
        <f t="shared" si="13"/>
        <v>60460.959999999999</v>
      </c>
      <c r="J132" s="5">
        <f t="shared" si="14"/>
        <v>-604.61</v>
      </c>
      <c r="K132" s="5">
        <f t="shared" si="15"/>
        <v>-1813.83</v>
      </c>
      <c r="L132" s="5"/>
      <c r="M132" s="10">
        <f t="shared" si="16"/>
        <v>58042.52</v>
      </c>
    </row>
    <row r="133" spans="1:13" ht="13.2" x14ac:dyDescent="0.25">
      <c r="A133" s="22" t="s">
        <v>101</v>
      </c>
      <c r="B133" s="12" t="s">
        <v>78</v>
      </c>
      <c r="C133" s="31" t="s">
        <v>79</v>
      </c>
      <c r="D133" s="12" t="s">
        <v>80</v>
      </c>
      <c r="E133" s="11"/>
      <c r="F133" s="2">
        <v>121</v>
      </c>
      <c r="G133" s="9">
        <v>8463.0166459251632</v>
      </c>
      <c r="H133" s="19">
        <f t="shared" si="12"/>
        <v>1024025.01</v>
      </c>
      <c r="I133" s="4">
        <f t="shared" si="13"/>
        <v>85335.42</v>
      </c>
      <c r="J133" s="5">
        <f t="shared" si="14"/>
        <v>-853.35</v>
      </c>
      <c r="K133" s="5">
        <f t="shared" si="15"/>
        <v>-2560.06</v>
      </c>
      <c r="L133" s="5"/>
      <c r="M133" s="10">
        <f t="shared" si="16"/>
        <v>81922.009999999995</v>
      </c>
    </row>
    <row r="134" spans="1:13" ht="13.2" x14ac:dyDescent="0.25">
      <c r="A134" s="22" t="s">
        <v>91</v>
      </c>
      <c r="B134" s="10" t="s">
        <v>12</v>
      </c>
      <c r="C134" s="30" t="s">
        <v>70</v>
      </c>
      <c r="D134" s="10" t="s">
        <v>69</v>
      </c>
      <c r="E134" s="14"/>
      <c r="F134" s="2">
        <v>473</v>
      </c>
      <c r="G134" s="18">
        <v>8693.3799999999992</v>
      </c>
      <c r="H134" s="19">
        <f t="shared" si="12"/>
        <v>4111968.74</v>
      </c>
      <c r="I134" s="4">
        <f t="shared" si="13"/>
        <v>342664.06</v>
      </c>
      <c r="J134" s="5">
        <f t="shared" si="14"/>
        <v>-3426.64</v>
      </c>
      <c r="K134" s="5">
        <f t="shared" si="15"/>
        <v>-10279.92</v>
      </c>
      <c r="L134" s="5">
        <v>-29714.77</v>
      </c>
      <c r="M134" s="10">
        <f t="shared" si="16"/>
        <v>299242.73</v>
      </c>
    </row>
    <row r="135" spans="1:13" ht="13.2" x14ac:dyDescent="0.25">
      <c r="A135" s="22" t="s">
        <v>91</v>
      </c>
      <c r="B135" s="10" t="s">
        <v>12</v>
      </c>
      <c r="C135" s="30" t="s">
        <v>50</v>
      </c>
      <c r="D135" s="10" t="s">
        <v>13</v>
      </c>
      <c r="E135" s="13"/>
      <c r="F135" s="2">
        <v>365</v>
      </c>
      <c r="G135" s="18">
        <v>8693.3799999999992</v>
      </c>
      <c r="H135" s="19">
        <f t="shared" si="12"/>
        <v>3173083.7</v>
      </c>
      <c r="I135" s="4">
        <f t="shared" si="13"/>
        <v>264423.64</v>
      </c>
      <c r="J135" s="5">
        <f t="shared" si="14"/>
        <v>-2644.24</v>
      </c>
      <c r="K135" s="5">
        <f t="shared" si="15"/>
        <v>-7932.71</v>
      </c>
      <c r="L135" s="5">
        <v>-42336.45</v>
      </c>
      <c r="M135" s="10">
        <f t="shared" si="16"/>
        <v>211510.24000000005</v>
      </c>
    </row>
    <row r="136" spans="1:13" ht="13.2" x14ac:dyDescent="0.25">
      <c r="A136" s="22" t="s">
        <v>91</v>
      </c>
      <c r="B136" s="10" t="s">
        <v>12</v>
      </c>
      <c r="C136" s="30" t="s">
        <v>51</v>
      </c>
      <c r="D136" s="10" t="s">
        <v>14</v>
      </c>
      <c r="E136" s="14"/>
      <c r="F136" s="2">
        <v>265.89999999999998</v>
      </c>
      <c r="G136" s="18">
        <v>8693.3799999999992</v>
      </c>
      <c r="H136" s="19">
        <f t="shared" si="12"/>
        <v>2311569.7400000002</v>
      </c>
      <c r="I136" s="4">
        <f t="shared" si="13"/>
        <v>192630.81</v>
      </c>
      <c r="J136" s="5">
        <f t="shared" si="14"/>
        <v>-1926.31</v>
      </c>
      <c r="K136" s="5">
        <f t="shared" si="15"/>
        <v>-5778.92</v>
      </c>
      <c r="L136" s="5"/>
      <c r="M136" s="10">
        <f t="shared" si="16"/>
        <v>184925.58</v>
      </c>
    </row>
    <row r="137" spans="1:13" x14ac:dyDescent="0.3">
      <c r="B137" s="11"/>
      <c r="D137" s="11"/>
      <c r="E137" s="11"/>
      <c r="F137" s="15"/>
      <c r="G137" s="11"/>
      <c r="H137" s="11"/>
      <c r="I137" s="11"/>
      <c r="J137" s="11"/>
      <c r="K137" s="11"/>
      <c r="L137" s="11"/>
      <c r="M137" s="11"/>
    </row>
    <row r="138" spans="1:13" x14ac:dyDescent="0.3">
      <c r="B138" s="16"/>
      <c r="D138" s="16"/>
      <c r="E138" s="16"/>
      <c r="F138" s="17">
        <f>SUM(F98:F137)</f>
        <v>18704.68</v>
      </c>
      <c r="G138" s="16"/>
      <c r="H138" s="25">
        <f t="shared" ref="H138:M138" si="17">SUM(H98:H137)</f>
        <v>156706574.00999999</v>
      </c>
      <c r="I138" s="25">
        <f t="shared" si="17"/>
        <v>13058881.160000008</v>
      </c>
      <c r="J138" s="16">
        <f t="shared" si="17"/>
        <v>-130588.82</v>
      </c>
      <c r="K138" s="16">
        <f t="shared" si="17"/>
        <v>-391766.44999999984</v>
      </c>
      <c r="L138" s="16">
        <f t="shared" si="17"/>
        <v>-1427016.52</v>
      </c>
      <c r="M138" s="25">
        <f t="shared" si="17"/>
        <v>11109509.369999997</v>
      </c>
    </row>
    <row r="139" spans="1:13" x14ac:dyDescent="0.3">
      <c r="F139" s="17"/>
      <c r="I139" s="25"/>
      <c r="K139" s="16">
        <f>J138+K138</f>
        <v>-522355.26999999984</v>
      </c>
    </row>
    <row r="142" spans="1:13" ht="13.2" x14ac:dyDescent="0.25">
      <c r="A142" s="26" t="s">
        <v>121</v>
      </c>
      <c r="B142" s="20"/>
      <c r="C142" s="20"/>
      <c r="D142" s="26"/>
      <c r="E142" s="28"/>
      <c r="F142" s="28"/>
      <c r="G142" s="28"/>
      <c r="H142" s="28"/>
      <c r="I142" s="28"/>
      <c r="J142" s="28"/>
      <c r="K142" s="28"/>
      <c r="L142" s="28"/>
      <c r="M142" s="28"/>
    </row>
    <row r="143" spans="1:13" ht="52.8" x14ac:dyDescent="0.25">
      <c r="A143" s="29" t="s">
        <v>137</v>
      </c>
      <c r="B143" s="20"/>
      <c r="C143" s="20" t="s">
        <v>41</v>
      </c>
      <c r="D143" s="26" t="s">
        <v>42</v>
      </c>
      <c r="E143" s="21"/>
      <c r="F143" s="32" t="s">
        <v>0</v>
      </c>
      <c r="G143" s="32" t="s">
        <v>1</v>
      </c>
      <c r="H143" s="32" t="s">
        <v>2</v>
      </c>
      <c r="I143" s="32" t="s">
        <v>3</v>
      </c>
      <c r="J143" s="32" t="s">
        <v>4</v>
      </c>
      <c r="K143" s="32" t="s">
        <v>5</v>
      </c>
      <c r="L143" s="32" t="s">
        <v>30</v>
      </c>
      <c r="M143" s="32" t="s">
        <v>6</v>
      </c>
    </row>
    <row r="144" spans="1:13" x14ac:dyDescent="0.3">
      <c r="B144" s="11"/>
      <c r="D144" s="11"/>
      <c r="E144" s="11"/>
      <c r="F144" s="23"/>
      <c r="G144" s="19"/>
      <c r="H144" s="19"/>
      <c r="I144" s="19"/>
      <c r="J144" s="19"/>
      <c r="K144" s="19"/>
      <c r="L144" s="19"/>
      <c r="M144" s="10"/>
    </row>
    <row r="145" spans="1:13" ht="13.2" x14ac:dyDescent="0.25">
      <c r="A145" s="22" t="s">
        <v>91</v>
      </c>
      <c r="B145" s="1" t="s">
        <v>7</v>
      </c>
      <c r="C145" s="30" t="s">
        <v>47</v>
      </c>
      <c r="D145" s="1" t="s">
        <v>36</v>
      </c>
      <c r="E145" s="11"/>
      <c r="F145" s="2">
        <v>1845</v>
      </c>
      <c r="G145" s="19">
        <v>8294.0169567865341</v>
      </c>
      <c r="H145" s="19">
        <f t="shared" ref="H145:H183" si="18">ROUND(F145*G145,2)</f>
        <v>15302461.289999999</v>
      </c>
      <c r="I145" s="4">
        <f t="shared" ref="I145:I183" si="19">ROUND(H145/12,2)</f>
        <v>1275205.1100000001</v>
      </c>
      <c r="J145" s="5"/>
      <c r="K145" s="5">
        <f t="shared" ref="K145:K183" si="20">ROUND(H145*-0.03/12,2)</f>
        <v>-38256.15</v>
      </c>
      <c r="L145" s="5">
        <v>-214687.39</v>
      </c>
      <c r="M145" s="10">
        <f t="shared" ref="M145:M183" si="21">I145+J145+K145+L145</f>
        <v>1022261.5700000002</v>
      </c>
    </row>
    <row r="146" spans="1:13" ht="13.2" x14ac:dyDescent="0.25">
      <c r="A146" s="22" t="s">
        <v>91</v>
      </c>
      <c r="B146" s="10" t="s">
        <v>7</v>
      </c>
      <c r="C146" s="30" t="s">
        <v>71</v>
      </c>
      <c r="D146" s="10" t="s">
        <v>72</v>
      </c>
      <c r="E146" s="11"/>
      <c r="F146" s="2">
        <v>820</v>
      </c>
      <c r="G146" s="19">
        <v>8294.0169567865341</v>
      </c>
      <c r="H146" s="19">
        <f t="shared" si="18"/>
        <v>6801093.9000000004</v>
      </c>
      <c r="I146" s="4">
        <f t="shared" si="19"/>
        <v>566757.82999999996</v>
      </c>
      <c r="J146" s="5"/>
      <c r="K146" s="5">
        <f t="shared" si="20"/>
        <v>-17002.73</v>
      </c>
      <c r="L146" s="5">
        <v>-12574.17</v>
      </c>
      <c r="M146" s="10">
        <f t="shared" si="21"/>
        <v>537180.92999999993</v>
      </c>
    </row>
    <row r="147" spans="1:13" ht="13.2" x14ac:dyDescent="0.25">
      <c r="A147" s="22" t="s">
        <v>91</v>
      </c>
      <c r="B147" s="1" t="s">
        <v>7</v>
      </c>
      <c r="C147" s="31" t="s">
        <v>46</v>
      </c>
      <c r="D147" s="1" t="s">
        <v>8</v>
      </c>
      <c r="E147" s="11"/>
      <c r="F147" s="2">
        <v>2014</v>
      </c>
      <c r="G147" s="19">
        <v>8294.0169567865341</v>
      </c>
      <c r="H147" s="19">
        <f t="shared" si="18"/>
        <v>16704150.15</v>
      </c>
      <c r="I147" s="4">
        <f t="shared" si="19"/>
        <v>1392012.51</v>
      </c>
      <c r="J147" s="5"/>
      <c r="K147" s="5">
        <f t="shared" si="20"/>
        <v>-41760.379999999997</v>
      </c>
      <c r="L147" s="5">
        <v>-187673.32</v>
      </c>
      <c r="M147" s="10">
        <f t="shared" si="21"/>
        <v>1162578.81</v>
      </c>
    </row>
    <row r="148" spans="1:13" ht="13.2" x14ac:dyDescent="0.25">
      <c r="A148" s="22" t="s">
        <v>94</v>
      </c>
      <c r="B148" s="10" t="s">
        <v>31</v>
      </c>
      <c r="C148" s="30" t="s">
        <v>85</v>
      </c>
      <c r="D148" s="10" t="s">
        <v>81</v>
      </c>
      <c r="E148" s="14"/>
      <c r="F148" s="2">
        <v>350</v>
      </c>
      <c r="G148" s="18">
        <v>8831.94</v>
      </c>
      <c r="H148" s="19">
        <f t="shared" si="18"/>
        <v>3091179</v>
      </c>
      <c r="I148" s="4">
        <f t="shared" si="19"/>
        <v>257598.25</v>
      </c>
      <c r="J148" s="5"/>
      <c r="K148" s="5">
        <f t="shared" si="20"/>
        <v>-7727.95</v>
      </c>
      <c r="L148" s="5">
        <v>-130100.26</v>
      </c>
      <c r="M148" s="10">
        <f t="shared" si="21"/>
        <v>119770.04</v>
      </c>
    </row>
    <row r="149" spans="1:13" ht="13.2" x14ac:dyDescent="0.25">
      <c r="A149" s="22" t="s">
        <v>94</v>
      </c>
      <c r="B149" s="10" t="s">
        <v>31</v>
      </c>
      <c r="C149" s="30" t="s">
        <v>52</v>
      </c>
      <c r="D149" s="10" t="s">
        <v>32</v>
      </c>
      <c r="E149" s="14"/>
      <c r="F149" s="2">
        <v>366</v>
      </c>
      <c r="G149" s="18">
        <v>8831.94</v>
      </c>
      <c r="H149" s="19">
        <f t="shared" si="18"/>
        <v>3232490.04</v>
      </c>
      <c r="I149" s="4">
        <f t="shared" si="19"/>
        <v>269374.17</v>
      </c>
      <c r="J149" s="5"/>
      <c r="K149" s="5">
        <f t="shared" si="20"/>
        <v>-8081.23</v>
      </c>
      <c r="L149" s="5"/>
      <c r="M149" s="10">
        <f t="shared" si="21"/>
        <v>261292.93999999997</v>
      </c>
    </row>
    <row r="150" spans="1:13" ht="13.2" x14ac:dyDescent="0.25">
      <c r="A150" s="22" t="s">
        <v>94</v>
      </c>
      <c r="B150" s="10" t="s">
        <v>31</v>
      </c>
      <c r="C150" s="30" t="s">
        <v>53</v>
      </c>
      <c r="D150" s="10" t="s">
        <v>37</v>
      </c>
      <c r="E150" s="14"/>
      <c r="F150" s="2">
        <v>300</v>
      </c>
      <c r="G150" s="18">
        <v>8831.94</v>
      </c>
      <c r="H150" s="19">
        <f t="shared" si="18"/>
        <v>2649582</v>
      </c>
      <c r="I150" s="4">
        <f t="shared" si="19"/>
        <v>220798.5</v>
      </c>
      <c r="J150" s="5"/>
      <c r="K150" s="5">
        <f t="shared" si="20"/>
        <v>-6623.96</v>
      </c>
      <c r="L150" s="5"/>
      <c r="M150" s="10">
        <f t="shared" si="21"/>
        <v>214174.54</v>
      </c>
    </row>
    <row r="151" spans="1:13" ht="13.2" x14ac:dyDescent="0.25">
      <c r="A151" s="22" t="s">
        <v>94</v>
      </c>
      <c r="B151" s="10" t="s">
        <v>31</v>
      </c>
      <c r="C151" s="30" t="s">
        <v>103</v>
      </c>
      <c r="D151" s="10" t="s">
        <v>45</v>
      </c>
      <c r="E151" s="14"/>
      <c r="F151" s="2">
        <v>110</v>
      </c>
      <c r="G151" s="18">
        <v>8831.94</v>
      </c>
      <c r="H151" s="19">
        <f t="shared" si="18"/>
        <v>971513.4</v>
      </c>
      <c r="I151" s="4">
        <f t="shared" si="19"/>
        <v>80959.45</v>
      </c>
      <c r="J151" s="5"/>
      <c r="K151" s="5">
        <f t="shared" si="20"/>
        <v>-2428.7800000000002</v>
      </c>
      <c r="L151" s="5"/>
      <c r="M151" s="10">
        <f t="shared" si="21"/>
        <v>78530.67</v>
      </c>
    </row>
    <row r="152" spans="1:13" ht="13.2" x14ac:dyDescent="0.25">
      <c r="A152" s="24" t="s">
        <v>95</v>
      </c>
      <c r="B152" s="1" t="s">
        <v>17</v>
      </c>
      <c r="C152" s="31" t="s">
        <v>126</v>
      </c>
      <c r="D152" s="8" t="s">
        <v>127</v>
      </c>
      <c r="E152" s="11"/>
      <c r="F152" s="2">
        <v>300</v>
      </c>
      <c r="G152" s="6">
        <v>8363.927112803849</v>
      </c>
      <c r="H152" s="19">
        <f t="shared" si="18"/>
        <v>2509178.13</v>
      </c>
      <c r="I152" s="4">
        <f t="shared" si="19"/>
        <v>209098.18</v>
      </c>
      <c r="J152" s="5"/>
      <c r="K152" s="5">
        <f t="shared" si="20"/>
        <v>-6272.95</v>
      </c>
      <c r="L152" s="5"/>
      <c r="M152" s="10">
        <f t="shared" si="21"/>
        <v>202825.22999999998</v>
      </c>
    </row>
    <row r="153" spans="1:13" ht="13.2" x14ac:dyDescent="0.25">
      <c r="A153" s="24" t="s">
        <v>95</v>
      </c>
      <c r="B153" s="10" t="s">
        <v>17</v>
      </c>
      <c r="C153" s="30" t="s">
        <v>84</v>
      </c>
      <c r="D153" s="27" t="s">
        <v>82</v>
      </c>
      <c r="E153" s="13"/>
      <c r="F153" s="2">
        <v>547.5</v>
      </c>
      <c r="G153" s="6">
        <v>8363.927112803849</v>
      </c>
      <c r="H153" s="19">
        <f t="shared" si="18"/>
        <v>4579250.09</v>
      </c>
      <c r="I153" s="4">
        <f t="shared" si="19"/>
        <v>381604.17</v>
      </c>
      <c r="J153" s="5"/>
      <c r="K153" s="5">
        <f t="shared" si="20"/>
        <v>-11448.13</v>
      </c>
      <c r="L153" s="5"/>
      <c r="M153" s="10">
        <f t="shared" si="21"/>
        <v>370156.04</v>
      </c>
    </row>
    <row r="154" spans="1:13" ht="13.2" x14ac:dyDescent="0.25">
      <c r="A154" s="24" t="s">
        <v>95</v>
      </c>
      <c r="B154" s="10" t="s">
        <v>17</v>
      </c>
      <c r="C154" s="30" t="s">
        <v>57</v>
      </c>
      <c r="D154" s="10" t="s">
        <v>19</v>
      </c>
      <c r="E154" s="11"/>
      <c r="F154" s="2">
        <v>470</v>
      </c>
      <c r="G154" s="6">
        <v>8363.927112803849</v>
      </c>
      <c r="H154" s="19">
        <f t="shared" si="18"/>
        <v>3931045.74</v>
      </c>
      <c r="I154" s="4">
        <f t="shared" si="19"/>
        <v>327587.15000000002</v>
      </c>
      <c r="J154" s="5"/>
      <c r="K154" s="5">
        <f t="shared" si="20"/>
        <v>-9827.61</v>
      </c>
      <c r="L154" s="5">
        <v>-42402.29</v>
      </c>
      <c r="M154" s="10">
        <f t="shared" si="21"/>
        <v>275357.25000000006</v>
      </c>
    </row>
    <row r="155" spans="1:13" ht="13.2" x14ac:dyDescent="0.25">
      <c r="A155" s="24" t="s">
        <v>95</v>
      </c>
      <c r="B155" s="10" t="s">
        <v>17</v>
      </c>
      <c r="C155" s="30" t="s">
        <v>58</v>
      </c>
      <c r="D155" s="10" t="s">
        <v>20</v>
      </c>
      <c r="E155" s="11"/>
      <c r="F155" s="2">
        <v>660</v>
      </c>
      <c r="G155" s="6">
        <v>8363.927112803849</v>
      </c>
      <c r="H155" s="19">
        <f t="shared" si="18"/>
        <v>5520191.8899999997</v>
      </c>
      <c r="I155" s="4">
        <f t="shared" si="19"/>
        <v>460015.99</v>
      </c>
      <c r="J155" s="5"/>
      <c r="K155" s="5">
        <f t="shared" si="20"/>
        <v>-13800.48</v>
      </c>
      <c r="L155" s="5">
        <v>-146519.58000000002</v>
      </c>
      <c r="M155" s="10">
        <f t="shared" si="21"/>
        <v>299695.93</v>
      </c>
    </row>
    <row r="156" spans="1:13" ht="13.2" x14ac:dyDescent="0.25">
      <c r="A156" s="24" t="s">
        <v>95</v>
      </c>
      <c r="B156" s="1" t="s">
        <v>17</v>
      </c>
      <c r="C156" s="31" t="s">
        <v>59</v>
      </c>
      <c r="D156" s="1" t="s">
        <v>33</v>
      </c>
      <c r="E156" s="11"/>
      <c r="F156" s="2">
        <v>430.88</v>
      </c>
      <c r="G156" s="6">
        <v>8363.927112803849</v>
      </c>
      <c r="H156" s="19">
        <f t="shared" si="18"/>
        <v>3603848.91</v>
      </c>
      <c r="I156" s="4">
        <f t="shared" si="19"/>
        <v>300320.74</v>
      </c>
      <c r="J156" s="5"/>
      <c r="K156" s="5">
        <f t="shared" si="20"/>
        <v>-9009.6200000000008</v>
      </c>
      <c r="L156" s="5"/>
      <c r="M156" s="10">
        <f t="shared" si="21"/>
        <v>291311.12</v>
      </c>
    </row>
    <row r="157" spans="1:13" ht="13.2" x14ac:dyDescent="0.25">
      <c r="A157" s="24" t="s">
        <v>95</v>
      </c>
      <c r="B157" s="1" t="s">
        <v>17</v>
      </c>
      <c r="C157" s="31" t="s">
        <v>61</v>
      </c>
      <c r="D157" s="1" t="s">
        <v>35</v>
      </c>
      <c r="E157" s="11"/>
      <c r="F157" s="2">
        <v>322</v>
      </c>
      <c r="G157" s="6">
        <v>8363.927112803849</v>
      </c>
      <c r="H157" s="19">
        <f t="shared" si="18"/>
        <v>2693184.53</v>
      </c>
      <c r="I157" s="4">
        <f t="shared" si="19"/>
        <v>224432.04</v>
      </c>
      <c r="J157" s="5"/>
      <c r="K157" s="5">
        <f t="shared" si="20"/>
        <v>-6732.96</v>
      </c>
      <c r="L157" s="5">
        <v>-17523.8</v>
      </c>
      <c r="M157" s="10">
        <f t="shared" si="21"/>
        <v>200175.28000000003</v>
      </c>
    </row>
    <row r="158" spans="1:13" ht="13.2" x14ac:dyDescent="0.25">
      <c r="A158" s="24" t="s">
        <v>95</v>
      </c>
      <c r="B158" s="1" t="s">
        <v>17</v>
      </c>
      <c r="C158" s="31" t="s">
        <v>74</v>
      </c>
      <c r="D158" s="1" t="s">
        <v>73</v>
      </c>
      <c r="E158" s="11"/>
      <c r="F158" s="2">
        <v>99</v>
      </c>
      <c r="G158" s="6">
        <v>8363.927112803849</v>
      </c>
      <c r="H158" s="19">
        <f t="shared" si="18"/>
        <v>828028.78</v>
      </c>
      <c r="I158" s="4">
        <f t="shared" si="19"/>
        <v>69002.399999999994</v>
      </c>
      <c r="J158" s="5"/>
      <c r="K158" s="5">
        <f t="shared" si="20"/>
        <v>-2070.0700000000002</v>
      </c>
      <c r="L158" s="5"/>
      <c r="M158" s="10">
        <f t="shared" si="21"/>
        <v>66932.329999999987</v>
      </c>
    </row>
    <row r="159" spans="1:13" ht="13.2" x14ac:dyDescent="0.25">
      <c r="A159" s="24" t="s">
        <v>95</v>
      </c>
      <c r="B159" s="1" t="s">
        <v>17</v>
      </c>
      <c r="C159" s="31" t="s">
        <v>120</v>
      </c>
      <c r="D159" s="8" t="s">
        <v>132</v>
      </c>
      <c r="E159" s="11"/>
      <c r="F159" s="2">
        <v>300</v>
      </c>
      <c r="G159" s="6">
        <v>8363.927112803849</v>
      </c>
      <c r="H159" s="19">
        <f t="shared" si="18"/>
        <v>2509178.13</v>
      </c>
      <c r="I159" s="4">
        <f t="shared" si="19"/>
        <v>209098.18</v>
      </c>
      <c r="J159" s="5"/>
      <c r="K159" s="5">
        <f t="shared" si="20"/>
        <v>-6272.95</v>
      </c>
      <c r="L159" s="5"/>
      <c r="M159" s="10">
        <f t="shared" si="21"/>
        <v>202825.22999999998</v>
      </c>
    </row>
    <row r="160" spans="1:13" ht="13.2" x14ac:dyDescent="0.25">
      <c r="A160" s="24" t="s">
        <v>95</v>
      </c>
      <c r="B160" s="1" t="s">
        <v>17</v>
      </c>
      <c r="C160" s="31" t="s">
        <v>60</v>
      </c>
      <c r="D160" s="1" t="s">
        <v>34</v>
      </c>
      <c r="E160" s="11"/>
      <c r="F160" s="2">
        <v>310.7</v>
      </c>
      <c r="G160" s="6">
        <v>8363.927112803849</v>
      </c>
      <c r="H160" s="19">
        <f t="shared" si="18"/>
        <v>2598672.15</v>
      </c>
      <c r="I160" s="4">
        <f t="shared" si="19"/>
        <v>216556.01</v>
      </c>
      <c r="J160" s="5"/>
      <c r="K160" s="5">
        <f t="shared" si="20"/>
        <v>-6496.68</v>
      </c>
      <c r="L160" s="5"/>
      <c r="M160" s="10">
        <f t="shared" si="21"/>
        <v>210059.33000000002</v>
      </c>
    </row>
    <row r="161" spans="1:13" ht="13.2" x14ac:dyDescent="0.25">
      <c r="A161" s="24" t="s">
        <v>95</v>
      </c>
      <c r="B161" s="1" t="s">
        <v>17</v>
      </c>
      <c r="C161" s="31" t="s">
        <v>56</v>
      </c>
      <c r="D161" s="8" t="s">
        <v>18</v>
      </c>
      <c r="E161" s="11"/>
      <c r="F161" s="2">
        <v>843.7</v>
      </c>
      <c r="G161" s="6">
        <v>8363.927112803849</v>
      </c>
      <c r="H161" s="19">
        <f t="shared" si="18"/>
        <v>7056645.3099999996</v>
      </c>
      <c r="I161" s="4">
        <f t="shared" si="19"/>
        <v>588053.78</v>
      </c>
      <c r="J161" s="5"/>
      <c r="K161" s="5">
        <f t="shared" si="20"/>
        <v>-17641.61</v>
      </c>
      <c r="L161" s="5">
        <v>-65031.25</v>
      </c>
      <c r="M161" s="10">
        <f t="shared" si="21"/>
        <v>505380.92000000004</v>
      </c>
    </row>
    <row r="162" spans="1:13" ht="13.2" x14ac:dyDescent="0.25">
      <c r="A162" s="22" t="s">
        <v>91</v>
      </c>
      <c r="B162" s="12" t="s">
        <v>9</v>
      </c>
      <c r="C162" s="30" t="s">
        <v>48</v>
      </c>
      <c r="D162" s="12" t="s">
        <v>10</v>
      </c>
      <c r="E162" s="11"/>
      <c r="F162" s="2">
        <v>876</v>
      </c>
      <c r="G162" s="3">
        <v>8777.2999999999993</v>
      </c>
      <c r="H162" s="19">
        <f t="shared" si="18"/>
        <v>7688914.7999999998</v>
      </c>
      <c r="I162" s="4">
        <f t="shared" si="19"/>
        <v>640742.9</v>
      </c>
      <c r="J162" s="5"/>
      <c r="K162" s="5">
        <f t="shared" si="20"/>
        <v>-19222.29</v>
      </c>
      <c r="L162" s="5">
        <v>-159286.87</v>
      </c>
      <c r="M162" s="10">
        <f t="shared" si="21"/>
        <v>462233.74</v>
      </c>
    </row>
    <row r="163" spans="1:13" ht="13.2" x14ac:dyDescent="0.25">
      <c r="A163" s="22" t="s">
        <v>91</v>
      </c>
      <c r="B163" s="1" t="s">
        <v>90</v>
      </c>
      <c r="C163" s="30" t="s">
        <v>49</v>
      </c>
      <c r="D163" s="1" t="s">
        <v>11</v>
      </c>
      <c r="E163" s="11"/>
      <c r="F163" s="2">
        <v>670</v>
      </c>
      <c r="G163" s="6">
        <v>8191.27</v>
      </c>
      <c r="H163" s="19">
        <f t="shared" si="18"/>
        <v>5488150.9000000004</v>
      </c>
      <c r="I163" s="4">
        <f t="shared" si="19"/>
        <v>457345.91</v>
      </c>
      <c r="J163" s="5"/>
      <c r="K163" s="5">
        <f t="shared" si="20"/>
        <v>-13720.38</v>
      </c>
      <c r="L163" s="5">
        <v>-68276.05</v>
      </c>
      <c r="M163" s="10">
        <f t="shared" si="21"/>
        <v>375349.48</v>
      </c>
    </row>
    <row r="164" spans="1:13" ht="13.2" x14ac:dyDescent="0.25">
      <c r="A164" s="22" t="s">
        <v>92</v>
      </c>
      <c r="B164" s="10" t="s">
        <v>38</v>
      </c>
      <c r="C164" s="30" t="s">
        <v>54</v>
      </c>
      <c r="D164" s="10" t="s">
        <v>39</v>
      </c>
      <c r="E164" s="14"/>
      <c r="F164" s="2">
        <v>630</v>
      </c>
      <c r="G164" s="18">
        <v>8213.9916833127354</v>
      </c>
      <c r="H164" s="19">
        <f t="shared" si="18"/>
        <v>5174814.76</v>
      </c>
      <c r="I164" s="4">
        <f t="shared" si="19"/>
        <v>431234.56</v>
      </c>
      <c r="J164" s="5"/>
      <c r="K164" s="5">
        <f t="shared" si="20"/>
        <v>-12937.04</v>
      </c>
      <c r="L164" s="5">
        <v>-84824.75</v>
      </c>
      <c r="M164" s="10">
        <f t="shared" si="21"/>
        <v>333472.77</v>
      </c>
    </row>
    <row r="165" spans="1:13" ht="13.2" x14ac:dyDescent="0.25">
      <c r="A165" s="22" t="s">
        <v>96</v>
      </c>
      <c r="B165" s="1" t="s">
        <v>23</v>
      </c>
      <c r="C165" s="31" t="s">
        <v>64</v>
      </c>
      <c r="D165" s="1" t="s">
        <v>24</v>
      </c>
      <c r="E165" s="11"/>
      <c r="F165" s="2">
        <v>215</v>
      </c>
      <c r="G165" s="7">
        <v>8407.0840447234841</v>
      </c>
      <c r="H165" s="19">
        <f t="shared" si="18"/>
        <v>1807523.07</v>
      </c>
      <c r="I165" s="4">
        <f t="shared" si="19"/>
        <v>150626.92000000001</v>
      </c>
      <c r="J165" s="5"/>
      <c r="K165" s="5">
        <f t="shared" si="20"/>
        <v>-4518.8100000000004</v>
      </c>
      <c r="L165" s="5"/>
      <c r="M165" s="10">
        <f t="shared" si="21"/>
        <v>146108.11000000002</v>
      </c>
    </row>
    <row r="166" spans="1:13" ht="13.2" x14ac:dyDescent="0.25">
      <c r="A166" s="22" t="s">
        <v>96</v>
      </c>
      <c r="B166" s="12" t="s">
        <v>23</v>
      </c>
      <c r="C166" s="31" t="s">
        <v>65</v>
      </c>
      <c r="D166" s="12" t="s">
        <v>25</v>
      </c>
      <c r="E166" s="11"/>
      <c r="F166" s="2">
        <v>246</v>
      </c>
      <c r="G166" s="7">
        <v>8407.0840447234841</v>
      </c>
      <c r="H166" s="19">
        <f t="shared" si="18"/>
        <v>2068142.68</v>
      </c>
      <c r="I166" s="4">
        <f t="shared" si="19"/>
        <v>172345.22</v>
      </c>
      <c r="J166" s="5"/>
      <c r="K166" s="5">
        <f t="shared" si="20"/>
        <v>-5170.3599999999997</v>
      </c>
      <c r="L166" s="5"/>
      <c r="M166" s="10">
        <f t="shared" si="21"/>
        <v>167174.86000000002</v>
      </c>
    </row>
    <row r="167" spans="1:13" ht="13.2" x14ac:dyDescent="0.25">
      <c r="A167" s="22" t="s">
        <v>15</v>
      </c>
      <c r="B167" s="10" t="s">
        <v>15</v>
      </c>
      <c r="C167" s="30" t="s">
        <v>55</v>
      </c>
      <c r="D167" s="10" t="s">
        <v>16</v>
      </c>
      <c r="E167" s="13"/>
      <c r="F167" s="2">
        <v>330</v>
      </c>
      <c r="G167" s="6">
        <v>8810.9537801181723</v>
      </c>
      <c r="H167" s="19">
        <f t="shared" si="18"/>
        <v>2907614.75</v>
      </c>
      <c r="I167" s="4">
        <f t="shared" si="19"/>
        <v>242301.23</v>
      </c>
      <c r="J167" s="5"/>
      <c r="K167" s="5">
        <f t="shared" si="20"/>
        <v>-7269.04</v>
      </c>
      <c r="L167" s="5"/>
      <c r="M167" s="10">
        <f t="shared" si="21"/>
        <v>235032.19</v>
      </c>
    </row>
    <row r="168" spans="1:13" ht="13.2" x14ac:dyDescent="0.25">
      <c r="A168" s="22" t="s">
        <v>97</v>
      </c>
      <c r="B168" s="10" t="s">
        <v>75</v>
      </c>
      <c r="C168" s="30" t="s">
        <v>77</v>
      </c>
      <c r="D168" s="10" t="s">
        <v>76</v>
      </c>
      <c r="E168" s="11"/>
      <c r="F168" s="2">
        <v>20</v>
      </c>
      <c r="G168" s="7">
        <v>8528.89</v>
      </c>
      <c r="H168" s="19">
        <f t="shared" si="18"/>
        <v>170577.8</v>
      </c>
      <c r="I168" s="4">
        <f t="shared" si="19"/>
        <v>14214.82</v>
      </c>
      <c r="J168" s="5"/>
      <c r="K168" s="5">
        <f t="shared" si="20"/>
        <v>-426.44</v>
      </c>
      <c r="L168" s="5"/>
      <c r="M168" s="10">
        <f t="shared" si="21"/>
        <v>13788.38</v>
      </c>
    </row>
    <row r="169" spans="1:13" ht="13.2" x14ac:dyDescent="0.25">
      <c r="A169" s="22" t="s">
        <v>89</v>
      </c>
      <c r="B169" s="10" t="s">
        <v>89</v>
      </c>
      <c r="C169" s="30" t="s">
        <v>102</v>
      </c>
      <c r="D169" s="10" t="s">
        <v>88</v>
      </c>
      <c r="E169" s="11"/>
      <c r="F169" s="2">
        <v>648.79999999999995</v>
      </c>
      <c r="G169" s="7">
        <v>8286.992400686624</v>
      </c>
      <c r="H169" s="19">
        <f t="shared" si="18"/>
        <v>5376600.6699999999</v>
      </c>
      <c r="I169" s="4">
        <f t="shared" si="19"/>
        <v>448050.06</v>
      </c>
      <c r="J169" s="5"/>
      <c r="K169" s="5">
        <f t="shared" si="20"/>
        <v>-13441.5</v>
      </c>
      <c r="L169" s="5"/>
      <c r="M169" s="10">
        <f t="shared" si="21"/>
        <v>434608.56</v>
      </c>
    </row>
    <row r="170" spans="1:13" ht="13.2" x14ac:dyDescent="0.25">
      <c r="A170" s="22" t="s">
        <v>93</v>
      </c>
      <c r="B170" s="1" t="s">
        <v>27</v>
      </c>
      <c r="C170" s="31" t="s">
        <v>68</v>
      </c>
      <c r="D170" s="1" t="s">
        <v>28</v>
      </c>
      <c r="E170" s="11"/>
      <c r="F170" s="2">
        <v>860.4</v>
      </c>
      <c r="G170" s="9">
        <v>8049.9609636271043</v>
      </c>
      <c r="H170" s="19">
        <f t="shared" si="18"/>
        <v>6926186.4100000001</v>
      </c>
      <c r="I170" s="4">
        <f t="shared" si="19"/>
        <v>577182.19999999995</v>
      </c>
      <c r="J170" s="5"/>
      <c r="K170" s="5">
        <f t="shared" si="20"/>
        <v>-17315.47</v>
      </c>
      <c r="L170" s="5">
        <v>-110727.92</v>
      </c>
      <c r="M170" s="10">
        <f t="shared" si="21"/>
        <v>449138.81</v>
      </c>
    </row>
    <row r="171" spans="1:13" ht="13.2" x14ac:dyDescent="0.25">
      <c r="A171" s="22" t="s">
        <v>93</v>
      </c>
      <c r="B171" s="1" t="s">
        <v>27</v>
      </c>
      <c r="C171" s="31" t="s">
        <v>86</v>
      </c>
      <c r="D171" s="1" t="s">
        <v>83</v>
      </c>
      <c r="E171" s="11"/>
      <c r="F171" s="2">
        <v>52</v>
      </c>
      <c r="G171" s="9">
        <v>8049.9609636271043</v>
      </c>
      <c r="H171" s="19">
        <f t="shared" si="18"/>
        <v>418597.97</v>
      </c>
      <c r="I171" s="4">
        <f t="shared" si="19"/>
        <v>34883.160000000003</v>
      </c>
      <c r="J171" s="5"/>
      <c r="K171" s="5">
        <f t="shared" si="20"/>
        <v>-1046.49</v>
      </c>
      <c r="L171" s="5"/>
      <c r="M171" s="10">
        <f t="shared" si="21"/>
        <v>33836.670000000006</v>
      </c>
    </row>
    <row r="172" spans="1:13" ht="13.2" x14ac:dyDescent="0.25">
      <c r="A172" s="22" t="s">
        <v>98</v>
      </c>
      <c r="B172" s="1" t="s">
        <v>26</v>
      </c>
      <c r="C172" s="31" t="s">
        <v>124</v>
      </c>
      <c r="D172" s="1" t="s">
        <v>130</v>
      </c>
      <c r="E172" s="11"/>
      <c r="F172" s="2">
        <v>144</v>
      </c>
      <c r="G172" s="9">
        <v>8049.9901252333257</v>
      </c>
      <c r="H172" s="19">
        <f t="shared" si="18"/>
        <v>1159198.58</v>
      </c>
      <c r="I172" s="4">
        <f t="shared" si="19"/>
        <v>96599.88</v>
      </c>
      <c r="J172" s="5"/>
      <c r="K172" s="5">
        <f t="shared" si="20"/>
        <v>-2898</v>
      </c>
      <c r="L172" s="5"/>
      <c r="M172" s="10">
        <f t="shared" si="21"/>
        <v>93701.88</v>
      </c>
    </row>
    <row r="173" spans="1:13" ht="13.2" x14ac:dyDescent="0.25">
      <c r="A173" s="22" t="s">
        <v>98</v>
      </c>
      <c r="B173" s="1" t="s">
        <v>26</v>
      </c>
      <c r="C173" s="31" t="s">
        <v>123</v>
      </c>
      <c r="D173" s="1" t="s">
        <v>128</v>
      </c>
      <c r="E173" s="11"/>
      <c r="F173" s="2">
        <v>155.30000000000001</v>
      </c>
      <c r="G173" s="9">
        <v>8049.9901252333257</v>
      </c>
      <c r="H173" s="19">
        <f t="shared" si="18"/>
        <v>1250163.47</v>
      </c>
      <c r="I173" s="4">
        <f t="shared" si="19"/>
        <v>104180.29</v>
      </c>
      <c r="J173" s="5"/>
      <c r="K173" s="5">
        <f t="shared" si="20"/>
        <v>-3125.41</v>
      </c>
      <c r="L173" s="5"/>
      <c r="M173" s="10">
        <f t="shared" si="21"/>
        <v>101054.87999999999</v>
      </c>
    </row>
    <row r="174" spans="1:13" ht="13.2" x14ac:dyDescent="0.25">
      <c r="A174" s="22" t="s">
        <v>98</v>
      </c>
      <c r="B174" s="1" t="s">
        <v>26</v>
      </c>
      <c r="C174" s="31" t="s">
        <v>66</v>
      </c>
      <c r="D174" s="1" t="s">
        <v>131</v>
      </c>
      <c r="E174" s="11"/>
      <c r="F174" s="2">
        <v>225.5</v>
      </c>
      <c r="G174" s="9">
        <v>8049.9901252333257</v>
      </c>
      <c r="H174" s="19">
        <f t="shared" si="18"/>
        <v>1815272.77</v>
      </c>
      <c r="I174" s="4">
        <f t="shared" si="19"/>
        <v>151272.73000000001</v>
      </c>
      <c r="J174" s="5"/>
      <c r="K174" s="5">
        <f t="shared" si="20"/>
        <v>-4538.18</v>
      </c>
      <c r="L174" s="5"/>
      <c r="M174" s="10">
        <f t="shared" si="21"/>
        <v>146734.55000000002</v>
      </c>
    </row>
    <row r="175" spans="1:13" ht="13.2" x14ac:dyDescent="0.25">
      <c r="A175" s="22" t="s">
        <v>98</v>
      </c>
      <c r="B175" s="1" t="s">
        <v>26</v>
      </c>
      <c r="C175" s="31" t="s">
        <v>125</v>
      </c>
      <c r="D175" s="1" t="s">
        <v>129</v>
      </c>
      <c r="E175" s="11"/>
      <c r="F175" s="2">
        <v>216</v>
      </c>
      <c r="G175" s="9">
        <v>8049.9901252333257</v>
      </c>
      <c r="H175" s="19">
        <f t="shared" si="18"/>
        <v>1738797.87</v>
      </c>
      <c r="I175" s="4">
        <f t="shared" si="19"/>
        <v>144899.82</v>
      </c>
      <c r="J175" s="5"/>
      <c r="K175" s="5">
        <f t="shared" si="20"/>
        <v>-4346.99</v>
      </c>
      <c r="L175" s="5"/>
      <c r="M175" s="10">
        <f t="shared" si="21"/>
        <v>140552.83000000002</v>
      </c>
    </row>
    <row r="176" spans="1:13" ht="13.2" x14ac:dyDescent="0.25">
      <c r="A176" s="22" t="s">
        <v>98</v>
      </c>
      <c r="B176" s="1" t="s">
        <v>26</v>
      </c>
      <c r="C176" s="31" t="s">
        <v>67</v>
      </c>
      <c r="D176" s="1" t="s">
        <v>29</v>
      </c>
      <c r="E176" s="11"/>
      <c r="F176" s="2">
        <v>1352</v>
      </c>
      <c r="G176" s="9">
        <v>8049.9901252333257</v>
      </c>
      <c r="H176" s="19">
        <f t="shared" si="18"/>
        <v>10883586.65</v>
      </c>
      <c r="I176" s="4">
        <f t="shared" si="19"/>
        <v>906965.55</v>
      </c>
      <c r="J176" s="5"/>
      <c r="K176" s="5">
        <f t="shared" si="20"/>
        <v>-27208.97</v>
      </c>
      <c r="L176" s="5">
        <v>-161026.25</v>
      </c>
      <c r="M176" s="10">
        <f t="shared" si="21"/>
        <v>718730.33000000007</v>
      </c>
    </row>
    <row r="177" spans="1:13" ht="13.2" x14ac:dyDescent="0.25">
      <c r="A177" s="22" t="s">
        <v>99</v>
      </c>
      <c r="B177" s="1" t="s">
        <v>21</v>
      </c>
      <c r="C177" s="31" t="s">
        <v>62</v>
      </c>
      <c r="D177" s="1" t="s">
        <v>22</v>
      </c>
      <c r="E177" s="11"/>
      <c r="F177" s="2">
        <v>303</v>
      </c>
      <c r="G177" s="7">
        <v>8905.8201479931704</v>
      </c>
      <c r="H177" s="19">
        <f t="shared" si="18"/>
        <v>2698463.5</v>
      </c>
      <c r="I177" s="4">
        <f t="shared" si="19"/>
        <v>224871.96</v>
      </c>
      <c r="J177" s="5"/>
      <c r="K177" s="5">
        <f t="shared" si="20"/>
        <v>-6746.16</v>
      </c>
      <c r="L177" s="5"/>
      <c r="M177" s="10">
        <f t="shared" si="21"/>
        <v>218125.8</v>
      </c>
    </row>
    <row r="178" spans="1:13" ht="13.2" x14ac:dyDescent="0.25">
      <c r="A178" s="22" t="s">
        <v>99</v>
      </c>
      <c r="B178" s="1" t="s">
        <v>21</v>
      </c>
      <c r="C178" s="31" t="s">
        <v>63</v>
      </c>
      <c r="D178" s="1" t="s">
        <v>40</v>
      </c>
      <c r="E178" s="11"/>
      <c r="F178" s="2">
        <v>360</v>
      </c>
      <c r="G178" s="7">
        <v>8905.8201479931704</v>
      </c>
      <c r="H178" s="19">
        <f t="shared" si="18"/>
        <v>3206095.25</v>
      </c>
      <c r="I178" s="4">
        <f t="shared" si="19"/>
        <v>267174.59999999998</v>
      </c>
      <c r="J178" s="5"/>
      <c r="K178" s="5">
        <f t="shared" si="20"/>
        <v>-8015.24</v>
      </c>
      <c r="L178" s="5">
        <v>-56103.33</v>
      </c>
      <c r="M178" s="10">
        <f t="shared" si="21"/>
        <v>203056.02999999997</v>
      </c>
    </row>
    <row r="179" spans="1:13" ht="13.2" x14ac:dyDescent="0.25">
      <c r="A179" s="22" t="s">
        <v>100</v>
      </c>
      <c r="B179" s="10" t="s">
        <v>43</v>
      </c>
      <c r="C179" s="30" t="s">
        <v>87</v>
      </c>
      <c r="D179" s="10" t="s">
        <v>44</v>
      </c>
      <c r="E179" s="14"/>
      <c r="F179" s="2">
        <v>87</v>
      </c>
      <c r="G179" s="18">
        <v>8339.4422430021514</v>
      </c>
      <c r="H179" s="19">
        <f t="shared" si="18"/>
        <v>725531.48</v>
      </c>
      <c r="I179" s="4">
        <f t="shared" si="19"/>
        <v>60460.959999999999</v>
      </c>
      <c r="J179" s="5"/>
      <c r="K179" s="5">
        <f t="shared" si="20"/>
        <v>-1813.83</v>
      </c>
      <c r="L179" s="5"/>
      <c r="M179" s="10">
        <f t="shared" si="21"/>
        <v>58647.13</v>
      </c>
    </row>
    <row r="180" spans="1:13" ht="13.2" x14ac:dyDescent="0.25">
      <c r="A180" s="22" t="s">
        <v>101</v>
      </c>
      <c r="B180" s="12" t="s">
        <v>78</v>
      </c>
      <c r="C180" s="31" t="s">
        <v>79</v>
      </c>
      <c r="D180" s="12" t="s">
        <v>80</v>
      </c>
      <c r="E180" s="11"/>
      <c r="F180" s="2">
        <v>121</v>
      </c>
      <c r="G180" s="9">
        <v>8463.0166459251632</v>
      </c>
      <c r="H180" s="19">
        <f t="shared" si="18"/>
        <v>1024025.01</v>
      </c>
      <c r="I180" s="4">
        <f t="shared" si="19"/>
        <v>85335.42</v>
      </c>
      <c r="J180" s="5"/>
      <c r="K180" s="5">
        <f t="shared" si="20"/>
        <v>-2560.06</v>
      </c>
      <c r="L180" s="5"/>
      <c r="M180" s="10">
        <f t="shared" si="21"/>
        <v>82775.360000000001</v>
      </c>
    </row>
    <row r="181" spans="1:13" ht="13.2" x14ac:dyDescent="0.25">
      <c r="A181" s="22" t="s">
        <v>91</v>
      </c>
      <c r="B181" s="10" t="s">
        <v>12</v>
      </c>
      <c r="C181" s="30" t="s">
        <v>70</v>
      </c>
      <c r="D181" s="10" t="s">
        <v>69</v>
      </c>
      <c r="E181" s="14"/>
      <c r="F181" s="2">
        <v>473</v>
      </c>
      <c r="G181" s="18">
        <v>8693.3799999999992</v>
      </c>
      <c r="H181" s="19">
        <f t="shared" si="18"/>
        <v>4111968.74</v>
      </c>
      <c r="I181" s="4">
        <f t="shared" si="19"/>
        <v>342664.06</v>
      </c>
      <c r="J181" s="5"/>
      <c r="K181" s="5">
        <f t="shared" si="20"/>
        <v>-10279.92</v>
      </c>
      <c r="L181" s="5">
        <v>-29679.67</v>
      </c>
      <c r="M181" s="10">
        <f t="shared" si="21"/>
        <v>302704.47000000003</v>
      </c>
    </row>
    <row r="182" spans="1:13" ht="13.2" x14ac:dyDescent="0.25">
      <c r="A182" s="22" t="s">
        <v>91</v>
      </c>
      <c r="B182" s="10" t="s">
        <v>12</v>
      </c>
      <c r="C182" s="30" t="s">
        <v>50</v>
      </c>
      <c r="D182" s="10" t="s">
        <v>13</v>
      </c>
      <c r="E182" s="13"/>
      <c r="F182" s="2">
        <v>365</v>
      </c>
      <c r="G182" s="18">
        <v>8693.3799999999992</v>
      </c>
      <c r="H182" s="19">
        <f t="shared" si="18"/>
        <v>3173083.7</v>
      </c>
      <c r="I182" s="4">
        <f t="shared" si="19"/>
        <v>264423.64</v>
      </c>
      <c r="J182" s="5"/>
      <c r="K182" s="5">
        <f t="shared" si="20"/>
        <v>-7932.71</v>
      </c>
      <c r="L182" s="5">
        <v>-42336.45</v>
      </c>
      <c r="M182" s="10">
        <f t="shared" si="21"/>
        <v>214154.48000000004</v>
      </c>
    </row>
    <row r="183" spans="1:13" ht="13.2" x14ac:dyDescent="0.25">
      <c r="A183" s="22" t="s">
        <v>91</v>
      </c>
      <c r="B183" s="10" t="s">
        <v>12</v>
      </c>
      <c r="C183" s="30" t="s">
        <v>51</v>
      </c>
      <c r="D183" s="10" t="s">
        <v>14</v>
      </c>
      <c r="E183" s="14"/>
      <c r="F183" s="2">
        <v>265.89999999999998</v>
      </c>
      <c r="G183" s="18">
        <v>8693.3799999999992</v>
      </c>
      <c r="H183" s="19">
        <f t="shared" si="18"/>
        <v>2311569.7400000002</v>
      </c>
      <c r="I183" s="4">
        <f t="shared" si="19"/>
        <v>192630.81</v>
      </c>
      <c r="J183" s="5"/>
      <c r="K183" s="5">
        <f t="shared" si="20"/>
        <v>-5778.92</v>
      </c>
      <c r="L183" s="5"/>
      <c r="M183" s="10">
        <f t="shared" si="21"/>
        <v>186851.88999999998</v>
      </c>
    </row>
    <row r="184" spans="1:13" x14ac:dyDescent="0.3">
      <c r="B184" s="11"/>
      <c r="D184" s="11"/>
      <c r="E184" s="11"/>
      <c r="F184" s="15"/>
      <c r="G184" s="11"/>
      <c r="H184" s="11"/>
      <c r="I184" s="11"/>
      <c r="J184" s="11"/>
      <c r="K184" s="11"/>
      <c r="L184" s="11"/>
      <c r="M184" s="11"/>
    </row>
    <row r="185" spans="1:13" x14ac:dyDescent="0.3">
      <c r="B185" s="16"/>
      <c r="D185" s="16"/>
      <c r="E185" s="16"/>
      <c r="F185" s="17">
        <f>SUM(F145:F184)</f>
        <v>18704.68</v>
      </c>
      <c r="G185" s="16"/>
      <c r="H185" s="25">
        <f t="shared" ref="H185:M185" si="22">SUM(H145:H184)</f>
        <v>156706574.00999999</v>
      </c>
      <c r="I185" s="25">
        <f t="shared" si="22"/>
        <v>13058881.160000008</v>
      </c>
      <c r="J185" s="16">
        <f t="shared" si="22"/>
        <v>0</v>
      </c>
      <c r="K185" s="16">
        <f t="shared" si="22"/>
        <v>-391766.44999999984</v>
      </c>
      <c r="L185" s="16">
        <f t="shared" si="22"/>
        <v>-1528773.3499999999</v>
      </c>
      <c r="M185" s="25">
        <f t="shared" si="22"/>
        <v>11138341.360000005</v>
      </c>
    </row>
    <row r="186" spans="1:13" x14ac:dyDescent="0.3">
      <c r="F186" s="17"/>
      <c r="I186" s="25"/>
      <c r="K186" s="16"/>
    </row>
    <row r="188" spans="1:13" ht="13.2" x14ac:dyDescent="0.25">
      <c r="A188" s="26" t="s">
        <v>121</v>
      </c>
      <c r="B188" s="20"/>
      <c r="C188" s="20"/>
      <c r="D188" s="26"/>
      <c r="E188" s="28"/>
      <c r="F188" s="28"/>
      <c r="G188" s="28"/>
      <c r="H188" s="28"/>
      <c r="I188" s="28"/>
      <c r="J188" s="28"/>
      <c r="K188" s="28"/>
      <c r="L188" s="28"/>
      <c r="M188" s="28"/>
    </row>
    <row r="189" spans="1:13" ht="52.8" x14ac:dyDescent="0.25">
      <c r="A189" s="29" t="s">
        <v>138</v>
      </c>
      <c r="B189" s="20"/>
      <c r="C189" s="20" t="s">
        <v>41</v>
      </c>
      <c r="D189" s="26" t="s">
        <v>42</v>
      </c>
      <c r="E189" s="21"/>
      <c r="F189" s="32" t="s">
        <v>0</v>
      </c>
      <c r="G189" s="32" t="s">
        <v>1</v>
      </c>
      <c r="H189" s="32" t="s">
        <v>2</v>
      </c>
      <c r="I189" s="32" t="s">
        <v>3</v>
      </c>
      <c r="J189" s="32" t="s">
        <v>4</v>
      </c>
      <c r="K189" s="32" t="s">
        <v>5</v>
      </c>
      <c r="L189" s="32" t="s">
        <v>30</v>
      </c>
      <c r="M189" s="32" t="s">
        <v>6</v>
      </c>
    </row>
    <row r="190" spans="1:13" x14ac:dyDescent="0.3">
      <c r="B190" s="11"/>
      <c r="D190" s="11"/>
      <c r="E190" s="11"/>
      <c r="F190" s="23"/>
      <c r="G190" s="19"/>
      <c r="H190" s="19"/>
      <c r="I190" s="19"/>
      <c r="J190" s="19"/>
      <c r="K190" s="19"/>
      <c r="L190" s="19"/>
      <c r="M190" s="10"/>
    </row>
    <row r="191" spans="1:13" ht="13.2" x14ac:dyDescent="0.25">
      <c r="A191" s="22" t="s">
        <v>91</v>
      </c>
      <c r="B191" s="1" t="s">
        <v>7</v>
      </c>
      <c r="C191" s="30" t="s">
        <v>47</v>
      </c>
      <c r="D191" s="1" t="s">
        <v>36</v>
      </c>
      <c r="E191" s="11"/>
      <c r="F191" s="2">
        <v>1845</v>
      </c>
      <c r="G191" s="19">
        <v>8294.0169567865341</v>
      </c>
      <c r="H191" s="19">
        <f t="shared" ref="H191:H229" si="23">ROUND(F191*G191,2)</f>
        <v>15302461.289999999</v>
      </c>
      <c r="I191" s="4">
        <f t="shared" ref="I191:I229" si="24">ROUND(H191/12,2)</f>
        <v>1275205.1100000001</v>
      </c>
      <c r="J191" s="5"/>
      <c r="K191" s="5">
        <f t="shared" ref="K191:K229" si="25">ROUND(H191*-0.03/12,2)</f>
        <v>-38256.15</v>
      </c>
      <c r="L191" s="5">
        <v>-214687.39</v>
      </c>
      <c r="M191" s="10">
        <f t="shared" ref="M191:M229" si="26">I191+J191+K191+L191</f>
        <v>1022261.5700000002</v>
      </c>
    </row>
    <row r="192" spans="1:13" ht="13.2" x14ac:dyDescent="0.25">
      <c r="A192" s="22" t="s">
        <v>91</v>
      </c>
      <c r="B192" s="10" t="s">
        <v>7</v>
      </c>
      <c r="C192" s="30" t="s">
        <v>71</v>
      </c>
      <c r="D192" s="10" t="s">
        <v>72</v>
      </c>
      <c r="E192" s="11"/>
      <c r="F192" s="2">
        <v>820</v>
      </c>
      <c r="G192" s="19">
        <v>8294.0169567865341</v>
      </c>
      <c r="H192" s="19">
        <f t="shared" si="23"/>
        <v>6801093.9000000004</v>
      </c>
      <c r="I192" s="4">
        <f t="shared" si="24"/>
        <v>566757.82999999996</v>
      </c>
      <c r="J192" s="5"/>
      <c r="K192" s="5">
        <f t="shared" si="25"/>
        <v>-17002.73</v>
      </c>
      <c r="L192" s="5">
        <v>-12574.17</v>
      </c>
      <c r="M192" s="10">
        <f t="shared" si="26"/>
        <v>537180.92999999993</v>
      </c>
    </row>
    <row r="193" spans="1:13" ht="13.2" x14ac:dyDescent="0.25">
      <c r="A193" s="22" t="s">
        <v>91</v>
      </c>
      <c r="B193" s="1" t="s">
        <v>7</v>
      </c>
      <c r="C193" s="31" t="s">
        <v>46</v>
      </c>
      <c r="D193" s="1" t="s">
        <v>8</v>
      </c>
      <c r="E193" s="11"/>
      <c r="F193" s="2">
        <v>2014</v>
      </c>
      <c r="G193" s="19">
        <v>8294.0169567865341</v>
      </c>
      <c r="H193" s="19">
        <f t="shared" si="23"/>
        <v>16704150.15</v>
      </c>
      <c r="I193" s="4">
        <f t="shared" si="24"/>
        <v>1392012.51</v>
      </c>
      <c r="J193" s="5"/>
      <c r="K193" s="5">
        <f t="shared" si="25"/>
        <v>-41760.379999999997</v>
      </c>
      <c r="L193" s="5">
        <v>-187673.32</v>
      </c>
      <c r="M193" s="10">
        <f t="shared" si="26"/>
        <v>1162578.81</v>
      </c>
    </row>
    <row r="194" spans="1:13" ht="13.2" x14ac:dyDescent="0.25">
      <c r="A194" s="22" t="s">
        <v>94</v>
      </c>
      <c r="B194" s="10" t="s">
        <v>31</v>
      </c>
      <c r="C194" s="30" t="s">
        <v>85</v>
      </c>
      <c r="D194" s="10" t="s">
        <v>81</v>
      </c>
      <c r="E194" s="14"/>
      <c r="F194" s="2">
        <v>350</v>
      </c>
      <c r="G194" s="18">
        <v>8831.94</v>
      </c>
      <c r="H194" s="19">
        <f t="shared" si="23"/>
        <v>3091179</v>
      </c>
      <c r="I194" s="4">
        <f t="shared" si="24"/>
        <v>257598.25</v>
      </c>
      <c r="J194" s="5"/>
      <c r="K194" s="5">
        <f t="shared" si="25"/>
        <v>-7727.95</v>
      </c>
      <c r="L194" s="5">
        <v>-101796.09</v>
      </c>
      <c r="M194" s="10">
        <f t="shared" si="26"/>
        <v>148074.21</v>
      </c>
    </row>
    <row r="195" spans="1:13" ht="13.2" x14ac:dyDescent="0.25">
      <c r="A195" s="22" t="s">
        <v>94</v>
      </c>
      <c r="B195" s="10" t="s">
        <v>31</v>
      </c>
      <c r="C195" s="30" t="s">
        <v>52</v>
      </c>
      <c r="D195" s="10" t="s">
        <v>32</v>
      </c>
      <c r="E195" s="14"/>
      <c r="F195" s="2">
        <v>366</v>
      </c>
      <c r="G195" s="18">
        <v>8831.94</v>
      </c>
      <c r="H195" s="19">
        <f t="shared" si="23"/>
        <v>3232490.04</v>
      </c>
      <c r="I195" s="4">
        <f t="shared" si="24"/>
        <v>269374.17</v>
      </c>
      <c r="J195" s="5"/>
      <c r="K195" s="5">
        <f t="shared" si="25"/>
        <v>-8081.23</v>
      </c>
      <c r="L195" s="5"/>
      <c r="M195" s="10">
        <f t="shared" si="26"/>
        <v>261292.93999999997</v>
      </c>
    </row>
    <row r="196" spans="1:13" ht="13.2" x14ac:dyDescent="0.25">
      <c r="A196" s="22" t="s">
        <v>94</v>
      </c>
      <c r="B196" s="10" t="s">
        <v>31</v>
      </c>
      <c r="C196" s="30" t="s">
        <v>53</v>
      </c>
      <c r="D196" s="10" t="s">
        <v>37</v>
      </c>
      <c r="E196" s="14"/>
      <c r="F196" s="2">
        <v>300</v>
      </c>
      <c r="G196" s="18">
        <v>8831.94</v>
      </c>
      <c r="H196" s="19">
        <f t="shared" si="23"/>
        <v>2649582</v>
      </c>
      <c r="I196" s="4">
        <f t="shared" si="24"/>
        <v>220798.5</v>
      </c>
      <c r="J196" s="5"/>
      <c r="K196" s="5">
        <f t="shared" si="25"/>
        <v>-6623.96</v>
      </c>
      <c r="L196" s="5"/>
      <c r="M196" s="10">
        <f t="shared" si="26"/>
        <v>214174.54</v>
      </c>
    </row>
    <row r="197" spans="1:13" ht="13.2" x14ac:dyDescent="0.25">
      <c r="A197" s="22" t="s">
        <v>94</v>
      </c>
      <c r="B197" s="10" t="s">
        <v>31</v>
      </c>
      <c r="C197" s="30" t="s">
        <v>103</v>
      </c>
      <c r="D197" s="10" t="s">
        <v>45</v>
      </c>
      <c r="E197" s="14"/>
      <c r="F197" s="2">
        <v>110</v>
      </c>
      <c r="G197" s="18">
        <v>8831.94</v>
      </c>
      <c r="H197" s="19">
        <f t="shared" si="23"/>
        <v>971513.4</v>
      </c>
      <c r="I197" s="4">
        <f t="shared" si="24"/>
        <v>80959.45</v>
      </c>
      <c r="J197" s="5"/>
      <c r="K197" s="5">
        <f t="shared" si="25"/>
        <v>-2428.7800000000002</v>
      </c>
      <c r="L197" s="5"/>
      <c r="M197" s="10">
        <f t="shared" si="26"/>
        <v>78530.67</v>
      </c>
    </row>
    <row r="198" spans="1:13" ht="13.2" x14ac:dyDescent="0.25">
      <c r="A198" s="24" t="s">
        <v>95</v>
      </c>
      <c r="B198" s="1" t="s">
        <v>17</v>
      </c>
      <c r="C198" s="31" t="s">
        <v>126</v>
      </c>
      <c r="D198" s="8" t="s">
        <v>127</v>
      </c>
      <c r="E198" s="11"/>
      <c r="F198" s="2">
        <v>300</v>
      </c>
      <c r="G198" s="6">
        <v>8363.927112803849</v>
      </c>
      <c r="H198" s="19">
        <f t="shared" si="23"/>
        <v>2509178.13</v>
      </c>
      <c r="I198" s="4">
        <f t="shared" si="24"/>
        <v>209098.18</v>
      </c>
      <c r="J198" s="5"/>
      <c r="K198" s="5">
        <f t="shared" si="25"/>
        <v>-6272.95</v>
      </c>
      <c r="L198" s="5"/>
      <c r="M198" s="10">
        <f t="shared" si="26"/>
        <v>202825.22999999998</v>
      </c>
    </row>
    <row r="199" spans="1:13" ht="13.2" x14ac:dyDescent="0.25">
      <c r="A199" s="24" t="s">
        <v>95</v>
      </c>
      <c r="B199" s="10" t="s">
        <v>17</v>
      </c>
      <c r="C199" s="30" t="s">
        <v>84</v>
      </c>
      <c r="D199" s="27" t="s">
        <v>82</v>
      </c>
      <c r="E199" s="13"/>
      <c r="F199" s="2">
        <v>547.5</v>
      </c>
      <c r="G199" s="6">
        <v>8363.927112803849</v>
      </c>
      <c r="H199" s="19">
        <f t="shared" si="23"/>
        <v>4579250.09</v>
      </c>
      <c r="I199" s="4">
        <f t="shared" si="24"/>
        <v>381604.17</v>
      </c>
      <c r="J199" s="5"/>
      <c r="K199" s="5">
        <f t="shared" si="25"/>
        <v>-11448.13</v>
      </c>
      <c r="L199" s="5"/>
      <c r="M199" s="10">
        <f t="shared" si="26"/>
        <v>370156.04</v>
      </c>
    </row>
    <row r="200" spans="1:13" ht="13.2" x14ac:dyDescent="0.25">
      <c r="A200" s="24" t="s">
        <v>95</v>
      </c>
      <c r="B200" s="10" t="s">
        <v>17</v>
      </c>
      <c r="C200" s="30" t="s">
        <v>57</v>
      </c>
      <c r="D200" s="10" t="s">
        <v>19</v>
      </c>
      <c r="E200" s="11"/>
      <c r="F200" s="2">
        <v>470</v>
      </c>
      <c r="G200" s="6">
        <v>8363.927112803849</v>
      </c>
      <c r="H200" s="19">
        <f t="shared" si="23"/>
        <v>3931045.74</v>
      </c>
      <c r="I200" s="4">
        <f t="shared" si="24"/>
        <v>327587.15000000002</v>
      </c>
      <c r="J200" s="5"/>
      <c r="K200" s="5">
        <f t="shared" si="25"/>
        <v>-9827.61</v>
      </c>
      <c r="L200" s="5">
        <v>-42402.29</v>
      </c>
      <c r="M200" s="10">
        <f t="shared" si="26"/>
        <v>275357.25000000006</v>
      </c>
    </row>
    <row r="201" spans="1:13" ht="13.2" x14ac:dyDescent="0.25">
      <c r="A201" s="24" t="s">
        <v>95</v>
      </c>
      <c r="B201" s="10" t="s">
        <v>17</v>
      </c>
      <c r="C201" s="30" t="s">
        <v>58</v>
      </c>
      <c r="D201" s="10" t="s">
        <v>20</v>
      </c>
      <c r="E201" s="11"/>
      <c r="F201" s="2">
        <v>660</v>
      </c>
      <c r="G201" s="6">
        <v>8363.927112803849</v>
      </c>
      <c r="H201" s="19">
        <f t="shared" si="23"/>
        <v>5520191.8899999997</v>
      </c>
      <c r="I201" s="4">
        <f t="shared" si="24"/>
        <v>460015.99</v>
      </c>
      <c r="J201" s="5"/>
      <c r="K201" s="5">
        <f t="shared" si="25"/>
        <v>-13800.48</v>
      </c>
      <c r="L201" s="5">
        <v>-146519.58000000002</v>
      </c>
      <c r="M201" s="10">
        <f t="shared" si="26"/>
        <v>299695.93</v>
      </c>
    </row>
    <row r="202" spans="1:13" ht="13.2" x14ac:dyDescent="0.25">
      <c r="A202" s="24" t="s">
        <v>95</v>
      </c>
      <c r="B202" s="1" t="s">
        <v>17</v>
      </c>
      <c r="C202" s="31" t="s">
        <v>59</v>
      </c>
      <c r="D202" s="1" t="s">
        <v>33</v>
      </c>
      <c r="E202" s="11"/>
      <c r="F202" s="2">
        <v>430.88</v>
      </c>
      <c r="G202" s="6">
        <v>8363.927112803849</v>
      </c>
      <c r="H202" s="19">
        <f t="shared" si="23"/>
        <v>3603848.91</v>
      </c>
      <c r="I202" s="4">
        <f t="shared" si="24"/>
        <v>300320.74</v>
      </c>
      <c r="J202" s="5"/>
      <c r="K202" s="5">
        <f t="shared" si="25"/>
        <v>-9009.6200000000008</v>
      </c>
      <c r="L202" s="5"/>
      <c r="M202" s="10">
        <f t="shared" si="26"/>
        <v>291311.12</v>
      </c>
    </row>
    <row r="203" spans="1:13" ht="13.2" x14ac:dyDescent="0.25">
      <c r="A203" s="24" t="s">
        <v>95</v>
      </c>
      <c r="B203" s="1" t="s">
        <v>17</v>
      </c>
      <c r="C203" s="31" t="s">
        <v>61</v>
      </c>
      <c r="D203" s="1" t="s">
        <v>35</v>
      </c>
      <c r="E203" s="11"/>
      <c r="F203" s="2">
        <v>322</v>
      </c>
      <c r="G203" s="6">
        <v>8363.927112803849</v>
      </c>
      <c r="H203" s="19">
        <f t="shared" si="23"/>
        <v>2693184.53</v>
      </c>
      <c r="I203" s="4">
        <f t="shared" si="24"/>
        <v>224432.04</v>
      </c>
      <c r="J203" s="5"/>
      <c r="K203" s="5">
        <f t="shared" si="25"/>
        <v>-6732.96</v>
      </c>
      <c r="L203" s="5">
        <v>-17523.8</v>
      </c>
      <c r="M203" s="10">
        <f t="shared" si="26"/>
        <v>200175.28000000003</v>
      </c>
    </row>
    <row r="204" spans="1:13" ht="13.2" x14ac:dyDescent="0.25">
      <c r="A204" s="24" t="s">
        <v>95</v>
      </c>
      <c r="B204" s="1" t="s">
        <v>17</v>
      </c>
      <c r="C204" s="31" t="s">
        <v>74</v>
      </c>
      <c r="D204" s="1" t="s">
        <v>73</v>
      </c>
      <c r="E204" s="11"/>
      <c r="F204" s="2">
        <v>99</v>
      </c>
      <c r="G204" s="6">
        <v>8363.927112803849</v>
      </c>
      <c r="H204" s="19">
        <f t="shared" si="23"/>
        <v>828028.78</v>
      </c>
      <c r="I204" s="4">
        <f t="shared" si="24"/>
        <v>69002.399999999994</v>
      </c>
      <c r="J204" s="5"/>
      <c r="K204" s="5">
        <f t="shared" si="25"/>
        <v>-2070.0700000000002</v>
      </c>
      <c r="L204" s="5"/>
      <c r="M204" s="10">
        <f t="shared" si="26"/>
        <v>66932.329999999987</v>
      </c>
    </row>
    <row r="205" spans="1:13" ht="13.2" x14ac:dyDescent="0.25">
      <c r="A205" s="24" t="s">
        <v>95</v>
      </c>
      <c r="B205" s="1" t="s">
        <v>17</v>
      </c>
      <c r="C205" s="31" t="s">
        <v>120</v>
      </c>
      <c r="D205" s="8" t="s">
        <v>132</v>
      </c>
      <c r="E205" s="11"/>
      <c r="F205" s="2">
        <v>300</v>
      </c>
      <c r="G205" s="6">
        <v>8363.927112803849</v>
      </c>
      <c r="H205" s="19">
        <f t="shared" si="23"/>
        <v>2509178.13</v>
      </c>
      <c r="I205" s="4">
        <f t="shared" si="24"/>
        <v>209098.18</v>
      </c>
      <c r="J205" s="5"/>
      <c r="K205" s="5">
        <f t="shared" si="25"/>
        <v>-6272.95</v>
      </c>
      <c r="L205" s="5"/>
      <c r="M205" s="10">
        <f t="shared" si="26"/>
        <v>202825.22999999998</v>
      </c>
    </row>
    <row r="206" spans="1:13" ht="13.2" x14ac:dyDescent="0.25">
      <c r="A206" s="24" t="s">
        <v>95</v>
      </c>
      <c r="B206" s="1" t="s">
        <v>17</v>
      </c>
      <c r="C206" s="31" t="s">
        <v>60</v>
      </c>
      <c r="D206" s="1" t="s">
        <v>34</v>
      </c>
      <c r="E206" s="11"/>
      <c r="F206" s="2">
        <v>310.7</v>
      </c>
      <c r="G206" s="6">
        <v>8363.927112803849</v>
      </c>
      <c r="H206" s="19">
        <f t="shared" si="23"/>
        <v>2598672.15</v>
      </c>
      <c r="I206" s="4">
        <f t="shared" si="24"/>
        <v>216556.01</v>
      </c>
      <c r="J206" s="5"/>
      <c r="K206" s="5">
        <f t="shared" si="25"/>
        <v>-6496.68</v>
      </c>
      <c r="L206" s="5"/>
      <c r="M206" s="10">
        <f t="shared" si="26"/>
        <v>210059.33000000002</v>
      </c>
    </row>
    <row r="207" spans="1:13" ht="13.2" x14ac:dyDescent="0.25">
      <c r="A207" s="24" t="s">
        <v>95</v>
      </c>
      <c r="B207" s="1" t="s">
        <v>17</v>
      </c>
      <c r="C207" s="31" t="s">
        <v>56</v>
      </c>
      <c r="D207" s="8" t="s">
        <v>18</v>
      </c>
      <c r="E207" s="11"/>
      <c r="F207" s="2">
        <v>843.7</v>
      </c>
      <c r="G207" s="6">
        <v>8363.927112803849</v>
      </c>
      <c r="H207" s="19">
        <f t="shared" si="23"/>
        <v>7056645.3099999996</v>
      </c>
      <c r="I207" s="4">
        <f t="shared" si="24"/>
        <v>588053.78</v>
      </c>
      <c r="J207" s="5"/>
      <c r="K207" s="5">
        <f t="shared" si="25"/>
        <v>-17641.61</v>
      </c>
      <c r="L207" s="5">
        <v>-65031.27</v>
      </c>
      <c r="M207" s="10">
        <f t="shared" si="26"/>
        <v>505380.9</v>
      </c>
    </row>
    <row r="208" spans="1:13" ht="13.2" x14ac:dyDescent="0.25">
      <c r="A208" s="22" t="s">
        <v>91</v>
      </c>
      <c r="B208" s="12" t="s">
        <v>9</v>
      </c>
      <c r="C208" s="30" t="s">
        <v>48</v>
      </c>
      <c r="D208" s="12" t="s">
        <v>10</v>
      </c>
      <c r="E208" s="11"/>
      <c r="F208" s="2">
        <v>876</v>
      </c>
      <c r="G208" s="3">
        <v>8777.2999999999993</v>
      </c>
      <c r="H208" s="19">
        <f t="shared" si="23"/>
        <v>7688914.7999999998</v>
      </c>
      <c r="I208" s="4">
        <f t="shared" si="24"/>
        <v>640742.9</v>
      </c>
      <c r="J208" s="5"/>
      <c r="K208" s="5">
        <f t="shared" si="25"/>
        <v>-19222.29</v>
      </c>
      <c r="L208" s="5">
        <v>-159286.87</v>
      </c>
      <c r="M208" s="10">
        <f t="shared" si="26"/>
        <v>462233.74</v>
      </c>
    </row>
    <row r="209" spans="1:13" ht="13.2" x14ac:dyDescent="0.25">
      <c r="A209" s="22" t="s">
        <v>91</v>
      </c>
      <c r="B209" s="1" t="s">
        <v>90</v>
      </c>
      <c r="C209" s="30" t="s">
        <v>49</v>
      </c>
      <c r="D209" s="1" t="s">
        <v>11</v>
      </c>
      <c r="E209" s="11"/>
      <c r="F209" s="2">
        <v>670</v>
      </c>
      <c r="G209" s="6">
        <v>8191.27</v>
      </c>
      <c r="H209" s="19">
        <f t="shared" si="23"/>
        <v>5488150.9000000004</v>
      </c>
      <c r="I209" s="4">
        <f t="shared" si="24"/>
        <v>457345.91</v>
      </c>
      <c r="J209" s="5"/>
      <c r="K209" s="5">
        <f t="shared" si="25"/>
        <v>-13720.38</v>
      </c>
      <c r="L209" s="5">
        <v>-68276.05</v>
      </c>
      <c r="M209" s="10">
        <f t="shared" si="26"/>
        <v>375349.48</v>
      </c>
    </row>
    <row r="210" spans="1:13" ht="13.2" x14ac:dyDescent="0.25">
      <c r="A210" s="22" t="s">
        <v>92</v>
      </c>
      <c r="B210" s="10" t="s">
        <v>38</v>
      </c>
      <c r="C210" s="30" t="s">
        <v>54</v>
      </c>
      <c r="D210" s="10" t="s">
        <v>39</v>
      </c>
      <c r="E210" s="14"/>
      <c r="F210" s="2">
        <v>630</v>
      </c>
      <c r="G210" s="18">
        <v>8213.9916833127354</v>
      </c>
      <c r="H210" s="19">
        <f t="shared" si="23"/>
        <v>5174814.76</v>
      </c>
      <c r="I210" s="4">
        <f t="shared" si="24"/>
        <v>431234.56</v>
      </c>
      <c r="J210" s="5"/>
      <c r="K210" s="5">
        <f t="shared" si="25"/>
        <v>-12937.04</v>
      </c>
      <c r="L210" s="5">
        <v>-84824.75</v>
      </c>
      <c r="M210" s="10">
        <f t="shared" si="26"/>
        <v>333472.77</v>
      </c>
    </row>
    <row r="211" spans="1:13" ht="13.2" x14ac:dyDescent="0.25">
      <c r="A211" s="22" t="s">
        <v>96</v>
      </c>
      <c r="B211" s="1" t="s">
        <v>23</v>
      </c>
      <c r="C211" s="31" t="s">
        <v>64</v>
      </c>
      <c r="D211" s="1" t="s">
        <v>24</v>
      </c>
      <c r="E211" s="11"/>
      <c r="F211" s="2">
        <v>215</v>
      </c>
      <c r="G211" s="7">
        <v>8407.0840447234841</v>
      </c>
      <c r="H211" s="19">
        <f t="shared" si="23"/>
        <v>1807523.07</v>
      </c>
      <c r="I211" s="4">
        <f t="shared" si="24"/>
        <v>150626.92000000001</v>
      </c>
      <c r="J211" s="5"/>
      <c r="K211" s="5">
        <f t="shared" si="25"/>
        <v>-4518.8100000000004</v>
      </c>
      <c r="L211" s="5"/>
      <c r="M211" s="10">
        <f t="shared" si="26"/>
        <v>146108.11000000002</v>
      </c>
    </row>
    <row r="212" spans="1:13" ht="13.2" x14ac:dyDescent="0.25">
      <c r="A212" s="22" t="s">
        <v>96</v>
      </c>
      <c r="B212" s="12" t="s">
        <v>23</v>
      </c>
      <c r="C212" s="31" t="s">
        <v>65</v>
      </c>
      <c r="D212" s="12" t="s">
        <v>25</v>
      </c>
      <c r="E212" s="11"/>
      <c r="F212" s="2">
        <v>246</v>
      </c>
      <c r="G212" s="7">
        <v>8407.0840447234841</v>
      </c>
      <c r="H212" s="19">
        <f t="shared" si="23"/>
        <v>2068142.68</v>
      </c>
      <c r="I212" s="4">
        <f t="shared" si="24"/>
        <v>172345.22</v>
      </c>
      <c r="J212" s="5"/>
      <c r="K212" s="5">
        <f t="shared" si="25"/>
        <v>-5170.3599999999997</v>
      </c>
      <c r="L212" s="5"/>
      <c r="M212" s="10">
        <f t="shared" si="26"/>
        <v>167174.86000000002</v>
      </c>
    </row>
    <row r="213" spans="1:13" ht="13.2" x14ac:dyDescent="0.25">
      <c r="A213" s="22" t="s">
        <v>15</v>
      </c>
      <c r="B213" s="10" t="s">
        <v>15</v>
      </c>
      <c r="C213" s="30" t="s">
        <v>55</v>
      </c>
      <c r="D213" s="10" t="s">
        <v>16</v>
      </c>
      <c r="E213" s="13"/>
      <c r="F213" s="2">
        <v>330</v>
      </c>
      <c r="G213" s="6">
        <v>8810.9537801181723</v>
      </c>
      <c r="H213" s="19">
        <f t="shared" si="23"/>
        <v>2907614.75</v>
      </c>
      <c r="I213" s="4">
        <f t="shared" si="24"/>
        <v>242301.23</v>
      </c>
      <c r="J213" s="5"/>
      <c r="K213" s="5">
        <f t="shared" si="25"/>
        <v>-7269.04</v>
      </c>
      <c r="L213" s="5"/>
      <c r="M213" s="10">
        <f t="shared" si="26"/>
        <v>235032.19</v>
      </c>
    </row>
    <row r="214" spans="1:13" ht="13.2" x14ac:dyDescent="0.25">
      <c r="A214" s="22" t="s">
        <v>97</v>
      </c>
      <c r="B214" s="10" t="s">
        <v>75</v>
      </c>
      <c r="C214" s="30" t="s">
        <v>77</v>
      </c>
      <c r="D214" s="10" t="s">
        <v>76</v>
      </c>
      <c r="E214" s="11"/>
      <c r="F214" s="2">
        <v>20</v>
      </c>
      <c r="G214" s="7">
        <v>8528.89</v>
      </c>
      <c r="H214" s="19">
        <f t="shared" si="23"/>
        <v>170577.8</v>
      </c>
      <c r="I214" s="4">
        <f t="shared" si="24"/>
        <v>14214.82</v>
      </c>
      <c r="J214" s="5"/>
      <c r="K214" s="5">
        <f t="shared" si="25"/>
        <v>-426.44</v>
      </c>
      <c r="L214" s="5"/>
      <c r="M214" s="10">
        <f t="shared" si="26"/>
        <v>13788.38</v>
      </c>
    </row>
    <row r="215" spans="1:13" ht="13.2" x14ac:dyDescent="0.25">
      <c r="A215" s="22" t="s">
        <v>89</v>
      </c>
      <c r="B215" s="10" t="s">
        <v>89</v>
      </c>
      <c r="C215" s="30" t="s">
        <v>102</v>
      </c>
      <c r="D215" s="10" t="s">
        <v>88</v>
      </c>
      <c r="E215" s="11"/>
      <c r="F215" s="2">
        <v>648.79999999999995</v>
      </c>
      <c r="G215" s="7">
        <v>8286.992400686624</v>
      </c>
      <c r="H215" s="19">
        <f t="shared" si="23"/>
        <v>5376600.6699999999</v>
      </c>
      <c r="I215" s="4">
        <f t="shared" si="24"/>
        <v>448050.06</v>
      </c>
      <c r="J215" s="5"/>
      <c r="K215" s="5">
        <f t="shared" si="25"/>
        <v>-13441.5</v>
      </c>
      <c r="L215" s="5"/>
      <c r="M215" s="10">
        <f t="shared" si="26"/>
        <v>434608.56</v>
      </c>
    </row>
    <row r="216" spans="1:13" ht="13.2" x14ac:dyDescent="0.25">
      <c r="A216" s="22" t="s">
        <v>93</v>
      </c>
      <c r="B216" s="1" t="s">
        <v>27</v>
      </c>
      <c r="C216" s="31" t="s">
        <v>68</v>
      </c>
      <c r="D216" s="1" t="s">
        <v>28</v>
      </c>
      <c r="E216" s="11"/>
      <c r="F216" s="2">
        <v>860.4</v>
      </c>
      <c r="G216" s="9">
        <v>8049.9609636271043</v>
      </c>
      <c r="H216" s="19">
        <f t="shared" si="23"/>
        <v>6926186.4100000001</v>
      </c>
      <c r="I216" s="4">
        <f t="shared" si="24"/>
        <v>577182.19999999995</v>
      </c>
      <c r="J216" s="5"/>
      <c r="K216" s="5">
        <f t="shared" si="25"/>
        <v>-17315.47</v>
      </c>
      <c r="L216" s="5">
        <v>-110727.92</v>
      </c>
      <c r="M216" s="10">
        <f t="shared" si="26"/>
        <v>449138.81</v>
      </c>
    </row>
    <row r="217" spans="1:13" ht="13.2" x14ac:dyDescent="0.25">
      <c r="A217" s="22" t="s">
        <v>93</v>
      </c>
      <c r="B217" s="1" t="s">
        <v>27</v>
      </c>
      <c r="C217" s="31" t="s">
        <v>86</v>
      </c>
      <c r="D217" s="1" t="s">
        <v>83</v>
      </c>
      <c r="E217" s="11"/>
      <c r="F217" s="2">
        <v>52</v>
      </c>
      <c r="G217" s="9">
        <v>8049.9609636271043</v>
      </c>
      <c r="H217" s="19">
        <f t="shared" si="23"/>
        <v>418597.97</v>
      </c>
      <c r="I217" s="4">
        <f t="shared" si="24"/>
        <v>34883.160000000003</v>
      </c>
      <c r="J217" s="5"/>
      <c r="K217" s="5">
        <f t="shared" si="25"/>
        <v>-1046.49</v>
      </c>
      <c r="L217" s="5"/>
      <c r="M217" s="10">
        <f t="shared" si="26"/>
        <v>33836.670000000006</v>
      </c>
    </row>
    <row r="218" spans="1:13" ht="13.2" x14ac:dyDescent="0.25">
      <c r="A218" s="22" t="s">
        <v>98</v>
      </c>
      <c r="B218" s="1" t="s">
        <v>26</v>
      </c>
      <c r="C218" s="31" t="s">
        <v>124</v>
      </c>
      <c r="D218" s="1" t="s">
        <v>130</v>
      </c>
      <c r="E218" s="11"/>
      <c r="F218" s="2">
        <v>144</v>
      </c>
      <c r="G218" s="9">
        <v>8049.9901252333257</v>
      </c>
      <c r="H218" s="19">
        <f t="shared" si="23"/>
        <v>1159198.58</v>
      </c>
      <c r="I218" s="4">
        <f t="shared" si="24"/>
        <v>96599.88</v>
      </c>
      <c r="J218" s="5"/>
      <c r="K218" s="5">
        <f t="shared" si="25"/>
        <v>-2898</v>
      </c>
      <c r="L218" s="5"/>
      <c r="M218" s="10">
        <f t="shared" si="26"/>
        <v>93701.88</v>
      </c>
    </row>
    <row r="219" spans="1:13" ht="13.2" x14ac:dyDescent="0.25">
      <c r="A219" s="22" t="s">
        <v>98</v>
      </c>
      <c r="B219" s="1" t="s">
        <v>26</v>
      </c>
      <c r="C219" s="31" t="s">
        <v>123</v>
      </c>
      <c r="D219" s="1" t="s">
        <v>128</v>
      </c>
      <c r="E219" s="11"/>
      <c r="F219" s="2">
        <v>155.30000000000001</v>
      </c>
      <c r="G219" s="9">
        <v>8049.9901252333257</v>
      </c>
      <c r="H219" s="19">
        <f t="shared" si="23"/>
        <v>1250163.47</v>
      </c>
      <c r="I219" s="4">
        <f t="shared" si="24"/>
        <v>104180.29</v>
      </c>
      <c r="J219" s="5"/>
      <c r="K219" s="5">
        <f t="shared" si="25"/>
        <v>-3125.41</v>
      </c>
      <c r="L219" s="5"/>
      <c r="M219" s="10">
        <f t="shared" si="26"/>
        <v>101054.87999999999</v>
      </c>
    </row>
    <row r="220" spans="1:13" ht="13.2" x14ac:dyDescent="0.25">
      <c r="A220" s="22" t="s">
        <v>98</v>
      </c>
      <c r="B220" s="1" t="s">
        <v>26</v>
      </c>
      <c r="C220" s="31" t="s">
        <v>66</v>
      </c>
      <c r="D220" s="1" t="s">
        <v>131</v>
      </c>
      <c r="E220" s="11"/>
      <c r="F220" s="2">
        <v>225.5</v>
      </c>
      <c r="G220" s="9">
        <v>8049.9901252333257</v>
      </c>
      <c r="H220" s="19">
        <f t="shared" si="23"/>
        <v>1815272.77</v>
      </c>
      <c r="I220" s="4">
        <f t="shared" si="24"/>
        <v>151272.73000000001</v>
      </c>
      <c r="J220" s="5"/>
      <c r="K220" s="5">
        <f t="shared" si="25"/>
        <v>-4538.18</v>
      </c>
      <c r="L220" s="5"/>
      <c r="M220" s="10">
        <f t="shared" si="26"/>
        <v>146734.55000000002</v>
      </c>
    </row>
    <row r="221" spans="1:13" ht="13.2" x14ac:dyDescent="0.25">
      <c r="A221" s="22" t="s">
        <v>98</v>
      </c>
      <c r="B221" s="1" t="s">
        <v>26</v>
      </c>
      <c r="C221" s="31" t="s">
        <v>125</v>
      </c>
      <c r="D221" s="1" t="s">
        <v>129</v>
      </c>
      <c r="E221" s="11"/>
      <c r="F221" s="2">
        <v>216</v>
      </c>
      <c r="G221" s="9">
        <v>8049.9901252333257</v>
      </c>
      <c r="H221" s="19">
        <f t="shared" si="23"/>
        <v>1738797.87</v>
      </c>
      <c r="I221" s="4">
        <f t="shared" si="24"/>
        <v>144899.82</v>
      </c>
      <c r="J221" s="5"/>
      <c r="K221" s="5">
        <f t="shared" si="25"/>
        <v>-4346.99</v>
      </c>
      <c r="L221" s="5"/>
      <c r="M221" s="10">
        <f t="shared" si="26"/>
        <v>140552.83000000002</v>
      </c>
    </row>
    <row r="222" spans="1:13" ht="13.2" x14ac:dyDescent="0.25">
      <c r="A222" s="22" t="s">
        <v>98</v>
      </c>
      <c r="B222" s="1" t="s">
        <v>26</v>
      </c>
      <c r="C222" s="31" t="s">
        <v>67</v>
      </c>
      <c r="D222" s="1" t="s">
        <v>29</v>
      </c>
      <c r="E222" s="11"/>
      <c r="F222" s="2">
        <v>1352</v>
      </c>
      <c r="G222" s="9">
        <v>8049.9901252333257</v>
      </c>
      <c r="H222" s="19">
        <f t="shared" si="23"/>
        <v>10883586.65</v>
      </c>
      <c r="I222" s="4">
        <f t="shared" si="24"/>
        <v>906965.55</v>
      </c>
      <c r="J222" s="5"/>
      <c r="K222" s="5">
        <f t="shared" si="25"/>
        <v>-27208.97</v>
      </c>
      <c r="L222" s="5">
        <v>-161026.25</v>
      </c>
      <c r="M222" s="10">
        <f t="shared" si="26"/>
        <v>718730.33000000007</v>
      </c>
    </row>
    <row r="223" spans="1:13" ht="13.2" x14ac:dyDescent="0.25">
      <c r="A223" s="22" t="s">
        <v>99</v>
      </c>
      <c r="B223" s="1" t="s">
        <v>21</v>
      </c>
      <c r="C223" s="31" t="s">
        <v>62</v>
      </c>
      <c r="D223" s="1" t="s">
        <v>22</v>
      </c>
      <c r="E223" s="11"/>
      <c r="F223" s="2">
        <v>303</v>
      </c>
      <c r="G223" s="7">
        <v>8905.8201479931704</v>
      </c>
      <c r="H223" s="19">
        <f t="shared" si="23"/>
        <v>2698463.5</v>
      </c>
      <c r="I223" s="4">
        <f t="shared" si="24"/>
        <v>224871.96</v>
      </c>
      <c r="J223" s="5"/>
      <c r="K223" s="5">
        <f t="shared" si="25"/>
        <v>-6746.16</v>
      </c>
      <c r="L223" s="5"/>
      <c r="M223" s="10">
        <f t="shared" si="26"/>
        <v>218125.8</v>
      </c>
    </row>
    <row r="224" spans="1:13" ht="13.2" x14ac:dyDescent="0.25">
      <c r="A224" s="22" t="s">
        <v>99</v>
      </c>
      <c r="B224" s="1" t="s">
        <v>21</v>
      </c>
      <c r="C224" s="31" t="s">
        <v>63</v>
      </c>
      <c r="D224" s="1" t="s">
        <v>40</v>
      </c>
      <c r="E224" s="11"/>
      <c r="F224" s="2">
        <v>360</v>
      </c>
      <c r="G224" s="7">
        <v>8905.8201479931704</v>
      </c>
      <c r="H224" s="19">
        <f t="shared" si="23"/>
        <v>3206095.25</v>
      </c>
      <c r="I224" s="4">
        <f t="shared" si="24"/>
        <v>267174.59999999998</v>
      </c>
      <c r="J224" s="5"/>
      <c r="K224" s="5">
        <f t="shared" si="25"/>
        <v>-8015.24</v>
      </c>
      <c r="L224" s="5">
        <v>-56103.33</v>
      </c>
      <c r="M224" s="10">
        <f t="shared" si="26"/>
        <v>203056.02999999997</v>
      </c>
    </row>
    <row r="225" spans="1:14" ht="13.2" x14ac:dyDescent="0.25">
      <c r="A225" s="22" t="s">
        <v>100</v>
      </c>
      <c r="B225" s="10" t="s">
        <v>43</v>
      </c>
      <c r="C225" s="30" t="s">
        <v>87</v>
      </c>
      <c r="D225" s="10" t="s">
        <v>44</v>
      </c>
      <c r="E225" s="14"/>
      <c r="F225" s="2">
        <v>87</v>
      </c>
      <c r="G225" s="18">
        <v>8339.4422430021514</v>
      </c>
      <c r="H225" s="19">
        <f t="shared" si="23"/>
        <v>725531.48</v>
      </c>
      <c r="I225" s="4">
        <f t="shared" si="24"/>
        <v>60460.959999999999</v>
      </c>
      <c r="J225" s="5"/>
      <c r="K225" s="5">
        <f t="shared" si="25"/>
        <v>-1813.83</v>
      </c>
      <c r="L225" s="5"/>
      <c r="M225" s="10">
        <f t="shared" si="26"/>
        <v>58647.13</v>
      </c>
    </row>
    <row r="226" spans="1:14" ht="13.2" x14ac:dyDescent="0.25">
      <c r="A226" s="22" t="s">
        <v>101</v>
      </c>
      <c r="B226" s="12" t="s">
        <v>78</v>
      </c>
      <c r="C226" s="31" t="s">
        <v>79</v>
      </c>
      <c r="D226" s="12" t="s">
        <v>80</v>
      </c>
      <c r="E226" s="11"/>
      <c r="F226" s="2">
        <v>121</v>
      </c>
      <c r="G226" s="9">
        <v>8463.0166459251632</v>
      </c>
      <c r="H226" s="19">
        <f t="shared" si="23"/>
        <v>1024025.01</v>
      </c>
      <c r="I226" s="4">
        <f t="shared" si="24"/>
        <v>85335.42</v>
      </c>
      <c r="J226" s="5"/>
      <c r="K226" s="5">
        <f t="shared" si="25"/>
        <v>-2560.06</v>
      </c>
      <c r="L226" s="5"/>
      <c r="M226" s="10">
        <f t="shared" si="26"/>
        <v>82775.360000000001</v>
      </c>
    </row>
    <row r="227" spans="1:14" ht="13.2" x14ac:dyDescent="0.25">
      <c r="A227" s="22" t="s">
        <v>91</v>
      </c>
      <c r="B227" s="10" t="s">
        <v>12</v>
      </c>
      <c r="C227" s="30" t="s">
        <v>70</v>
      </c>
      <c r="D227" s="10" t="s">
        <v>69</v>
      </c>
      <c r="E227" s="14"/>
      <c r="F227" s="2">
        <v>473</v>
      </c>
      <c r="G227" s="18">
        <v>8693.3799999999992</v>
      </c>
      <c r="H227" s="19">
        <f t="shared" si="23"/>
        <v>4111968.74</v>
      </c>
      <c r="I227" s="4">
        <f t="shared" si="24"/>
        <v>342664.06</v>
      </c>
      <c r="J227" s="5"/>
      <c r="K227" s="5">
        <f t="shared" si="25"/>
        <v>-10279.92</v>
      </c>
      <c r="L227" s="5">
        <v>-29644.57</v>
      </c>
      <c r="M227" s="10">
        <f t="shared" si="26"/>
        <v>302739.57</v>
      </c>
    </row>
    <row r="228" spans="1:14" ht="13.2" x14ac:dyDescent="0.25">
      <c r="A228" s="22" t="s">
        <v>91</v>
      </c>
      <c r="B228" s="10" t="s">
        <v>12</v>
      </c>
      <c r="C228" s="30" t="s">
        <v>50</v>
      </c>
      <c r="D228" s="10" t="s">
        <v>13</v>
      </c>
      <c r="E228" s="13"/>
      <c r="F228" s="2">
        <v>365</v>
      </c>
      <c r="G228" s="18">
        <v>8693.3799999999992</v>
      </c>
      <c r="H228" s="19">
        <f t="shared" si="23"/>
        <v>3173083.7</v>
      </c>
      <c r="I228" s="4">
        <f t="shared" si="24"/>
        <v>264423.64</v>
      </c>
      <c r="J228" s="5"/>
      <c r="K228" s="5">
        <f t="shared" si="25"/>
        <v>-7932.71</v>
      </c>
      <c r="L228" s="5">
        <v>-42336.45</v>
      </c>
      <c r="M228" s="10">
        <f t="shared" si="26"/>
        <v>214154.48000000004</v>
      </c>
    </row>
    <row r="229" spans="1:14" ht="13.2" x14ac:dyDescent="0.25">
      <c r="A229" s="22" t="s">
        <v>91</v>
      </c>
      <c r="B229" s="10" t="s">
        <v>12</v>
      </c>
      <c r="C229" s="30" t="s">
        <v>51</v>
      </c>
      <c r="D229" s="10" t="s">
        <v>14</v>
      </c>
      <c r="E229" s="14"/>
      <c r="F229" s="2">
        <v>265.89999999999998</v>
      </c>
      <c r="G229" s="18">
        <v>8693.3799999999992</v>
      </c>
      <c r="H229" s="19">
        <f t="shared" si="23"/>
        <v>2311569.7400000002</v>
      </c>
      <c r="I229" s="4">
        <f t="shared" si="24"/>
        <v>192630.81</v>
      </c>
      <c r="J229" s="5"/>
      <c r="K229" s="5">
        <f t="shared" si="25"/>
        <v>-5778.92</v>
      </c>
      <c r="L229" s="5"/>
      <c r="M229" s="10">
        <f t="shared" si="26"/>
        <v>186851.88999999998</v>
      </c>
    </row>
    <row r="230" spans="1:14" x14ac:dyDescent="0.3">
      <c r="B230" s="11"/>
      <c r="D230" s="11"/>
      <c r="E230" s="11"/>
      <c r="F230" s="15"/>
      <c r="G230" s="11"/>
      <c r="H230" s="11"/>
      <c r="I230" s="11"/>
      <c r="J230" s="11"/>
      <c r="K230" s="11"/>
      <c r="L230" s="11"/>
      <c r="M230" s="11"/>
    </row>
    <row r="231" spans="1:14" x14ac:dyDescent="0.3">
      <c r="B231" s="16"/>
      <c r="D231" s="16"/>
      <c r="E231" s="16"/>
      <c r="F231" s="17">
        <f>SUM(F191:F230)</f>
        <v>18704.68</v>
      </c>
      <c r="G231" s="16"/>
      <c r="H231" s="25">
        <f t="shared" ref="H231:M231" si="27">SUM(H191:H230)</f>
        <v>156706574.00999999</v>
      </c>
      <c r="I231" s="25">
        <f t="shared" si="27"/>
        <v>13058881.160000008</v>
      </c>
      <c r="J231" s="16">
        <f t="shared" si="27"/>
        <v>0</v>
      </c>
      <c r="K231" s="16">
        <f t="shared" si="27"/>
        <v>-391766.44999999984</v>
      </c>
      <c r="L231" s="16">
        <f>SUM(L191:L229)</f>
        <v>-1500434.1</v>
      </c>
      <c r="M231" s="25">
        <f t="shared" si="27"/>
        <v>11166680.610000005</v>
      </c>
    </row>
    <row r="234" spans="1:14" ht="13.2" x14ac:dyDescent="0.25">
      <c r="A234" s="26" t="s">
        <v>121</v>
      </c>
      <c r="B234" s="20"/>
      <c r="C234" s="20"/>
      <c r="D234" s="26"/>
      <c r="E234" s="28"/>
      <c r="F234" s="28"/>
      <c r="G234" s="28"/>
      <c r="H234" s="28"/>
      <c r="I234" s="28"/>
      <c r="J234" s="28"/>
      <c r="K234" s="28"/>
      <c r="L234" s="28"/>
      <c r="M234" s="28"/>
      <c r="N234" s="28"/>
    </row>
    <row r="235" spans="1:14" ht="66" x14ac:dyDescent="0.25">
      <c r="A235" s="29" t="s">
        <v>139</v>
      </c>
      <c r="B235" s="20"/>
      <c r="C235" s="20" t="s">
        <v>41</v>
      </c>
      <c r="D235" s="26" t="s">
        <v>42</v>
      </c>
      <c r="E235" s="21"/>
      <c r="F235" s="38" t="s">
        <v>140</v>
      </c>
      <c r="G235" s="38" t="s">
        <v>142</v>
      </c>
      <c r="H235" s="38" t="s">
        <v>141</v>
      </c>
      <c r="I235" s="38" t="s">
        <v>2</v>
      </c>
      <c r="J235" s="38" t="s">
        <v>3</v>
      </c>
      <c r="K235" s="38" t="s">
        <v>4</v>
      </c>
      <c r="L235" s="38" t="s">
        <v>5</v>
      </c>
      <c r="M235" s="38" t="s">
        <v>30</v>
      </c>
      <c r="N235" s="38" t="s">
        <v>6</v>
      </c>
    </row>
    <row r="236" spans="1:14" x14ac:dyDescent="0.3">
      <c r="B236" s="11"/>
      <c r="D236" s="11"/>
      <c r="E236" s="11"/>
      <c r="F236" s="23"/>
      <c r="G236" s="23"/>
      <c r="H236" s="19"/>
      <c r="I236" s="19"/>
      <c r="J236" s="19"/>
      <c r="K236" s="19"/>
      <c r="L236" s="19"/>
      <c r="M236" s="19"/>
      <c r="N236" s="10"/>
    </row>
    <row r="237" spans="1:14" ht="13.2" x14ac:dyDescent="0.25">
      <c r="A237" s="22" t="s">
        <v>91</v>
      </c>
      <c r="B237" s="1" t="s">
        <v>7</v>
      </c>
      <c r="C237" s="30" t="s">
        <v>47</v>
      </c>
      <c r="D237" s="1" t="s">
        <v>36</v>
      </c>
      <c r="E237" s="11"/>
      <c r="F237" s="2">
        <v>1839</v>
      </c>
      <c r="G237" s="2"/>
      <c r="H237" s="19">
        <v>8120.2073167538492</v>
      </c>
      <c r="I237" s="19">
        <f>ROUND(F237*H237,2)</f>
        <v>14933061.26</v>
      </c>
      <c r="J237" s="4">
        <f>ROUND((I237-SUM('Entitlement to Date'!E2:I2))/7,2)</f>
        <v>1222433.67</v>
      </c>
      <c r="K237" s="5"/>
      <c r="L237" s="5">
        <f>ROUND(((I237*-0.03)-SUM('CSI Admin to Date'!E2:I2))/7,2)</f>
        <v>-36673.01</v>
      </c>
      <c r="M237" s="5">
        <v>-214687.39</v>
      </c>
      <c r="N237" s="10">
        <f t="shared" ref="N237:N275" si="28">J237+K237+L237+M237</f>
        <v>971073.2699999999</v>
      </c>
    </row>
    <row r="238" spans="1:14" ht="13.2" x14ac:dyDescent="0.25">
      <c r="A238" s="22" t="s">
        <v>91</v>
      </c>
      <c r="B238" s="10" t="s">
        <v>7</v>
      </c>
      <c r="C238" s="30" t="s">
        <v>71</v>
      </c>
      <c r="D238" s="10" t="s">
        <v>72</v>
      </c>
      <c r="E238" s="11"/>
      <c r="F238" s="2">
        <v>873</v>
      </c>
      <c r="G238" s="2"/>
      <c r="H238" s="19">
        <v>8273.07731675385</v>
      </c>
      <c r="I238" s="19">
        <f>ROUND(F238*H238,2)</f>
        <v>7222396.5</v>
      </c>
      <c r="J238" s="4">
        <f>ROUND((I238-SUM('Entitlement to Date'!E3:I3))/7,2)</f>
        <v>626943.91</v>
      </c>
      <c r="K238" s="5"/>
      <c r="L238" s="5">
        <f>ROUND(((I238*-0.03)-SUM('CSI Admin to Date'!E3:I3))/7,2)</f>
        <v>-18808.32</v>
      </c>
      <c r="M238" s="5">
        <v>-12574.15</v>
      </c>
      <c r="N238" s="10">
        <f t="shared" si="28"/>
        <v>595561.44000000006</v>
      </c>
    </row>
    <row r="239" spans="1:14" ht="13.2" x14ac:dyDescent="0.25">
      <c r="A239" s="22" t="s">
        <v>91</v>
      </c>
      <c r="B239" s="1" t="s">
        <v>7</v>
      </c>
      <c r="C239" s="31" t="s">
        <v>46</v>
      </c>
      <c r="D239" s="1" t="s">
        <v>8</v>
      </c>
      <c r="E239" s="11"/>
      <c r="F239" s="2">
        <v>2016.5</v>
      </c>
      <c r="G239" s="2">
        <v>5.5</v>
      </c>
      <c r="H239" s="19">
        <v>8547.9973167538501</v>
      </c>
      <c r="I239" s="19">
        <f>ROUND(F239*H239,2)+G239*C277</f>
        <v>17279882.524999999</v>
      </c>
      <c r="J239" s="4">
        <f>ROUND((I239-SUM('Entitlement to Date'!E4:I4))/7,2)</f>
        <v>1474260</v>
      </c>
      <c r="K239" s="5"/>
      <c r="L239" s="5">
        <f>ROUND(((I239*-0.03)-SUM('CSI Admin to Date'!E4:I4))/7,2)</f>
        <v>-44227.8</v>
      </c>
      <c r="M239" s="5">
        <v>-187902.49</v>
      </c>
      <c r="N239" s="10">
        <f t="shared" si="28"/>
        <v>1242129.71</v>
      </c>
    </row>
    <row r="240" spans="1:14" ht="13.2" x14ac:dyDescent="0.25">
      <c r="A240" s="22" t="s">
        <v>94</v>
      </c>
      <c r="B240" s="10" t="s">
        <v>31</v>
      </c>
      <c r="C240" s="30" t="s">
        <v>85</v>
      </c>
      <c r="D240" s="10" t="s">
        <v>81</v>
      </c>
      <c r="E240" s="14"/>
      <c r="F240" s="2">
        <v>342.5</v>
      </c>
      <c r="G240" s="2"/>
      <c r="H240" s="18">
        <v>8703.1478455360029</v>
      </c>
      <c r="I240" s="19">
        <f t="shared" ref="I240:I275" si="29">ROUND(F240*H240,2)</f>
        <v>2980828.14</v>
      </c>
      <c r="J240" s="4">
        <f>ROUND((I240-SUM('Entitlement to Date'!E5:I5))/7,2)</f>
        <v>241833.84</v>
      </c>
      <c r="K240" s="5"/>
      <c r="L240" s="5">
        <f>ROUND(((I240*-0.03)-SUM('CSI Admin to Date'!E5:I5))/7,2)</f>
        <v>-7255.01</v>
      </c>
      <c r="M240" s="5">
        <v>-73679.429999999993</v>
      </c>
      <c r="N240" s="10">
        <f t="shared" si="28"/>
        <v>160899.4</v>
      </c>
    </row>
    <row r="241" spans="1:14" ht="13.2" x14ac:dyDescent="0.25">
      <c r="A241" s="22" t="s">
        <v>94</v>
      </c>
      <c r="B241" s="10" t="s">
        <v>31</v>
      </c>
      <c r="C241" s="30" t="s">
        <v>52</v>
      </c>
      <c r="D241" s="10" t="s">
        <v>32</v>
      </c>
      <c r="E241" s="14"/>
      <c r="F241" s="2">
        <v>272</v>
      </c>
      <c r="G241" s="2"/>
      <c r="H241" s="18">
        <v>8751.3478455360037</v>
      </c>
      <c r="I241" s="19">
        <f t="shared" si="29"/>
        <v>2380366.61</v>
      </c>
      <c r="J241" s="4">
        <f>ROUND((I241-SUM('Entitlement to Date'!E6:I6))/7,2)</f>
        <v>147642.25</v>
      </c>
      <c r="K241" s="5"/>
      <c r="L241" s="5">
        <f>ROUND(((I241*-0.03)-SUM('CSI Admin to Date'!E6:I6))/7,2)</f>
        <v>-4429.26</v>
      </c>
      <c r="M241" s="5"/>
      <c r="N241" s="10">
        <f t="shared" si="28"/>
        <v>143212.99</v>
      </c>
    </row>
    <row r="242" spans="1:14" ht="13.2" x14ac:dyDescent="0.25">
      <c r="A242" s="22" t="s">
        <v>94</v>
      </c>
      <c r="B242" s="10" t="s">
        <v>31</v>
      </c>
      <c r="C242" s="30" t="s">
        <v>53</v>
      </c>
      <c r="D242" s="10" t="s">
        <v>37</v>
      </c>
      <c r="E242" s="14"/>
      <c r="F242" s="2">
        <v>278</v>
      </c>
      <c r="G242" s="2"/>
      <c r="H242" s="18">
        <v>8891.5078455360035</v>
      </c>
      <c r="I242" s="19">
        <f t="shared" si="29"/>
        <v>2471839.1800000002</v>
      </c>
      <c r="J242" s="4">
        <f>ROUND((I242-SUM('Entitlement to Date'!E7:I7))/7,2)</f>
        <v>195406.67</v>
      </c>
      <c r="K242" s="5"/>
      <c r="L242" s="5">
        <f>ROUND(((I242*-0.03)-SUM('CSI Admin to Date'!E7:I7))/7,2)</f>
        <v>-5862.2</v>
      </c>
      <c r="M242" s="5"/>
      <c r="N242" s="10">
        <f t="shared" si="28"/>
        <v>189544.47</v>
      </c>
    </row>
    <row r="243" spans="1:14" ht="13.2" x14ac:dyDescent="0.25">
      <c r="A243" s="22" t="s">
        <v>94</v>
      </c>
      <c r="B243" s="10" t="s">
        <v>31</v>
      </c>
      <c r="C243" s="30" t="s">
        <v>103</v>
      </c>
      <c r="D243" s="10" t="s">
        <v>45</v>
      </c>
      <c r="E243" s="14"/>
      <c r="F243" s="2">
        <v>90</v>
      </c>
      <c r="G243" s="2"/>
      <c r="H243" s="18">
        <v>8622.3878455360027</v>
      </c>
      <c r="I243" s="19">
        <f t="shared" si="29"/>
        <v>776014.91</v>
      </c>
      <c r="J243" s="4">
        <f>ROUND((I243-SUM('Entitlement to Date'!E8:I8))/7,2)</f>
        <v>53031.09</v>
      </c>
      <c r="K243" s="5"/>
      <c r="L243" s="5">
        <f>ROUND(((I243*-0.03)-SUM('CSI Admin to Date'!E8:I8))/7,2)</f>
        <v>-1590.94</v>
      </c>
      <c r="M243" s="5"/>
      <c r="N243" s="10">
        <f t="shared" si="28"/>
        <v>51440.149999999994</v>
      </c>
    </row>
    <row r="244" spans="1:14" ht="13.2" x14ac:dyDescent="0.25">
      <c r="A244" s="24" t="s">
        <v>95</v>
      </c>
      <c r="B244" s="1" t="s">
        <v>17</v>
      </c>
      <c r="C244" s="31" t="s">
        <v>126</v>
      </c>
      <c r="D244" s="8" t="s">
        <v>127</v>
      </c>
      <c r="E244" s="11"/>
      <c r="F244" s="2">
        <v>220</v>
      </c>
      <c r="G244" s="2"/>
      <c r="H244" s="6">
        <v>8491.5209352239126</v>
      </c>
      <c r="I244" s="19">
        <f t="shared" si="29"/>
        <v>1868134.61</v>
      </c>
      <c r="J244" s="4">
        <f>ROUND((I244-SUM('Entitlement to Date'!E9:I9))/7,2)</f>
        <v>117520.53</v>
      </c>
      <c r="K244" s="5"/>
      <c r="L244" s="5">
        <f>ROUND(((I244*-0.03)-SUM('CSI Admin to Date'!E9:I9))/7,2)</f>
        <v>-3525.61</v>
      </c>
      <c r="M244" s="5"/>
      <c r="N244" s="10">
        <f t="shared" si="28"/>
        <v>113994.92</v>
      </c>
    </row>
    <row r="245" spans="1:14" ht="13.2" x14ac:dyDescent="0.25">
      <c r="A245" s="24" t="s">
        <v>95</v>
      </c>
      <c r="B245" s="10" t="s">
        <v>17</v>
      </c>
      <c r="C245" s="30" t="s">
        <v>84</v>
      </c>
      <c r="D245" s="27" t="s">
        <v>82</v>
      </c>
      <c r="E245" s="13"/>
      <c r="F245" s="2">
        <v>495.5</v>
      </c>
      <c r="G245" s="2"/>
      <c r="H245" s="6">
        <v>8188.8609352239137</v>
      </c>
      <c r="I245" s="19">
        <f t="shared" si="29"/>
        <v>4057580.59</v>
      </c>
      <c r="J245" s="4">
        <f>ROUND((I245-SUM('Entitlement to Date'!E10:I10))/7,2)</f>
        <v>307079.96000000002</v>
      </c>
      <c r="K245" s="5"/>
      <c r="L245" s="5">
        <f>ROUND(((I245*-0.03)-SUM('CSI Admin to Date'!E10:I10))/7,2)</f>
        <v>-9212.4</v>
      </c>
      <c r="M245" s="5"/>
      <c r="N245" s="10">
        <f t="shared" si="28"/>
        <v>297867.56</v>
      </c>
    </row>
    <row r="246" spans="1:14" ht="13.2" x14ac:dyDescent="0.25">
      <c r="A246" s="24" t="s">
        <v>95</v>
      </c>
      <c r="B246" s="10" t="s">
        <v>17</v>
      </c>
      <c r="C246" s="30" t="s">
        <v>57</v>
      </c>
      <c r="D246" s="10" t="s">
        <v>19</v>
      </c>
      <c r="E246" s="11"/>
      <c r="F246" s="2">
        <v>430</v>
      </c>
      <c r="G246" s="2"/>
      <c r="H246" s="6">
        <v>8091.2009352239138</v>
      </c>
      <c r="I246" s="19">
        <f t="shared" si="29"/>
        <v>3479216.4</v>
      </c>
      <c r="J246" s="4">
        <f>ROUND((I246-SUM('Entitlement to Date'!E11:I11))/7,2)</f>
        <v>263040.09000000003</v>
      </c>
      <c r="K246" s="5"/>
      <c r="L246" s="5">
        <f>ROUND(((I246*-0.03)-SUM('CSI Admin to Date'!E11:I11))/7,2)</f>
        <v>-7891.21</v>
      </c>
      <c r="M246" s="5">
        <v>-42402.29</v>
      </c>
      <c r="N246" s="10">
        <f t="shared" si="28"/>
        <v>212746.59000000003</v>
      </c>
    </row>
    <row r="247" spans="1:14" ht="13.2" x14ac:dyDescent="0.25">
      <c r="A247" s="24" t="s">
        <v>95</v>
      </c>
      <c r="B247" s="10" t="s">
        <v>17</v>
      </c>
      <c r="C247" s="30" t="s">
        <v>58</v>
      </c>
      <c r="D247" s="10" t="s">
        <v>20</v>
      </c>
      <c r="E247" s="11"/>
      <c r="F247" s="2">
        <v>568.5</v>
      </c>
      <c r="G247" s="2"/>
      <c r="H247" s="6">
        <v>8061.39</v>
      </c>
      <c r="I247" s="19">
        <f t="shared" si="29"/>
        <v>4582900.22</v>
      </c>
      <c r="J247" s="4">
        <f>ROUND((I247-SUM('Entitlement to Date'!E12:I12))/7,2)</f>
        <v>326117.18</v>
      </c>
      <c r="K247" s="5"/>
      <c r="L247" s="5">
        <f>ROUND(((I247*-0.03)-SUM('CSI Admin to Date'!E12:I12))/7,2)</f>
        <v>-9783.52</v>
      </c>
      <c r="M247" s="5">
        <v>-146519.58000000002</v>
      </c>
      <c r="N247" s="10">
        <f t="shared" si="28"/>
        <v>169814.07999999996</v>
      </c>
    </row>
    <row r="248" spans="1:14" ht="13.2" x14ac:dyDescent="0.25">
      <c r="A248" s="24" t="s">
        <v>95</v>
      </c>
      <c r="B248" s="1" t="s">
        <v>17</v>
      </c>
      <c r="C248" s="31" t="s">
        <v>59</v>
      </c>
      <c r="D248" s="1" t="s">
        <v>33</v>
      </c>
      <c r="E248" s="11"/>
      <c r="F248" s="2">
        <v>356</v>
      </c>
      <c r="G248" s="2"/>
      <c r="H248" s="6">
        <v>8172.1009352239134</v>
      </c>
      <c r="I248" s="19">
        <f t="shared" si="29"/>
        <v>2909267.93</v>
      </c>
      <c r="J248" s="4">
        <f>ROUND((I248-SUM('Entitlement to Date'!E13:I13))/7,2)</f>
        <v>201094.89</v>
      </c>
      <c r="K248" s="5"/>
      <c r="L248" s="5">
        <f>ROUND(((I248*-0.03)-SUM('CSI Admin to Date'!E13:I13))/7,2)</f>
        <v>-6032.85</v>
      </c>
      <c r="M248" s="5"/>
      <c r="N248" s="10">
        <f t="shared" si="28"/>
        <v>195062.04</v>
      </c>
    </row>
    <row r="249" spans="1:14" ht="13.2" x14ac:dyDescent="0.25">
      <c r="A249" s="24" t="s">
        <v>95</v>
      </c>
      <c r="B249" s="1" t="s">
        <v>17</v>
      </c>
      <c r="C249" s="31" t="s">
        <v>61</v>
      </c>
      <c r="D249" s="1" t="s">
        <v>35</v>
      </c>
      <c r="E249" s="11"/>
      <c r="F249" s="2">
        <v>326</v>
      </c>
      <c r="G249" s="2"/>
      <c r="H249" s="6">
        <v>8264.3309352239121</v>
      </c>
      <c r="I249" s="19">
        <f t="shared" si="29"/>
        <v>2694171.88</v>
      </c>
      <c r="J249" s="4">
        <f>ROUND((I249-SUM('Entitlement to Date'!E14:I14))/7,2)</f>
        <v>224573.1</v>
      </c>
      <c r="K249" s="5"/>
      <c r="L249" s="5">
        <f>ROUND(((I249*-0.03)-SUM('CSI Admin to Date'!E14:I14))/7,2)</f>
        <v>-6737.19</v>
      </c>
      <c r="M249" s="5">
        <v>-17523.8</v>
      </c>
      <c r="N249" s="10">
        <f t="shared" si="28"/>
        <v>200312.11000000002</v>
      </c>
    </row>
    <row r="250" spans="1:14" ht="13.2" x14ac:dyDescent="0.25">
      <c r="A250" s="24" t="s">
        <v>95</v>
      </c>
      <c r="B250" s="1" t="s">
        <v>17</v>
      </c>
      <c r="C250" s="31" t="s">
        <v>74</v>
      </c>
      <c r="D250" s="1" t="s">
        <v>73</v>
      </c>
      <c r="E250" s="11"/>
      <c r="F250" s="2">
        <v>77</v>
      </c>
      <c r="G250" s="2"/>
      <c r="H250" s="6">
        <v>8061.39</v>
      </c>
      <c r="I250" s="19">
        <f t="shared" si="29"/>
        <v>620727.03</v>
      </c>
      <c r="J250" s="4">
        <f>ROUND((I250-SUM('Entitlement to Date'!E15:I15))/7,2)</f>
        <v>39387.86</v>
      </c>
      <c r="K250" s="5"/>
      <c r="L250" s="5">
        <f>ROUND(((I250*-0.03)-SUM('CSI Admin to Date'!E15:I15))/7,2)</f>
        <v>-1181.6400000000001</v>
      </c>
      <c r="M250" s="5"/>
      <c r="N250" s="10">
        <f t="shared" si="28"/>
        <v>38206.22</v>
      </c>
    </row>
    <row r="251" spans="1:14" ht="13.2" x14ac:dyDescent="0.25">
      <c r="A251" s="24" t="s">
        <v>95</v>
      </c>
      <c r="B251" s="1" t="s">
        <v>17</v>
      </c>
      <c r="C251" s="31" t="s">
        <v>120</v>
      </c>
      <c r="D251" s="8" t="s">
        <v>132</v>
      </c>
      <c r="E251" s="11"/>
      <c r="F251" s="2">
        <v>192</v>
      </c>
      <c r="G251" s="2"/>
      <c r="H251" s="6">
        <v>8439.3509352239125</v>
      </c>
      <c r="I251" s="19">
        <f t="shared" si="29"/>
        <v>1620355.38</v>
      </c>
      <c r="J251" s="4">
        <f>ROUND((I251-SUM('Entitlement to Date'!E16:I16))/7,2)</f>
        <v>82123.5</v>
      </c>
      <c r="K251" s="5"/>
      <c r="L251" s="5">
        <f>ROUND(((I251*-0.03)-SUM('CSI Admin to Date'!E16:I16))/7,2)</f>
        <v>-2463.6999999999998</v>
      </c>
      <c r="M251" s="5"/>
      <c r="N251" s="10">
        <f t="shared" si="28"/>
        <v>79659.8</v>
      </c>
    </row>
    <row r="252" spans="1:14" ht="13.2" x14ac:dyDescent="0.25">
      <c r="A252" s="24" t="s">
        <v>95</v>
      </c>
      <c r="B252" s="1" t="s">
        <v>17</v>
      </c>
      <c r="C252" s="31" t="s">
        <v>60</v>
      </c>
      <c r="D252" s="1" t="s">
        <v>34</v>
      </c>
      <c r="E252" s="11"/>
      <c r="F252" s="2">
        <v>329.5</v>
      </c>
      <c r="G252" s="2"/>
      <c r="H252" s="6">
        <v>8118.3109352239126</v>
      </c>
      <c r="I252" s="19">
        <f t="shared" si="29"/>
        <v>2674983.4500000002</v>
      </c>
      <c r="J252" s="4">
        <f>ROUND((I252-SUM('Entitlement to Date'!E17:I17))/7,2)</f>
        <v>227457.63</v>
      </c>
      <c r="K252" s="5"/>
      <c r="L252" s="5">
        <f>ROUND(((I252*-0.03)-SUM('CSI Admin to Date'!E17:I17))/7,2)</f>
        <v>-6823.73</v>
      </c>
      <c r="M252" s="5"/>
      <c r="N252" s="10">
        <f t="shared" si="28"/>
        <v>220633.9</v>
      </c>
    </row>
    <row r="253" spans="1:14" ht="13.2" x14ac:dyDescent="0.25">
      <c r="A253" s="24" t="s">
        <v>95</v>
      </c>
      <c r="B253" s="1" t="s">
        <v>17</v>
      </c>
      <c r="C253" s="31" t="s">
        <v>56</v>
      </c>
      <c r="D253" s="8" t="s">
        <v>18</v>
      </c>
      <c r="E253" s="11"/>
      <c r="F253" s="2">
        <v>850.5</v>
      </c>
      <c r="G253" s="2"/>
      <c r="H253" s="6">
        <v>8061.39</v>
      </c>
      <c r="I253" s="19">
        <f t="shared" si="29"/>
        <v>6856212.2000000002</v>
      </c>
      <c r="J253" s="4">
        <f>ROUND((I253-SUM('Entitlement to Date'!E18:I18))/7,2)</f>
        <v>559420.47</v>
      </c>
      <c r="K253" s="5"/>
      <c r="L253" s="5">
        <f>ROUND(((I253*-0.03)-SUM('CSI Admin to Date'!E18:I18))/7,2)</f>
        <v>-16782.62</v>
      </c>
      <c r="M253" s="5">
        <v>-65031.25</v>
      </c>
      <c r="N253" s="10">
        <f t="shared" si="28"/>
        <v>477606.6</v>
      </c>
    </row>
    <row r="254" spans="1:14" ht="13.2" x14ac:dyDescent="0.25">
      <c r="A254" s="22" t="s">
        <v>91</v>
      </c>
      <c r="B254" s="12" t="s">
        <v>9</v>
      </c>
      <c r="C254" s="30" t="s">
        <v>48</v>
      </c>
      <c r="D254" s="12" t="s">
        <v>10</v>
      </c>
      <c r="E254" s="11"/>
      <c r="F254" s="2">
        <v>753</v>
      </c>
      <c r="G254" s="2"/>
      <c r="H254" s="3">
        <v>8612.6077073015495</v>
      </c>
      <c r="I254" s="19">
        <f t="shared" si="29"/>
        <v>6485293.5999999996</v>
      </c>
      <c r="J254" s="4">
        <f>ROUND((I254-SUM('Entitlement to Date'!E19:I19))/7,2)</f>
        <v>468797.01</v>
      </c>
      <c r="K254" s="5"/>
      <c r="L254" s="5">
        <f>ROUND(((I254*-0.03)-SUM('CSI Admin to Date'!E19:I19))/7,2)</f>
        <v>-14063.91</v>
      </c>
      <c r="M254" s="5">
        <v>-159286.87</v>
      </c>
      <c r="N254" s="10">
        <f t="shared" si="28"/>
        <v>295446.23000000004</v>
      </c>
    </row>
    <row r="255" spans="1:14" ht="13.2" x14ac:dyDescent="0.25">
      <c r="A255" s="22" t="s">
        <v>91</v>
      </c>
      <c r="B255" s="1" t="s">
        <v>90</v>
      </c>
      <c r="C255" s="30" t="s">
        <v>49</v>
      </c>
      <c r="D255" s="1" t="s">
        <v>11</v>
      </c>
      <c r="E255" s="11"/>
      <c r="F255" s="2">
        <v>660</v>
      </c>
      <c r="G255" s="2"/>
      <c r="H255" s="6">
        <v>8325.9587466337507</v>
      </c>
      <c r="I255" s="19">
        <f t="shared" si="29"/>
        <v>5495132.7699999996</v>
      </c>
      <c r="J255" s="4">
        <f>ROUND((I255-SUM('Entitlement to Date'!E20:I20))/7,2)</f>
        <v>458343.32</v>
      </c>
      <c r="K255" s="5"/>
      <c r="L255" s="5">
        <f>ROUND(((I255*-0.03)-SUM('CSI Admin to Date'!E20:I20))/7,2)</f>
        <v>-13750.3</v>
      </c>
      <c r="M255" s="5">
        <v>-68276.05</v>
      </c>
      <c r="N255" s="10">
        <f t="shared" si="28"/>
        <v>376316.97000000003</v>
      </c>
    </row>
    <row r="256" spans="1:14" ht="13.2" x14ac:dyDescent="0.25">
      <c r="A256" s="22" t="s">
        <v>92</v>
      </c>
      <c r="B256" s="10" t="s">
        <v>38</v>
      </c>
      <c r="C256" s="30" t="s">
        <v>54</v>
      </c>
      <c r="D256" s="10" t="s">
        <v>39</v>
      </c>
      <c r="E256" s="14"/>
      <c r="F256" s="2">
        <v>631</v>
      </c>
      <c r="G256" s="2"/>
      <c r="H256" s="18">
        <v>8141.1349901849298</v>
      </c>
      <c r="I256" s="19">
        <f t="shared" si="29"/>
        <v>5137056.18</v>
      </c>
      <c r="J256" s="4">
        <f>ROUND((I256-SUM('Entitlement to Date'!E21:I21))/7,2)</f>
        <v>425840.48</v>
      </c>
      <c r="K256" s="5"/>
      <c r="L256" s="5">
        <f>ROUND(((I256*-0.03)-SUM('CSI Admin to Date'!E21:I21))/7,2)</f>
        <v>-12775.21</v>
      </c>
      <c r="M256" s="5">
        <v>-84824.739999999991</v>
      </c>
      <c r="N256" s="10">
        <f t="shared" si="28"/>
        <v>328240.52999999997</v>
      </c>
    </row>
    <row r="257" spans="1:14" ht="13.2" x14ac:dyDescent="0.25">
      <c r="A257" s="22" t="s">
        <v>96</v>
      </c>
      <c r="B257" s="1" t="s">
        <v>23</v>
      </c>
      <c r="C257" s="31" t="s">
        <v>64</v>
      </c>
      <c r="D257" s="1" t="s">
        <v>24</v>
      </c>
      <c r="E257" s="11"/>
      <c r="F257" s="2">
        <v>208</v>
      </c>
      <c r="G257" s="2"/>
      <c r="H257" s="7">
        <v>8341.457774529943</v>
      </c>
      <c r="I257" s="19">
        <f t="shared" si="29"/>
        <v>1735023.22</v>
      </c>
      <c r="J257" s="4">
        <f>ROUND((I257-SUM('Entitlement to Date'!E22:I22))/7,2)</f>
        <v>140269.79999999999</v>
      </c>
      <c r="K257" s="5"/>
      <c r="L257" s="5">
        <f>ROUND(((I257*-0.03)-SUM('CSI Admin to Date'!E22:I22))/7,2)</f>
        <v>-4208.09</v>
      </c>
      <c r="M257" s="5"/>
      <c r="N257" s="10">
        <f t="shared" si="28"/>
        <v>136061.71</v>
      </c>
    </row>
    <row r="258" spans="1:14" ht="13.2" x14ac:dyDescent="0.25">
      <c r="A258" s="22" t="s">
        <v>96</v>
      </c>
      <c r="B258" s="12" t="s">
        <v>23</v>
      </c>
      <c r="C258" s="31" t="s">
        <v>65</v>
      </c>
      <c r="D258" s="12" t="s">
        <v>25</v>
      </c>
      <c r="E258" s="11"/>
      <c r="F258" s="2">
        <v>242.5</v>
      </c>
      <c r="G258" s="2"/>
      <c r="H258" s="7">
        <v>8191.6177745299428</v>
      </c>
      <c r="I258" s="19">
        <f t="shared" si="29"/>
        <v>1986467.31</v>
      </c>
      <c r="J258" s="4">
        <f>ROUND((I258-SUM('Entitlement to Date'!E23:I23))/7,2)</f>
        <v>160677.32</v>
      </c>
      <c r="K258" s="5"/>
      <c r="L258" s="5">
        <f>ROUND(((I258*-0.03)-SUM('CSI Admin to Date'!E23:I23))/7,2)</f>
        <v>-4820.32</v>
      </c>
      <c r="M258" s="5"/>
      <c r="N258" s="10">
        <f t="shared" si="28"/>
        <v>155857</v>
      </c>
    </row>
    <row r="259" spans="1:14" ht="13.2" x14ac:dyDescent="0.25">
      <c r="A259" s="22" t="s">
        <v>15</v>
      </c>
      <c r="B259" s="10" t="s">
        <v>15</v>
      </c>
      <c r="C259" s="30" t="s">
        <v>55</v>
      </c>
      <c r="D259" s="10" t="s">
        <v>16</v>
      </c>
      <c r="E259" s="13"/>
      <c r="F259" s="2">
        <v>321</v>
      </c>
      <c r="G259" s="2"/>
      <c r="H259" s="6">
        <v>8594.5499999999993</v>
      </c>
      <c r="I259" s="19">
        <f t="shared" si="29"/>
        <v>2758850.55</v>
      </c>
      <c r="J259" s="4">
        <f>ROUND((I259-SUM('Entitlement to Date'!E24:I24))/7,2)</f>
        <v>221049.2</v>
      </c>
      <c r="K259" s="5"/>
      <c r="L259" s="5">
        <f>ROUND(((I259*-0.03)-SUM('CSI Admin to Date'!E24:I24))/7,2)</f>
        <v>-6631.47</v>
      </c>
      <c r="M259" s="5"/>
      <c r="N259" s="10">
        <f t="shared" si="28"/>
        <v>214417.73</v>
      </c>
    </row>
    <row r="260" spans="1:14" ht="13.2" x14ac:dyDescent="0.25">
      <c r="A260" s="22" t="s">
        <v>97</v>
      </c>
      <c r="B260" s="10" t="s">
        <v>75</v>
      </c>
      <c r="C260" s="30" t="s">
        <v>77</v>
      </c>
      <c r="D260" s="10" t="s">
        <v>76</v>
      </c>
      <c r="E260" s="11"/>
      <c r="F260" s="2">
        <v>0</v>
      </c>
      <c r="G260" s="2"/>
      <c r="H260" s="7">
        <v>0</v>
      </c>
      <c r="I260" s="19">
        <f t="shared" si="29"/>
        <v>0</v>
      </c>
      <c r="J260" s="4">
        <f>ROUND((I260-SUM('Entitlement to Date'!E25:I25))/7,2)</f>
        <v>-10153.44</v>
      </c>
      <c r="K260" s="5"/>
      <c r="L260" s="5">
        <f>ROUND(((I260*-0.03)-SUM('CSI Admin to Date'!E25:I25))/7,2)</f>
        <v>304.60000000000002</v>
      </c>
      <c r="M260" s="5"/>
      <c r="N260" s="10">
        <f t="shared" si="28"/>
        <v>-9848.84</v>
      </c>
    </row>
    <row r="261" spans="1:14" ht="13.2" x14ac:dyDescent="0.25">
      <c r="A261" s="22" t="s">
        <v>89</v>
      </c>
      <c r="B261" s="10" t="s">
        <v>89</v>
      </c>
      <c r="C261" s="30" t="s">
        <v>102</v>
      </c>
      <c r="D261" s="10" t="s">
        <v>88</v>
      </c>
      <c r="E261" s="11"/>
      <c r="F261" s="2">
        <v>649</v>
      </c>
      <c r="G261" s="2"/>
      <c r="H261" s="7">
        <v>8070.0941148329721</v>
      </c>
      <c r="I261" s="19">
        <f t="shared" si="29"/>
        <v>5237491.08</v>
      </c>
      <c r="J261" s="4">
        <f>ROUND((I261-SUM('Entitlement to Date'!E26:I26))/7,2)</f>
        <v>428177.25</v>
      </c>
      <c r="K261" s="5"/>
      <c r="L261" s="5">
        <f>ROUND(((I261*-0.03)-SUM('CSI Admin to Date'!E26:I26))/7,2)</f>
        <v>-12845.32</v>
      </c>
      <c r="M261" s="5"/>
      <c r="N261" s="10">
        <f t="shared" si="28"/>
        <v>415331.93</v>
      </c>
    </row>
    <row r="262" spans="1:14" ht="13.2" x14ac:dyDescent="0.25">
      <c r="A262" s="22" t="s">
        <v>93</v>
      </c>
      <c r="B262" s="1" t="s">
        <v>27</v>
      </c>
      <c r="C262" s="31" t="s">
        <v>68</v>
      </c>
      <c r="D262" s="1" t="s">
        <v>28</v>
      </c>
      <c r="E262" s="11"/>
      <c r="F262" s="2">
        <v>862</v>
      </c>
      <c r="G262" s="2"/>
      <c r="H262" s="9">
        <v>8061.39</v>
      </c>
      <c r="I262" s="19">
        <f t="shared" si="29"/>
        <v>6948918.1799999997</v>
      </c>
      <c r="J262" s="4">
        <f>ROUND((I262-SUM('Entitlement to Date'!E27:I27))/7,2)</f>
        <v>580429.6</v>
      </c>
      <c r="K262" s="5"/>
      <c r="L262" s="5">
        <f>ROUND(((I262*-0.03)-SUM('CSI Admin to Date'!E27:I27))/7,2)</f>
        <v>-17412.89</v>
      </c>
      <c r="M262" s="5">
        <v>-110383.55</v>
      </c>
      <c r="N262" s="10">
        <f t="shared" si="28"/>
        <v>452633.16</v>
      </c>
    </row>
    <row r="263" spans="1:14" ht="13.2" x14ac:dyDescent="0.25">
      <c r="A263" s="22" t="s">
        <v>93</v>
      </c>
      <c r="B263" s="1" t="s">
        <v>27</v>
      </c>
      <c r="C263" s="31" t="s">
        <v>86</v>
      </c>
      <c r="D263" s="1" t="s">
        <v>83</v>
      </c>
      <c r="E263" s="11"/>
      <c r="F263" s="2">
        <v>27</v>
      </c>
      <c r="G263" s="2"/>
      <c r="H263" s="9">
        <v>8061.39</v>
      </c>
      <c r="I263" s="19">
        <f t="shared" si="29"/>
        <v>217657.53</v>
      </c>
      <c r="J263" s="4">
        <f>ROUND((I263-SUM('Entitlement to Date'!E28:I28))/7,2)</f>
        <v>6177.39</v>
      </c>
      <c r="K263" s="5"/>
      <c r="L263" s="5">
        <f>ROUND(((I263*-0.03)-SUM('CSI Admin to Date'!E28:I28))/7,2)</f>
        <v>-185.33</v>
      </c>
      <c r="M263" s="5"/>
      <c r="N263" s="10">
        <f t="shared" si="28"/>
        <v>5992.06</v>
      </c>
    </row>
    <row r="264" spans="1:14" ht="13.2" x14ac:dyDescent="0.25">
      <c r="A264" s="22" t="s">
        <v>98</v>
      </c>
      <c r="B264" s="1" t="s">
        <v>26</v>
      </c>
      <c r="C264" s="31" t="s">
        <v>124</v>
      </c>
      <c r="D264" s="1" t="s">
        <v>130</v>
      </c>
      <c r="E264" s="11"/>
      <c r="F264" s="2">
        <v>34.5</v>
      </c>
      <c r="G264" s="2"/>
      <c r="H264" s="9">
        <v>8118.3026384788664</v>
      </c>
      <c r="I264" s="19">
        <f t="shared" si="29"/>
        <v>280081.44</v>
      </c>
      <c r="J264" s="4">
        <f>ROUND((I264-SUM('Entitlement to Date'!E29:I29))/7,2)</f>
        <v>-28988.28</v>
      </c>
      <c r="K264" s="5"/>
      <c r="L264" s="5">
        <f>ROUND(((I264*-0.03)-SUM('CSI Admin to Date'!E29:I29))/7,2)</f>
        <v>869.65</v>
      </c>
      <c r="M264" s="5"/>
      <c r="N264" s="10">
        <f t="shared" si="28"/>
        <v>-28118.629999999997</v>
      </c>
    </row>
    <row r="265" spans="1:14" ht="13.2" x14ac:dyDescent="0.25">
      <c r="A265" s="22" t="s">
        <v>98</v>
      </c>
      <c r="B265" s="1" t="s">
        <v>26</v>
      </c>
      <c r="C265" s="31" t="s">
        <v>123</v>
      </c>
      <c r="D265" s="1" t="s">
        <v>128</v>
      </c>
      <c r="E265" s="11"/>
      <c r="F265" s="2">
        <v>182</v>
      </c>
      <c r="G265" s="2"/>
      <c r="H265" s="9">
        <v>8061.39</v>
      </c>
      <c r="I265" s="19">
        <f t="shared" si="29"/>
        <v>1467172.98</v>
      </c>
      <c r="J265" s="4">
        <f>ROUND((I265-SUM('Entitlement to Date'!E30:I30))/7,2)</f>
        <v>135181.65</v>
      </c>
      <c r="K265" s="5"/>
      <c r="L265" s="5">
        <f>ROUND(((I265*-0.03)-SUM('CSI Admin to Date'!E30:I30))/7,2)</f>
        <v>-4055.45</v>
      </c>
      <c r="M265" s="5"/>
      <c r="N265" s="10">
        <f t="shared" si="28"/>
        <v>131126.19999999998</v>
      </c>
    </row>
    <row r="266" spans="1:14" ht="13.2" x14ac:dyDescent="0.25">
      <c r="A266" s="22" t="s">
        <v>98</v>
      </c>
      <c r="B266" s="1" t="s">
        <v>26</v>
      </c>
      <c r="C266" s="31" t="s">
        <v>66</v>
      </c>
      <c r="D266" s="1" t="s">
        <v>131</v>
      </c>
      <c r="E266" s="11"/>
      <c r="F266" s="2">
        <v>205.5</v>
      </c>
      <c r="G266" s="2"/>
      <c r="H266" s="9">
        <v>8062.5426384788661</v>
      </c>
      <c r="I266" s="19">
        <f t="shared" si="29"/>
        <v>1656852.51</v>
      </c>
      <c r="J266" s="4">
        <f>ROUND((I266-SUM('Entitlement to Date'!E31:I31))/7,2)</f>
        <v>128641.27</v>
      </c>
      <c r="K266" s="5"/>
      <c r="L266" s="5">
        <f>ROUND(((I266*-0.03)-SUM('CSI Admin to Date'!E31:I31))/7,2)</f>
        <v>-3859.24</v>
      </c>
      <c r="M266" s="5"/>
      <c r="N266" s="10">
        <f t="shared" si="28"/>
        <v>124782.03</v>
      </c>
    </row>
    <row r="267" spans="1:14" ht="13.2" x14ac:dyDescent="0.25">
      <c r="A267" s="22" t="s">
        <v>98</v>
      </c>
      <c r="B267" s="1" t="s">
        <v>26</v>
      </c>
      <c r="C267" s="31" t="s">
        <v>125</v>
      </c>
      <c r="D267" s="1" t="s">
        <v>129</v>
      </c>
      <c r="E267" s="11"/>
      <c r="F267" s="2">
        <v>114</v>
      </c>
      <c r="G267" s="2"/>
      <c r="H267" s="9">
        <v>8061.39</v>
      </c>
      <c r="I267" s="19">
        <f t="shared" si="29"/>
        <v>918998.46</v>
      </c>
      <c r="J267" s="4">
        <f>ROUND((I267-SUM('Entitlement to Date'!E32:I32))/7,2)</f>
        <v>27785.62</v>
      </c>
      <c r="K267" s="5"/>
      <c r="L267" s="5">
        <f>ROUND(((I267*-0.03)-SUM('CSI Admin to Date'!E32:I32))/7,2)</f>
        <v>-833.57</v>
      </c>
      <c r="M267" s="5"/>
      <c r="N267" s="10">
        <f t="shared" si="28"/>
        <v>26952.05</v>
      </c>
    </row>
    <row r="268" spans="1:14" ht="13.2" x14ac:dyDescent="0.25">
      <c r="A268" s="22" t="s">
        <v>98</v>
      </c>
      <c r="B268" s="1" t="s">
        <v>26</v>
      </c>
      <c r="C268" s="31" t="s">
        <v>67</v>
      </c>
      <c r="D268" s="1" t="s">
        <v>29</v>
      </c>
      <c r="E268" s="11"/>
      <c r="F268" s="2">
        <v>1285.5</v>
      </c>
      <c r="G268" s="2"/>
      <c r="H268" s="9">
        <v>8061.39</v>
      </c>
      <c r="I268" s="19">
        <f t="shared" si="29"/>
        <v>10362916.85</v>
      </c>
      <c r="J268" s="4">
        <f>ROUND((I268-SUM('Entitlement to Date'!E33:I33))/7,2)</f>
        <v>832584.16</v>
      </c>
      <c r="K268" s="5"/>
      <c r="L268" s="5">
        <f>ROUND(((I268*-0.03)-SUM('CSI Admin to Date'!E33:I33))/7,2)</f>
        <v>-24977.52</v>
      </c>
      <c r="M268" s="5">
        <v>-161026.25</v>
      </c>
      <c r="N268" s="10">
        <f t="shared" si="28"/>
        <v>646580.39</v>
      </c>
    </row>
    <row r="269" spans="1:14" ht="13.2" x14ac:dyDescent="0.25">
      <c r="A269" s="22" t="s">
        <v>99</v>
      </c>
      <c r="B269" s="1" t="s">
        <v>21</v>
      </c>
      <c r="C269" s="31" t="s">
        <v>62</v>
      </c>
      <c r="D269" s="1" t="s">
        <v>22</v>
      </c>
      <c r="E269" s="11"/>
      <c r="F269" s="2">
        <v>292</v>
      </c>
      <c r="G269" s="2"/>
      <c r="H269" s="7">
        <v>8583.2545052619753</v>
      </c>
      <c r="I269" s="19">
        <f t="shared" si="29"/>
        <v>2506310.3199999998</v>
      </c>
      <c r="J269" s="4">
        <f>ROUND((I269-SUM('Entitlement to Date'!E34:I34))/7,2)</f>
        <v>197421.5</v>
      </c>
      <c r="K269" s="5"/>
      <c r="L269" s="5">
        <f>ROUND(((I269*-0.03)-SUM('CSI Admin to Date'!E34:I34))/7,2)</f>
        <v>-5922.64</v>
      </c>
      <c r="M269" s="5"/>
      <c r="N269" s="10">
        <f t="shared" si="28"/>
        <v>191498.86</v>
      </c>
    </row>
    <row r="270" spans="1:14" ht="13.2" x14ac:dyDescent="0.25">
      <c r="A270" s="22" t="s">
        <v>99</v>
      </c>
      <c r="B270" s="1" t="s">
        <v>21</v>
      </c>
      <c r="C270" s="31" t="s">
        <v>63</v>
      </c>
      <c r="D270" s="1" t="s">
        <v>40</v>
      </c>
      <c r="E270" s="11"/>
      <c r="F270" s="2">
        <v>349</v>
      </c>
      <c r="G270" s="2"/>
      <c r="H270" s="7">
        <v>8484.9745052619746</v>
      </c>
      <c r="I270" s="19">
        <f t="shared" si="29"/>
        <v>2961256.1</v>
      </c>
      <c r="J270" s="4">
        <f>ROUND((I270-SUM('Entitlement to Date'!E35:I35))/7,2)</f>
        <v>232197.59</v>
      </c>
      <c r="K270" s="5"/>
      <c r="L270" s="5">
        <f>ROUND(((I270*-0.03)-SUM('CSI Admin to Date'!E35:I35))/7,2)</f>
        <v>-6965.93</v>
      </c>
      <c r="M270" s="5">
        <v>-56243.34</v>
      </c>
      <c r="N270" s="10">
        <f t="shared" si="28"/>
        <v>168988.32</v>
      </c>
    </row>
    <row r="271" spans="1:14" ht="13.2" x14ac:dyDescent="0.25">
      <c r="A271" s="22" t="s">
        <v>100</v>
      </c>
      <c r="B271" s="10" t="s">
        <v>43</v>
      </c>
      <c r="C271" s="30" t="s">
        <v>87</v>
      </c>
      <c r="D271" s="10" t="s">
        <v>44</v>
      </c>
      <c r="E271" s="14"/>
      <c r="F271" s="2">
        <v>86</v>
      </c>
      <c r="G271" s="2"/>
      <c r="H271" s="18">
        <v>8166.7199140308094</v>
      </c>
      <c r="I271" s="19">
        <f t="shared" si="29"/>
        <v>702337.91</v>
      </c>
      <c r="J271" s="4">
        <f>ROUND((I271-SUM('Entitlement to Date'!E36:I36))/7,2)</f>
        <v>57147.59</v>
      </c>
      <c r="K271" s="5"/>
      <c r="L271" s="5">
        <f>ROUND(((I271*-0.03)-SUM('CSI Admin to Date'!E36:I36))/7,2)</f>
        <v>-1714.43</v>
      </c>
      <c r="M271" s="5"/>
      <c r="N271" s="10">
        <f t="shared" si="28"/>
        <v>55433.159999999996</v>
      </c>
    </row>
    <row r="272" spans="1:14" ht="13.2" x14ac:dyDescent="0.25">
      <c r="A272" s="22" t="s">
        <v>101</v>
      </c>
      <c r="B272" s="12" t="s">
        <v>78</v>
      </c>
      <c r="C272" s="31" t="s">
        <v>79</v>
      </c>
      <c r="D272" s="12" t="s">
        <v>80</v>
      </c>
      <c r="E272" s="11"/>
      <c r="F272" s="2">
        <v>120</v>
      </c>
      <c r="G272" s="2"/>
      <c r="H272" s="9">
        <v>8376.2170385355039</v>
      </c>
      <c r="I272" s="19">
        <f t="shared" si="29"/>
        <v>1005146.04</v>
      </c>
      <c r="J272" s="4">
        <f>ROUND((I272-SUM('Entitlement to Date'!E37:I37))/7,2)</f>
        <v>82638.42</v>
      </c>
      <c r="K272" s="5"/>
      <c r="L272" s="5">
        <f>ROUND(((I272*-0.03)-SUM('CSI Admin to Date'!E37:I37))/7,2)</f>
        <v>-2479.15</v>
      </c>
      <c r="M272" s="5"/>
      <c r="N272" s="10">
        <f t="shared" si="28"/>
        <v>80159.27</v>
      </c>
    </row>
    <row r="273" spans="1:14" ht="13.2" x14ac:dyDescent="0.25">
      <c r="A273" s="22" t="s">
        <v>91</v>
      </c>
      <c r="B273" s="10" t="s">
        <v>12</v>
      </c>
      <c r="C273" s="30" t="s">
        <v>70</v>
      </c>
      <c r="D273" s="10" t="s">
        <v>69</v>
      </c>
      <c r="E273" s="14"/>
      <c r="F273" s="2">
        <v>469</v>
      </c>
      <c r="G273" s="2"/>
      <c r="H273" s="18">
        <v>8299.4664656444693</v>
      </c>
      <c r="I273" s="19">
        <f t="shared" si="29"/>
        <v>3892449.77</v>
      </c>
      <c r="J273" s="4">
        <f>ROUND((I273-SUM('Entitlement to Date'!E38:I38))/7,2)</f>
        <v>311304.21000000002</v>
      </c>
      <c r="K273" s="5"/>
      <c r="L273" s="5">
        <f>ROUND(((I273*-0.03)-SUM('CSI Admin to Date'!E38:I38))/7,2)</f>
        <v>-9339.1299999999992</v>
      </c>
      <c r="M273" s="5">
        <v>-29609.48</v>
      </c>
      <c r="N273" s="10">
        <f t="shared" si="28"/>
        <v>272355.60000000003</v>
      </c>
    </row>
    <row r="274" spans="1:14" ht="13.2" x14ac:dyDescent="0.25">
      <c r="A274" s="22" t="s">
        <v>91</v>
      </c>
      <c r="B274" s="10" t="s">
        <v>12</v>
      </c>
      <c r="C274" s="30" t="s">
        <v>50</v>
      </c>
      <c r="D274" s="10" t="s">
        <v>13</v>
      </c>
      <c r="E274" s="13"/>
      <c r="F274" s="2">
        <v>335</v>
      </c>
      <c r="G274" s="2"/>
      <c r="H274" s="18">
        <v>8497.3464656444703</v>
      </c>
      <c r="I274" s="19">
        <f t="shared" si="29"/>
        <v>2846611.07</v>
      </c>
      <c r="J274" s="4">
        <f>ROUND((I274-SUM('Entitlement to Date'!E39:I39))/7,2)</f>
        <v>217784.7</v>
      </c>
      <c r="K274" s="5"/>
      <c r="L274" s="5">
        <f>ROUND(((I274*-0.03)-SUM('CSI Admin to Date'!E39:I39))/7,2)</f>
        <v>-6533.54</v>
      </c>
      <c r="M274" s="5">
        <v>-42336.5</v>
      </c>
      <c r="N274" s="10">
        <f t="shared" si="28"/>
        <v>168914.66</v>
      </c>
    </row>
    <row r="275" spans="1:14" ht="13.2" x14ac:dyDescent="0.25">
      <c r="A275" s="22" t="s">
        <v>91</v>
      </c>
      <c r="B275" s="10" t="s">
        <v>12</v>
      </c>
      <c r="C275" s="30" t="s">
        <v>51</v>
      </c>
      <c r="D275" s="10" t="s">
        <v>14</v>
      </c>
      <c r="E275" s="14"/>
      <c r="F275" s="2">
        <v>257</v>
      </c>
      <c r="G275" s="2"/>
      <c r="H275" s="18">
        <v>8682.2764656444688</v>
      </c>
      <c r="I275" s="19">
        <f t="shared" si="29"/>
        <v>2231345.0499999998</v>
      </c>
      <c r="J275" s="4">
        <f>ROUND((I275-SUM('Entitlement to Date'!E40:I40))/7,2)</f>
        <v>181170.14</v>
      </c>
      <c r="K275" s="5"/>
      <c r="L275" s="5">
        <f>ROUND(((I275*-0.03)-SUM('CSI Admin to Date'!E40:I40))/7,2)</f>
        <v>-5435.11</v>
      </c>
      <c r="M275" s="5"/>
      <c r="N275" s="10">
        <f t="shared" si="28"/>
        <v>175735.03000000003</v>
      </c>
    </row>
    <row r="276" spans="1:14" x14ac:dyDescent="0.3">
      <c r="B276" s="11"/>
      <c r="D276" s="11"/>
      <c r="E276" s="11"/>
      <c r="F276" s="15"/>
      <c r="G276" s="15"/>
      <c r="H276" s="11"/>
      <c r="I276" s="11"/>
      <c r="J276" s="11"/>
      <c r="K276" s="11"/>
      <c r="L276" s="11"/>
      <c r="M276" s="11"/>
      <c r="N276" s="11"/>
    </row>
    <row r="277" spans="1:14" ht="13.2" x14ac:dyDescent="0.25">
      <c r="A277" s="39" t="s">
        <v>143</v>
      </c>
      <c r="C277" s="40">
        <v>7790.17</v>
      </c>
      <c r="E277" s="16"/>
      <c r="F277" s="17">
        <f>SUM(F237:F276)</f>
        <v>17639</v>
      </c>
      <c r="G277" s="17">
        <f t="shared" ref="G277:N277" si="30">SUM(G237:G276)</f>
        <v>5.5</v>
      </c>
      <c r="H277" s="17"/>
      <c r="I277" s="17">
        <f t="shared" si="30"/>
        <v>146241307.73499998</v>
      </c>
      <c r="J277" s="16">
        <f t="shared" si="30"/>
        <v>11563843.139999999</v>
      </c>
      <c r="K277" s="16">
        <f t="shared" si="30"/>
        <v>0</v>
      </c>
      <c r="L277" s="16">
        <f t="shared" si="30"/>
        <v>-346915.31</v>
      </c>
      <c r="M277" s="16">
        <f t="shared" si="30"/>
        <v>-1472307.1600000001</v>
      </c>
      <c r="N277" s="16">
        <f t="shared" si="30"/>
        <v>9744620.6699999981</v>
      </c>
    </row>
    <row r="280" spans="1:14" ht="13.2" x14ac:dyDescent="0.25">
      <c r="A280" s="26" t="s">
        <v>121</v>
      </c>
      <c r="B280" s="20"/>
      <c r="C280" s="20"/>
      <c r="D280" s="26"/>
      <c r="E280" s="28"/>
      <c r="F280" s="28"/>
      <c r="G280" s="28"/>
      <c r="H280" s="28"/>
      <c r="I280" s="28"/>
      <c r="J280" s="28"/>
      <c r="K280" s="28"/>
      <c r="L280" s="28"/>
      <c r="M280" s="28"/>
      <c r="N280" s="28"/>
    </row>
    <row r="281" spans="1:14" ht="66" x14ac:dyDescent="0.25">
      <c r="A281" s="29" t="s">
        <v>189</v>
      </c>
      <c r="B281" s="20"/>
      <c r="C281" s="20" t="s">
        <v>41</v>
      </c>
      <c r="D281" s="26" t="s">
        <v>42</v>
      </c>
      <c r="E281" s="21"/>
      <c r="F281" s="38" t="s">
        <v>140</v>
      </c>
      <c r="G281" s="38" t="s">
        <v>142</v>
      </c>
      <c r="H281" s="38" t="s">
        <v>141</v>
      </c>
      <c r="I281" s="38" t="s">
        <v>2</v>
      </c>
      <c r="J281" s="38" t="s">
        <v>3</v>
      </c>
      <c r="K281" s="38" t="s">
        <v>4</v>
      </c>
      <c r="L281" s="38" t="s">
        <v>5</v>
      </c>
      <c r="M281" s="38" t="s">
        <v>30</v>
      </c>
      <c r="N281" s="38" t="s">
        <v>6</v>
      </c>
    </row>
    <row r="282" spans="1:14" x14ac:dyDescent="0.3">
      <c r="B282" s="11"/>
      <c r="D282" s="11"/>
      <c r="E282" s="11"/>
      <c r="F282" s="23"/>
      <c r="G282" s="23"/>
      <c r="H282" s="19"/>
      <c r="I282" s="19"/>
      <c r="J282" s="19"/>
      <c r="K282" s="19"/>
      <c r="L282" s="19"/>
      <c r="M282" s="19"/>
      <c r="N282" s="10"/>
    </row>
    <row r="283" spans="1:14" ht="13.2" x14ac:dyDescent="0.25">
      <c r="A283" s="22" t="s">
        <v>91</v>
      </c>
      <c r="B283" s="1" t="s">
        <v>7</v>
      </c>
      <c r="C283" s="30" t="s">
        <v>47</v>
      </c>
      <c r="D283" s="1" t="s">
        <v>36</v>
      </c>
      <c r="E283" s="11"/>
      <c r="F283" s="2">
        <v>1839</v>
      </c>
      <c r="G283" s="2"/>
      <c r="H283" s="19">
        <v>8120.1972897963597</v>
      </c>
      <c r="I283" s="19">
        <f>ROUND(F283*H283,2)</f>
        <v>14933042.82</v>
      </c>
      <c r="J283" s="4">
        <f>ROUND((I283-SUM('Entitlement to Date'!E2:J2))/6,2)</f>
        <v>1222430.6000000001</v>
      </c>
      <c r="K283" s="5"/>
      <c r="L283" s="5">
        <f>ROUND(((I283*-0.03)-SUM('CSI Admin to Date'!E2:J2))/6,2)</f>
        <v>-36672.92</v>
      </c>
      <c r="M283" s="5">
        <v>-214687.39</v>
      </c>
      <c r="N283" s="10">
        <f t="shared" ref="N283:N321" si="31">J283+K283+L283+M283</f>
        <v>971070.29000000015</v>
      </c>
    </row>
    <row r="284" spans="1:14" ht="13.2" x14ac:dyDescent="0.25">
      <c r="A284" s="22" t="s">
        <v>91</v>
      </c>
      <c r="B284" s="10" t="s">
        <v>7</v>
      </c>
      <c r="C284" s="30" t="s">
        <v>71</v>
      </c>
      <c r="D284" s="10" t="s">
        <v>72</v>
      </c>
      <c r="E284" s="11"/>
      <c r="F284" s="2">
        <v>873.2</v>
      </c>
      <c r="G284" s="2"/>
      <c r="H284" s="19">
        <v>8273.0672897963595</v>
      </c>
      <c r="I284" s="19">
        <f>ROUND(F284*H284,2)</f>
        <v>7224042.3600000003</v>
      </c>
      <c r="J284" s="4">
        <f>ROUND((I284-SUM('Entitlement to Date'!E3:J3))/6,2)</f>
        <v>627218.22</v>
      </c>
      <c r="K284" s="5"/>
      <c r="L284" s="5">
        <f>ROUND(((I284*-0.03)-SUM('CSI Admin to Date'!E3:J3))/6,2)</f>
        <v>-18816.55</v>
      </c>
      <c r="M284" s="5">
        <v>-12574.17</v>
      </c>
      <c r="N284" s="10">
        <f t="shared" si="31"/>
        <v>595827.49999999988</v>
      </c>
    </row>
    <row r="285" spans="1:14" ht="13.2" x14ac:dyDescent="0.25">
      <c r="A285" s="22" t="s">
        <v>91</v>
      </c>
      <c r="B285" s="1" t="s">
        <v>7</v>
      </c>
      <c r="C285" s="31" t="s">
        <v>46</v>
      </c>
      <c r="D285" s="1" t="s">
        <v>8</v>
      </c>
      <c r="E285" s="11"/>
      <c r="F285" s="2">
        <v>2016.5</v>
      </c>
      <c r="G285" s="2">
        <v>5.5</v>
      </c>
      <c r="H285" s="19">
        <v>8547.9872897963614</v>
      </c>
      <c r="I285" s="19">
        <f>ROUND(F285*H285,2)+G285*C323</f>
        <v>17279862.305</v>
      </c>
      <c r="J285" s="4">
        <f>ROUND((I285-SUM('Entitlement to Date'!E4:J4))/6,2)</f>
        <v>1474256.63</v>
      </c>
      <c r="K285" s="5"/>
      <c r="L285" s="5">
        <f>ROUND(((I285*-0.03)-SUM('CSI Admin to Date'!E4:J4))/6,2)</f>
        <v>-44227.69</v>
      </c>
      <c r="M285" s="5">
        <v>-187879.15999999997</v>
      </c>
      <c r="N285" s="10">
        <f t="shared" si="31"/>
        <v>1242149.78</v>
      </c>
    </row>
    <row r="286" spans="1:14" ht="13.2" x14ac:dyDescent="0.25">
      <c r="A286" s="22" t="s">
        <v>94</v>
      </c>
      <c r="B286" s="10" t="s">
        <v>31</v>
      </c>
      <c r="C286" s="30" t="s">
        <v>85</v>
      </c>
      <c r="D286" s="10" t="s">
        <v>81</v>
      </c>
      <c r="E286" s="14"/>
      <c r="F286" s="2">
        <v>342.5</v>
      </c>
      <c r="G286" s="2"/>
      <c r="H286" s="18">
        <v>8703.097830173585</v>
      </c>
      <c r="I286" s="19">
        <f t="shared" ref="I286:I321" si="32">ROUND(F286*H286,2)</f>
        <v>2980811.01</v>
      </c>
      <c r="J286" s="4">
        <f>ROUND((I286-SUM('Entitlement to Date'!E5:J5))/6,2)</f>
        <v>241830.99</v>
      </c>
      <c r="K286" s="5"/>
      <c r="L286" s="5">
        <f>ROUND(((I286*-0.03)-SUM('CSI Admin to Date'!E5:J5))/6,2)</f>
        <v>-7254.93</v>
      </c>
      <c r="M286" s="5">
        <v>-97329.38</v>
      </c>
      <c r="N286" s="10">
        <f t="shared" si="31"/>
        <v>137246.68</v>
      </c>
    </row>
    <row r="287" spans="1:14" ht="13.2" x14ac:dyDescent="0.25">
      <c r="A287" s="22" t="s">
        <v>94</v>
      </c>
      <c r="B287" s="10" t="s">
        <v>31</v>
      </c>
      <c r="C287" s="30" t="s">
        <v>52</v>
      </c>
      <c r="D287" s="10" t="s">
        <v>32</v>
      </c>
      <c r="E287" s="14"/>
      <c r="F287" s="2">
        <v>308</v>
      </c>
      <c r="G287" s="2"/>
      <c r="H287" s="18">
        <v>8751.2978301735839</v>
      </c>
      <c r="I287" s="19">
        <f t="shared" si="32"/>
        <v>2695399.73</v>
      </c>
      <c r="J287" s="4">
        <f>ROUND((I287-SUM('Entitlement to Date'!E6:J6))/6,2)</f>
        <v>200147.77</v>
      </c>
      <c r="K287" s="5"/>
      <c r="L287" s="5">
        <f>ROUND(((I287*-0.03)-SUM('CSI Admin to Date'!E6:J6))/6,2)</f>
        <v>-6004.43</v>
      </c>
      <c r="M287" s="5"/>
      <c r="N287" s="10">
        <f t="shared" si="31"/>
        <v>194143.34</v>
      </c>
    </row>
    <row r="288" spans="1:14" ht="13.2" x14ac:dyDescent="0.25">
      <c r="A288" s="22" t="s">
        <v>94</v>
      </c>
      <c r="B288" s="10" t="s">
        <v>31</v>
      </c>
      <c r="C288" s="30" t="s">
        <v>53</v>
      </c>
      <c r="D288" s="10" t="s">
        <v>37</v>
      </c>
      <c r="E288" s="14"/>
      <c r="F288" s="2">
        <v>278</v>
      </c>
      <c r="G288" s="2"/>
      <c r="H288" s="18">
        <v>8891.4478301735853</v>
      </c>
      <c r="I288" s="19">
        <f t="shared" si="32"/>
        <v>2471822.5</v>
      </c>
      <c r="J288" s="4">
        <f>ROUND((I288-SUM('Entitlement to Date'!E7:J7))/6,2)</f>
        <v>195403.89</v>
      </c>
      <c r="K288" s="5"/>
      <c r="L288" s="5">
        <f>ROUND(((I288*-0.03)-SUM('CSI Admin to Date'!E7:J7))/6,2)</f>
        <v>-5862.11</v>
      </c>
      <c r="M288" s="5"/>
      <c r="N288" s="10">
        <f t="shared" si="31"/>
        <v>189541.78000000003</v>
      </c>
    </row>
    <row r="289" spans="1:14" ht="13.2" x14ac:dyDescent="0.25">
      <c r="A289" s="22" t="s">
        <v>94</v>
      </c>
      <c r="B289" s="10" t="s">
        <v>31</v>
      </c>
      <c r="C289" s="30" t="s">
        <v>103</v>
      </c>
      <c r="D289" s="10" t="s">
        <v>45</v>
      </c>
      <c r="E289" s="14"/>
      <c r="F289" s="2">
        <v>97</v>
      </c>
      <c r="G289" s="2"/>
      <c r="H289" s="18">
        <v>9267.4078301735844</v>
      </c>
      <c r="I289" s="19">
        <f t="shared" si="32"/>
        <v>898938.56</v>
      </c>
      <c r="J289" s="4">
        <f>ROUND((I289-SUM('Entitlement to Date'!E8:J8))/6,2)</f>
        <v>73518.37</v>
      </c>
      <c r="K289" s="5"/>
      <c r="L289" s="5">
        <f>ROUND(((I289*-0.03)-SUM('CSI Admin to Date'!E8:J8))/6,2)</f>
        <v>-2205.5500000000002</v>
      </c>
      <c r="M289" s="5"/>
      <c r="N289" s="10">
        <f t="shared" si="31"/>
        <v>71312.819999999992</v>
      </c>
    </row>
    <row r="290" spans="1:14" ht="13.2" x14ac:dyDescent="0.25">
      <c r="A290" s="24" t="s">
        <v>95</v>
      </c>
      <c r="B290" s="1" t="s">
        <v>17</v>
      </c>
      <c r="C290" s="31" t="s">
        <v>126</v>
      </c>
      <c r="D290" s="8" t="s">
        <v>127</v>
      </c>
      <c r="E290" s="11"/>
      <c r="F290" s="2">
        <v>220</v>
      </c>
      <c r="G290" s="2"/>
      <c r="H290" s="6">
        <v>8491.5109085528184</v>
      </c>
      <c r="I290" s="19">
        <f t="shared" si="32"/>
        <v>1868132.4</v>
      </c>
      <c r="J290" s="4">
        <f>ROUND((I290-SUM('Entitlement to Date'!E9:J9))/6,2)</f>
        <v>117520.16</v>
      </c>
      <c r="K290" s="5"/>
      <c r="L290" s="5">
        <f>ROUND(((I290*-0.03)-SUM('CSI Admin to Date'!E9:J9))/6,2)</f>
        <v>-3525.6</v>
      </c>
      <c r="M290" s="5"/>
      <c r="N290" s="10">
        <f t="shared" si="31"/>
        <v>113994.56</v>
      </c>
    </row>
    <row r="291" spans="1:14" ht="13.2" x14ac:dyDescent="0.25">
      <c r="A291" s="24" t="s">
        <v>95</v>
      </c>
      <c r="B291" s="10" t="s">
        <v>17</v>
      </c>
      <c r="C291" s="30" t="s">
        <v>84</v>
      </c>
      <c r="D291" s="27" t="s">
        <v>82</v>
      </c>
      <c r="E291" s="13"/>
      <c r="F291" s="2">
        <v>495.5</v>
      </c>
      <c r="G291" s="2"/>
      <c r="H291" s="6">
        <v>8188.8509085528194</v>
      </c>
      <c r="I291" s="19">
        <f t="shared" si="32"/>
        <v>4057575.63</v>
      </c>
      <c r="J291" s="4">
        <f>ROUND((I291-SUM('Entitlement to Date'!E10:J10))/6,2)</f>
        <v>307079.14</v>
      </c>
      <c r="K291" s="5"/>
      <c r="L291" s="5">
        <f>ROUND(((I291*-0.03)-SUM('CSI Admin to Date'!E10:J10))/6,2)</f>
        <v>-9212.3700000000008</v>
      </c>
      <c r="M291" s="5"/>
      <c r="N291" s="10">
        <f t="shared" si="31"/>
        <v>297866.77</v>
      </c>
    </row>
    <row r="292" spans="1:14" ht="13.2" x14ac:dyDescent="0.25">
      <c r="A292" s="24" t="s">
        <v>95</v>
      </c>
      <c r="B292" s="10" t="s">
        <v>17</v>
      </c>
      <c r="C292" s="30" t="s">
        <v>57</v>
      </c>
      <c r="D292" s="10" t="s">
        <v>19</v>
      </c>
      <c r="E292" s="11"/>
      <c r="F292" s="2">
        <v>430</v>
      </c>
      <c r="G292" s="2"/>
      <c r="H292" s="6">
        <v>8091.1909085528196</v>
      </c>
      <c r="I292" s="19">
        <f t="shared" si="32"/>
        <v>3479212.09</v>
      </c>
      <c r="J292" s="4">
        <f>ROUND((I292-SUM('Entitlement to Date'!E11:J11))/6,2)</f>
        <v>263039.38</v>
      </c>
      <c r="K292" s="5"/>
      <c r="L292" s="5">
        <f>ROUND(((I292*-0.03)-SUM('CSI Admin to Date'!E11:J11))/6,2)</f>
        <v>-7891.18</v>
      </c>
      <c r="M292" s="5">
        <v>-42402.29</v>
      </c>
      <c r="N292" s="10">
        <f t="shared" si="31"/>
        <v>212745.91</v>
      </c>
    </row>
    <row r="293" spans="1:14" ht="13.2" x14ac:dyDescent="0.25">
      <c r="A293" s="24" t="s">
        <v>95</v>
      </c>
      <c r="B293" s="10" t="s">
        <v>17</v>
      </c>
      <c r="C293" s="30" t="s">
        <v>58</v>
      </c>
      <c r="D293" s="10" t="s">
        <v>20</v>
      </c>
      <c r="E293" s="11"/>
      <c r="F293" s="2">
        <v>568.5</v>
      </c>
      <c r="G293" s="2"/>
      <c r="H293" s="6">
        <v>8061.35</v>
      </c>
      <c r="I293" s="19">
        <f t="shared" si="32"/>
        <v>4582877.4800000004</v>
      </c>
      <c r="J293" s="4">
        <f>ROUND((I293-SUM('Entitlement to Date'!E12:J12))/6,2)</f>
        <v>326113.39</v>
      </c>
      <c r="K293" s="5"/>
      <c r="L293" s="5">
        <f>ROUND(((I293*-0.03)-SUM('CSI Admin to Date'!E12:J12))/6,2)</f>
        <v>-9783.4</v>
      </c>
      <c r="M293" s="5">
        <v>-146519.58000000002</v>
      </c>
      <c r="N293" s="10">
        <f t="shared" si="31"/>
        <v>169810.40999999997</v>
      </c>
    </row>
    <row r="294" spans="1:14" ht="13.2" x14ac:dyDescent="0.25">
      <c r="A294" s="24" t="s">
        <v>95</v>
      </c>
      <c r="B294" s="1" t="s">
        <v>17</v>
      </c>
      <c r="C294" s="31" t="s">
        <v>59</v>
      </c>
      <c r="D294" s="1" t="s">
        <v>33</v>
      </c>
      <c r="E294" s="11"/>
      <c r="F294" s="2">
        <v>357</v>
      </c>
      <c r="G294" s="2"/>
      <c r="H294" s="6">
        <v>8172.0909085528192</v>
      </c>
      <c r="I294" s="19">
        <f t="shared" si="32"/>
        <v>2917436.45</v>
      </c>
      <c r="J294" s="4">
        <f>ROUND((I294-SUM('Entitlement to Date'!E13:J13))/6,2)</f>
        <v>202456.31</v>
      </c>
      <c r="K294" s="5"/>
      <c r="L294" s="5">
        <f>ROUND(((I294*-0.03)-SUM('CSI Admin to Date'!E13:J13))/6,2)</f>
        <v>-6073.69</v>
      </c>
      <c r="M294" s="5"/>
      <c r="N294" s="10">
        <f t="shared" si="31"/>
        <v>196382.62</v>
      </c>
    </row>
    <row r="295" spans="1:14" ht="13.2" x14ac:dyDescent="0.25">
      <c r="A295" s="24" t="s">
        <v>95</v>
      </c>
      <c r="B295" s="1" t="s">
        <v>17</v>
      </c>
      <c r="C295" s="31" t="s">
        <v>61</v>
      </c>
      <c r="D295" s="1" t="s">
        <v>35</v>
      </c>
      <c r="E295" s="11"/>
      <c r="F295" s="2">
        <v>326</v>
      </c>
      <c r="G295" s="2"/>
      <c r="H295" s="6">
        <v>8264.3209085528179</v>
      </c>
      <c r="I295" s="19">
        <f t="shared" si="32"/>
        <v>2694168.62</v>
      </c>
      <c r="J295" s="4">
        <f>ROUND((I295-SUM('Entitlement to Date'!E14:J14))/6,2)</f>
        <v>224572.55</v>
      </c>
      <c r="K295" s="5"/>
      <c r="L295" s="5">
        <f>ROUND(((I295*-0.03)-SUM('CSI Admin to Date'!E14:J14))/6,2)</f>
        <v>-6737.18</v>
      </c>
      <c r="M295" s="5">
        <v>-17523.8</v>
      </c>
      <c r="N295" s="10">
        <f t="shared" si="31"/>
        <v>200311.57</v>
      </c>
    </row>
    <row r="296" spans="1:14" ht="13.2" x14ac:dyDescent="0.25">
      <c r="A296" s="24" t="s">
        <v>95</v>
      </c>
      <c r="B296" s="1" t="s">
        <v>17</v>
      </c>
      <c r="C296" s="31" t="s">
        <v>74</v>
      </c>
      <c r="D296" s="1" t="s">
        <v>73</v>
      </c>
      <c r="E296" s="11"/>
      <c r="F296" s="2">
        <v>77</v>
      </c>
      <c r="G296" s="2"/>
      <c r="H296" s="6">
        <v>8061.35</v>
      </c>
      <c r="I296" s="19">
        <f t="shared" si="32"/>
        <v>620723.94999999995</v>
      </c>
      <c r="J296" s="4">
        <f>ROUND((I296-SUM('Entitlement to Date'!E15:J15))/6,2)</f>
        <v>39387.35</v>
      </c>
      <c r="K296" s="5"/>
      <c r="L296" s="5">
        <f>ROUND(((I296*-0.03)-SUM('CSI Admin to Date'!E15:J15))/6,2)</f>
        <v>-1181.6199999999999</v>
      </c>
      <c r="M296" s="5"/>
      <c r="N296" s="10">
        <f t="shared" si="31"/>
        <v>38205.729999999996</v>
      </c>
    </row>
    <row r="297" spans="1:14" ht="13.2" x14ac:dyDescent="0.25">
      <c r="A297" s="24" t="s">
        <v>95</v>
      </c>
      <c r="B297" s="1" t="s">
        <v>17</v>
      </c>
      <c r="C297" s="31" t="s">
        <v>120</v>
      </c>
      <c r="D297" s="8" t="s">
        <v>132</v>
      </c>
      <c r="E297" s="11"/>
      <c r="F297" s="2">
        <v>192</v>
      </c>
      <c r="G297" s="2"/>
      <c r="H297" s="6">
        <v>8439.3409085528183</v>
      </c>
      <c r="I297" s="19">
        <f t="shared" si="32"/>
        <v>1620353.45</v>
      </c>
      <c r="J297" s="4">
        <f>ROUND((I297-SUM('Entitlement to Date'!E16:J16))/6,2)</f>
        <v>82123.179999999993</v>
      </c>
      <c r="K297" s="5"/>
      <c r="L297" s="5">
        <f>ROUND(((I297*-0.03)-SUM('CSI Admin to Date'!E16:J16))/6,2)</f>
        <v>-2463.69</v>
      </c>
      <c r="M297" s="5"/>
      <c r="N297" s="10">
        <f t="shared" si="31"/>
        <v>79659.489999999991</v>
      </c>
    </row>
    <row r="298" spans="1:14" ht="13.2" x14ac:dyDescent="0.25">
      <c r="A298" s="24" t="s">
        <v>95</v>
      </c>
      <c r="B298" s="1" t="s">
        <v>17</v>
      </c>
      <c r="C298" s="31" t="s">
        <v>60</v>
      </c>
      <c r="D298" s="1" t="s">
        <v>34</v>
      </c>
      <c r="E298" s="11"/>
      <c r="F298" s="2">
        <v>330.6</v>
      </c>
      <c r="G298" s="2"/>
      <c r="H298" s="6">
        <v>8118.3009085528183</v>
      </c>
      <c r="I298" s="19">
        <f t="shared" si="32"/>
        <v>2683910.2799999998</v>
      </c>
      <c r="J298" s="4">
        <f>ROUND((I298-SUM('Entitlement to Date'!E17:J17))/6,2)</f>
        <v>228945.43</v>
      </c>
      <c r="K298" s="5"/>
      <c r="L298" s="5">
        <f>ROUND(((I298*-0.03)-SUM('CSI Admin to Date'!E17:J17))/6,2)</f>
        <v>-6868.36</v>
      </c>
      <c r="M298" s="5"/>
      <c r="N298" s="10">
        <f t="shared" si="31"/>
        <v>222077.07</v>
      </c>
    </row>
    <row r="299" spans="1:14" ht="13.2" x14ac:dyDescent="0.25">
      <c r="A299" s="24" t="s">
        <v>95</v>
      </c>
      <c r="B299" s="1" t="s">
        <v>17</v>
      </c>
      <c r="C299" s="31" t="s">
        <v>56</v>
      </c>
      <c r="D299" s="8" t="s">
        <v>18</v>
      </c>
      <c r="E299" s="11"/>
      <c r="F299" s="2">
        <v>853.1</v>
      </c>
      <c r="G299" s="2"/>
      <c r="H299" s="6">
        <v>8061.35</v>
      </c>
      <c r="I299" s="19">
        <f t="shared" si="32"/>
        <v>6877137.6900000004</v>
      </c>
      <c r="J299" s="4">
        <f>ROUND((I299-SUM('Entitlement to Date'!E18:J18))/6,2)</f>
        <v>562908.05000000005</v>
      </c>
      <c r="K299" s="5"/>
      <c r="L299" s="5">
        <f>ROUND(((I299*-0.03)-SUM('CSI Admin to Date'!E18:J18))/6,2)</f>
        <v>-16887.240000000002</v>
      </c>
      <c r="M299" s="5">
        <v>-65031.25</v>
      </c>
      <c r="N299" s="10">
        <f t="shared" si="31"/>
        <v>480989.56000000006</v>
      </c>
    </row>
    <row r="300" spans="1:14" ht="13.2" x14ac:dyDescent="0.25">
      <c r="A300" s="22" t="s">
        <v>91</v>
      </c>
      <c r="B300" s="12" t="s">
        <v>9</v>
      </c>
      <c r="C300" s="30" t="s">
        <v>48</v>
      </c>
      <c r="D300" s="12" t="s">
        <v>10</v>
      </c>
      <c r="E300" s="11"/>
      <c r="F300" s="2">
        <v>767.5</v>
      </c>
      <c r="G300" s="2"/>
      <c r="H300" s="3">
        <v>8612.6376810390393</v>
      </c>
      <c r="I300" s="19">
        <f t="shared" si="32"/>
        <v>6610199.4199999999</v>
      </c>
      <c r="J300" s="4">
        <f>ROUND((I300-SUM('Entitlement to Date'!E19:J19))/6,2)</f>
        <v>489614.65</v>
      </c>
      <c r="K300" s="5"/>
      <c r="L300" s="5">
        <f>ROUND(((I300*-0.03)-SUM('CSI Admin to Date'!E19:J19))/6,2)</f>
        <v>-14688.44</v>
      </c>
      <c r="M300" s="5">
        <v>-159286.87</v>
      </c>
      <c r="N300" s="10">
        <f t="shared" si="31"/>
        <v>315639.34000000003</v>
      </c>
    </row>
    <row r="301" spans="1:14" ht="13.2" x14ac:dyDescent="0.25">
      <c r="A301" s="22" t="s">
        <v>91</v>
      </c>
      <c r="B301" s="1" t="s">
        <v>90</v>
      </c>
      <c r="C301" s="30" t="s">
        <v>49</v>
      </c>
      <c r="D301" s="1" t="s">
        <v>11</v>
      </c>
      <c r="E301" s="11"/>
      <c r="F301" s="2">
        <v>705</v>
      </c>
      <c r="G301" s="2"/>
      <c r="H301" s="6">
        <v>8325.9587175646102</v>
      </c>
      <c r="I301" s="19">
        <f t="shared" si="32"/>
        <v>5869800.9000000004</v>
      </c>
      <c r="J301" s="4">
        <f>ROUND((I301-SUM('Entitlement to Date'!E20:J20))/6,2)</f>
        <v>520788.01</v>
      </c>
      <c r="K301" s="5"/>
      <c r="L301" s="5">
        <f>ROUND(((I301*-0.03)-SUM('CSI Admin to Date'!E20:J20))/6,2)</f>
        <v>-15623.64</v>
      </c>
      <c r="M301" s="5">
        <v>-68276.05</v>
      </c>
      <c r="N301" s="10">
        <f t="shared" si="31"/>
        <v>436888.32000000001</v>
      </c>
    </row>
    <row r="302" spans="1:14" ht="13.2" x14ac:dyDescent="0.25">
      <c r="A302" s="22" t="s">
        <v>92</v>
      </c>
      <c r="B302" s="10" t="s">
        <v>38</v>
      </c>
      <c r="C302" s="30" t="s">
        <v>54</v>
      </c>
      <c r="D302" s="10" t="s">
        <v>39</v>
      </c>
      <c r="E302" s="14"/>
      <c r="F302" s="2">
        <v>631</v>
      </c>
      <c r="G302" s="2"/>
      <c r="H302" s="18">
        <v>8141.1249602569178</v>
      </c>
      <c r="I302" s="19">
        <f t="shared" si="32"/>
        <v>5137049.8499999996</v>
      </c>
      <c r="J302" s="4">
        <f>ROUND((I302-SUM('Entitlement to Date'!E21:J21))/6,2)</f>
        <v>425839.43</v>
      </c>
      <c r="K302" s="5"/>
      <c r="L302" s="5">
        <f>ROUND(((I302*-0.03)-SUM('CSI Admin to Date'!E21:J21))/6,2)</f>
        <v>-12775.18</v>
      </c>
      <c r="M302" s="5">
        <v>-126239.38</v>
      </c>
      <c r="N302" s="10">
        <f t="shared" si="31"/>
        <v>286824.87</v>
      </c>
    </row>
    <row r="303" spans="1:14" ht="13.2" x14ac:dyDescent="0.25">
      <c r="A303" s="22" t="s">
        <v>96</v>
      </c>
      <c r="B303" s="1" t="s">
        <v>23</v>
      </c>
      <c r="C303" s="31" t="s">
        <v>64</v>
      </c>
      <c r="D303" s="1" t="s">
        <v>24</v>
      </c>
      <c r="E303" s="11"/>
      <c r="F303" s="2">
        <v>208</v>
      </c>
      <c r="G303" s="2"/>
      <c r="H303" s="7">
        <v>8341.4577462627421</v>
      </c>
      <c r="I303" s="19">
        <f t="shared" si="32"/>
        <v>1735023.21</v>
      </c>
      <c r="J303" s="4">
        <f>ROUND((I303-SUM('Entitlement to Date'!E22:J22))/6,2)</f>
        <v>140269.79999999999</v>
      </c>
      <c r="K303" s="5"/>
      <c r="L303" s="5">
        <f>ROUND(((I303*-0.03)-SUM('CSI Admin to Date'!E22:J22))/6,2)</f>
        <v>-4208.09</v>
      </c>
      <c r="M303" s="5"/>
      <c r="N303" s="10">
        <f t="shared" si="31"/>
        <v>136061.71</v>
      </c>
    </row>
    <row r="304" spans="1:14" ht="13.2" x14ac:dyDescent="0.25">
      <c r="A304" s="22" t="s">
        <v>96</v>
      </c>
      <c r="B304" s="12" t="s">
        <v>23</v>
      </c>
      <c r="C304" s="31" t="s">
        <v>65</v>
      </c>
      <c r="D304" s="12" t="s">
        <v>25</v>
      </c>
      <c r="E304" s="11"/>
      <c r="F304" s="2">
        <v>242.5</v>
      </c>
      <c r="G304" s="2"/>
      <c r="H304" s="7">
        <v>8191.6177462627429</v>
      </c>
      <c r="I304" s="19">
        <f t="shared" si="32"/>
        <v>1986467.3</v>
      </c>
      <c r="J304" s="4">
        <f>ROUND((I304-SUM('Entitlement to Date'!E23:J23))/6,2)</f>
        <v>160677.31</v>
      </c>
      <c r="K304" s="5"/>
      <c r="L304" s="5">
        <f>ROUND(((I304*-0.03)-SUM('CSI Admin to Date'!E23:J23))/6,2)</f>
        <v>-4820.32</v>
      </c>
      <c r="M304" s="5"/>
      <c r="N304" s="10">
        <f t="shared" si="31"/>
        <v>155856.99</v>
      </c>
    </row>
    <row r="305" spans="1:14" ht="13.2" x14ac:dyDescent="0.25">
      <c r="A305" s="22" t="s">
        <v>15</v>
      </c>
      <c r="B305" s="10" t="s">
        <v>15</v>
      </c>
      <c r="C305" s="30" t="s">
        <v>55</v>
      </c>
      <c r="D305" s="10" t="s">
        <v>16</v>
      </c>
      <c r="E305" s="13"/>
      <c r="F305" s="2">
        <v>321</v>
      </c>
      <c r="G305" s="2"/>
      <c r="H305" s="6">
        <v>8594.5422502509609</v>
      </c>
      <c r="I305" s="19">
        <f t="shared" si="32"/>
        <v>2758848.06</v>
      </c>
      <c r="J305" s="4">
        <f>ROUND((I305-SUM('Entitlement to Date'!E24:J24))/6,2)</f>
        <v>221048.79</v>
      </c>
      <c r="K305" s="5"/>
      <c r="L305" s="5">
        <f>ROUND(((I305*-0.03)-SUM('CSI Admin to Date'!E24:J24))/6,2)</f>
        <v>-6631.46</v>
      </c>
      <c r="M305" s="5"/>
      <c r="N305" s="10">
        <f t="shared" si="31"/>
        <v>214417.33000000002</v>
      </c>
    </row>
    <row r="306" spans="1:14" ht="13.2" x14ac:dyDescent="0.25">
      <c r="A306" s="22" t="s">
        <v>97</v>
      </c>
      <c r="B306" s="10" t="s">
        <v>75</v>
      </c>
      <c r="C306" s="30" t="s">
        <v>77</v>
      </c>
      <c r="D306" s="10" t="s">
        <v>76</v>
      </c>
      <c r="E306" s="11"/>
      <c r="F306" s="2">
        <v>0</v>
      </c>
      <c r="G306" s="2"/>
      <c r="H306" s="7">
        <v>0</v>
      </c>
      <c r="I306" s="19">
        <f t="shared" si="32"/>
        <v>0</v>
      </c>
      <c r="J306" s="4">
        <f>ROUND((I306-SUM('Entitlement to Date'!E25:J25))/6,2)</f>
        <v>-10153.44</v>
      </c>
      <c r="K306" s="5"/>
      <c r="L306" s="5">
        <f>ROUND(((I306*-0.03)-SUM('CSI Admin to Date'!E25:J25))/6,2)</f>
        <v>304.60000000000002</v>
      </c>
      <c r="M306" s="5"/>
      <c r="N306" s="10">
        <f t="shared" si="31"/>
        <v>-9848.84</v>
      </c>
    </row>
    <row r="307" spans="1:14" ht="13.2" x14ac:dyDescent="0.25">
      <c r="A307" s="22" t="s">
        <v>89</v>
      </c>
      <c r="B307" s="10" t="s">
        <v>89</v>
      </c>
      <c r="C307" s="30" t="s">
        <v>102</v>
      </c>
      <c r="D307" s="10" t="s">
        <v>88</v>
      </c>
      <c r="E307" s="11"/>
      <c r="F307" s="2">
        <v>653.6</v>
      </c>
      <c r="G307" s="2"/>
      <c r="H307" s="7">
        <v>8303.49</v>
      </c>
      <c r="I307" s="19">
        <f t="shared" si="32"/>
        <v>5427161.0599999996</v>
      </c>
      <c r="J307" s="4">
        <f>ROUND((I307-SUM('Entitlement to Date'!E26:J26))/6,2)</f>
        <v>459788.92</v>
      </c>
      <c r="K307" s="5"/>
      <c r="L307" s="5">
        <f>ROUND(((I307*-0.03)-SUM('CSI Admin to Date'!E26:J26))/6,2)</f>
        <v>-13793.67</v>
      </c>
      <c r="M307" s="5"/>
      <c r="N307" s="10">
        <f t="shared" si="31"/>
        <v>445995.25</v>
      </c>
    </row>
    <row r="308" spans="1:14" ht="13.2" x14ac:dyDescent="0.25">
      <c r="A308" s="22" t="s">
        <v>93</v>
      </c>
      <c r="B308" s="1" t="s">
        <v>27</v>
      </c>
      <c r="C308" s="31" t="s">
        <v>68</v>
      </c>
      <c r="D308" s="1" t="s">
        <v>28</v>
      </c>
      <c r="E308" s="11"/>
      <c r="F308" s="2">
        <v>864.6</v>
      </c>
      <c r="G308" s="2"/>
      <c r="H308" s="9">
        <v>8061.35</v>
      </c>
      <c r="I308" s="19">
        <f t="shared" si="32"/>
        <v>6969843.21</v>
      </c>
      <c r="J308" s="4">
        <f>ROUND((I308-SUM('Entitlement to Date'!E27:J27))/6,2)</f>
        <v>583917.1</v>
      </c>
      <c r="K308" s="5"/>
      <c r="L308" s="5">
        <f>ROUND(((I308*-0.03)-SUM('CSI Admin to Date'!E27:J27))/6,2)</f>
        <v>-17517.509999999998</v>
      </c>
      <c r="M308" s="5">
        <v>-110383.55</v>
      </c>
      <c r="N308" s="10">
        <f t="shared" si="31"/>
        <v>456016.04</v>
      </c>
    </row>
    <row r="309" spans="1:14" ht="13.2" x14ac:dyDescent="0.25">
      <c r="A309" s="22" t="s">
        <v>93</v>
      </c>
      <c r="B309" s="1" t="s">
        <v>27</v>
      </c>
      <c r="C309" s="31" t="s">
        <v>86</v>
      </c>
      <c r="D309" s="1" t="s">
        <v>83</v>
      </c>
      <c r="E309" s="11"/>
      <c r="F309" s="2">
        <v>42</v>
      </c>
      <c r="G309" s="2"/>
      <c r="H309" s="9">
        <v>8061.35</v>
      </c>
      <c r="I309" s="19">
        <f t="shared" si="32"/>
        <v>338576.7</v>
      </c>
      <c r="J309" s="4">
        <f>ROUND((I309-SUM('Entitlement to Date'!E28:J28))/6,2)</f>
        <v>26330.59</v>
      </c>
      <c r="K309" s="5"/>
      <c r="L309" s="5">
        <f>ROUND(((I309*-0.03)-SUM('CSI Admin to Date'!E28:J28))/6,2)</f>
        <v>-789.92</v>
      </c>
      <c r="M309" s="5"/>
      <c r="N309" s="10">
        <f t="shared" si="31"/>
        <v>25540.670000000002</v>
      </c>
    </row>
    <row r="310" spans="1:14" ht="13.2" x14ac:dyDescent="0.25">
      <c r="A310" s="22" t="s">
        <v>98</v>
      </c>
      <c r="B310" s="1" t="s">
        <v>26</v>
      </c>
      <c r="C310" s="31" t="s">
        <v>124</v>
      </c>
      <c r="D310" s="1" t="s">
        <v>130</v>
      </c>
      <c r="E310" s="11"/>
      <c r="F310" s="2">
        <v>34.5</v>
      </c>
      <c r="G310" s="2"/>
      <c r="H310" s="9">
        <v>8118.3026384788664</v>
      </c>
      <c r="I310" s="19">
        <f t="shared" si="32"/>
        <v>280081.44</v>
      </c>
      <c r="J310" s="4">
        <f>ROUND((I310-SUM('Entitlement to Date'!E29:J29))/6,2)</f>
        <v>-28988.28</v>
      </c>
      <c r="K310" s="5"/>
      <c r="L310" s="5">
        <f>ROUND(((I310*-0.03)-SUM('CSI Admin to Date'!E29:J29))/6,2)</f>
        <v>869.65</v>
      </c>
      <c r="M310" s="5"/>
      <c r="N310" s="10">
        <f t="shared" si="31"/>
        <v>-28118.629999999997</v>
      </c>
    </row>
    <row r="311" spans="1:14" ht="13.2" x14ac:dyDescent="0.25">
      <c r="A311" s="22" t="s">
        <v>98</v>
      </c>
      <c r="B311" s="1" t="s">
        <v>26</v>
      </c>
      <c r="C311" s="31" t="s">
        <v>123</v>
      </c>
      <c r="D311" s="1" t="s">
        <v>128</v>
      </c>
      <c r="E311" s="11"/>
      <c r="F311" s="2">
        <v>182.3</v>
      </c>
      <c r="G311" s="2"/>
      <c r="H311" s="9">
        <v>8061.54</v>
      </c>
      <c r="I311" s="19">
        <f t="shared" si="32"/>
        <v>1469618.74</v>
      </c>
      <c r="J311" s="4">
        <f>ROUND((I311-SUM('Entitlement to Date'!E30:J30))/6,2)</f>
        <v>135589.26999999999</v>
      </c>
      <c r="K311" s="5"/>
      <c r="L311" s="5">
        <f>ROUND(((I311*-0.03)-SUM('CSI Admin to Date'!E30:J30))/6,2)</f>
        <v>-4067.68</v>
      </c>
      <c r="M311" s="5"/>
      <c r="N311" s="10">
        <f t="shared" si="31"/>
        <v>131521.59</v>
      </c>
    </row>
    <row r="312" spans="1:14" ht="13.2" x14ac:dyDescent="0.25">
      <c r="A312" s="22" t="s">
        <v>98</v>
      </c>
      <c r="B312" s="1" t="s">
        <v>26</v>
      </c>
      <c r="C312" s="31" t="s">
        <v>66</v>
      </c>
      <c r="D312" s="1" t="s">
        <v>131</v>
      </c>
      <c r="E312" s="11"/>
      <c r="F312" s="2">
        <v>205.7</v>
      </c>
      <c r="G312" s="2"/>
      <c r="H312" s="9">
        <v>8061.54</v>
      </c>
      <c r="I312" s="19">
        <f t="shared" si="32"/>
        <v>1658258.78</v>
      </c>
      <c r="J312" s="4">
        <f>ROUND((I312-SUM('Entitlement to Date'!E31:J31))/6,2)</f>
        <v>128875.64</v>
      </c>
      <c r="K312" s="5"/>
      <c r="L312" s="5">
        <f>ROUND(((I312*-0.03)-SUM('CSI Admin to Date'!E31:J31))/6,2)</f>
        <v>-3866.27</v>
      </c>
      <c r="M312" s="5"/>
      <c r="N312" s="10">
        <f t="shared" si="31"/>
        <v>125009.37</v>
      </c>
    </row>
    <row r="313" spans="1:14" ht="13.2" x14ac:dyDescent="0.25">
      <c r="A313" s="22" t="s">
        <v>98</v>
      </c>
      <c r="B313" s="1" t="s">
        <v>26</v>
      </c>
      <c r="C313" s="31" t="s">
        <v>125</v>
      </c>
      <c r="D313" s="1" t="s">
        <v>129</v>
      </c>
      <c r="E313" s="11"/>
      <c r="F313" s="2">
        <v>115.3</v>
      </c>
      <c r="G313" s="2"/>
      <c r="H313" s="9">
        <v>8061.54</v>
      </c>
      <c r="I313" s="19">
        <f t="shared" si="32"/>
        <v>929495.56</v>
      </c>
      <c r="J313" s="4">
        <f>ROUND((I313-SUM('Entitlement to Date'!E32:J32))/6,2)</f>
        <v>29535.14</v>
      </c>
      <c r="K313" s="5"/>
      <c r="L313" s="5">
        <f>ROUND(((I313*-0.03)-SUM('CSI Admin to Date'!E32:J32))/6,2)</f>
        <v>-886.06</v>
      </c>
      <c r="M313" s="5"/>
      <c r="N313" s="10">
        <f t="shared" si="31"/>
        <v>28649.079999999998</v>
      </c>
    </row>
    <row r="314" spans="1:14" ht="13.2" x14ac:dyDescent="0.25">
      <c r="A314" s="22" t="s">
        <v>98</v>
      </c>
      <c r="B314" s="1" t="s">
        <v>26</v>
      </c>
      <c r="C314" s="31" t="s">
        <v>67</v>
      </c>
      <c r="D314" s="1" t="s">
        <v>29</v>
      </c>
      <c r="E314" s="11"/>
      <c r="F314" s="2">
        <v>1285.5</v>
      </c>
      <c r="G314" s="2"/>
      <c r="H314" s="9">
        <v>8061.54</v>
      </c>
      <c r="I314" s="19">
        <f t="shared" si="32"/>
        <v>10363109.67</v>
      </c>
      <c r="J314" s="4">
        <f>ROUND((I314-SUM('Entitlement to Date'!E33:J33))/6,2)</f>
        <v>832616.29</v>
      </c>
      <c r="K314" s="5"/>
      <c r="L314" s="5">
        <f>ROUND(((I314*-0.03)-SUM('CSI Admin to Date'!E33:J33))/6,2)</f>
        <v>-24978.49</v>
      </c>
      <c r="M314" s="5">
        <v>-161026.25</v>
      </c>
      <c r="N314" s="10">
        <f t="shared" si="31"/>
        <v>646611.55000000005</v>
      </c>
    </row>
    <row r="315" spans="1:14" ht="13.2" x14ac:dyDescent="0.25">
      <c r="A315" s="22" t="s">
        <v>99</v>
      </c>
      <c r="B315" s="1" t="s">
        <v>21</v>
      </c>
      <c r="C315" s="31" t="s">
        <v>62</v>
      </c>
      <c r="D315" s="1" t="s">
        <v>22</v>
      </c>
      <c r="E315" s="11"/>
      <c r="F315" s="2">
        <v>292</v>
      </c>
      <c r="G315" s="2"/>
      <c r="H315" s="7">
        <v>8583.2444761058014</v>
      </c>
      <c r="I315" s="19">
        <f t="shared" si="32"/>
        <v>2506307.39</v>
      </c>
      <c r="J315" s="4">
        <f>ROUND((I315-SUM('Entitlement to Date'!E34:J34))/6,2)</f>
        <v>197421.02</v>
      </c>
      <c r="K315" s="5"/>
      <c r="L315" s="5">
        <f>ROUND(((I315*-0.03)-SUM('CSI Admin to Date'!E34:J34))/6,2)</f>
        <v>-5922.63</v>
      </c>
      <c r="M315" s="5"/>
      <c r="N315" s="10">
        <f t="shared" si="31"/>
        <v>191498.38999999998</v>
      </c>
    </row>
    <row r="316" spans="1:14" ht="13.2" x14ac:dyDescent="0.25">
      <c r="A316" s="22" t="s">
        <v>99</v>
      </c>
      <c r="B316" s="1" t="s">
        <v>21</v>
      </c>
      <c r="C316" s="31" t="s">
        <v>63</v>
      </c>
      <c r="D316" s="1" t="s">
        <v>40</v>
      </c>
      <c r="E316" s="11"/>
      <c r="F316" s="2">
        <v>349</v>
      </c>
      <c r="G316" s="2"/>
      <c r="H316" s="7">
        <v>8484.9644761058007</v>
      </c>
      <c r="I316" s="19">
        <f t="shared" si="32"/>
        <v>2961252.6</v>
      </c>
      <c r="J316" s="4">
        <f>ROUND((I316-SUM('Entitlement to Date'!E35:J35))/6,2)</f>
        <v>232197</v>
      </c>
      <c r="K316" s="5"/>
      <c r="L316" s="5">
        <f>ROUND(((I316*-0.03)-SUM('CSI Admin to Date'!E35:J35))/6,2)</f>
        <v>-6965.91</v>
      </c>
      <c r="M316" s="5">
        <v>-56243.34</v>
      </c>
      <c r="N316" s="10">
        <f t="shared" si="31"/>
        <v>168987.75</v>
      </c>
    </row>
    <row r="317" spans="1:14" ht="13.2" x14ac:dyDescent="0.25">
      <c r="A317" s="22" t="s">
        <v>100</v>
      </c>
      <c r="B317" s="10" t="s">
        <v>43</v>
      </c>
      <c r="C317" s="30" t="s">
        <v>87</v>
      </c>
      <c r="D317" s="10" t="s">
        <v>44</v>
      </c>
      <c r="E317" s="14"/>
      <c r="F317" s="2">
        <v>86</v>
      </c>
      <c r="G317" s="2"/>
      <c r="H317" s="18">
        <v>8166.7199140308094</v>
      </c>
      <c r="I317" s="19">
        <f t="shared" si="32"/>
        <v>702337.91</v>
      </c>
      <c r="J317" s="4">
        <f>ROUND((I317-SUM('Entitlement to Date'!E36:J36))/6,2)</f>
        <v>57147.59</v>
      </c>
      <c r="K317" s="5"/>
      <c r="L317" s="5">
        <f>ROUND(((I317*-0.03)-SUM('CSI Admin to Date'!E36:J36))/6,2)</f>
        <v>-1714.43</v>
      </c>
      <c r="M317" s="5"/>
      <c r="N317" s="10">
        <f t="shared" si="31"/>
        <v>55433.159999999996</v>
      </c>
    </row>
    <row r="318" spans="1:14" ht="13.2" x14ac:dyDescent="0.25">
      <c r="A318" s="22" t="s">
        <v>101</v>
      </c>
      <c r="B318" s="12" t="s">
        <v>78</v>
      </c>
      <c r="C318" s="31" t="s">
        <v>79</v>
      </c>
      <c r="D318" s="12" t="s">
        <v>80</v>
      </c>
      <c r="E318" s="11"/>
      <c r="F318" s="2">
        <v>120</v>
      </c>
      <c r="G318" s="2"/>
      <c r="H318" s="9">
        <v>8376.2170088172716</v>
      </c>
      <c r="I318" s="19">
        <f t="shared" si="32"/>
        <v>1005146.04</v>
      </c>
      <c r="J318" s="4">
        <f>ROUND((I318-SUM('Entitlement to Date'!E37:J37))/6,2)</f>
        <v>82638.42</v>
      </c>
      <c r="K318" s="5"/>
      <c r="L318" s="5">
        <f>ROUND(((I318*-0.03)-SUM('CSI Admin to Date'!E37:J37))/6,2)</f>
        <v>-2479.16</v>
      </c>
      <c r="M318" s="5"/>
      <c r="N318" s="10">
        <f t="shared" si="31"/>
        <v>80159.259999999995</v>
      </c>
    </row>
    <row r="319" spans="1:14" ht="13.2" x14ac:dyDescent="0.25">
      <c r="A319" s="22" t="s">
        <v>91</v>
      </c>
      <c r="B319" s="10" t="s">
        <v>12</v>
      </c>
      <c r="C319" s="30" t="s">
        <v>70</v>
      </c>
      <c r="D319" s="10" t="s">
        <v>69</v>
      </c>
      <c r="E319" s="14"/>
      <c r="F319" s="2">
        <v>469</v>
      </c>
      <c r="G319" s="2"/>
      <c r="H319" s="18">
        <v>8299.5764625511456</v>
      </c>
      <c r="I319" s="19">
        <f t="shared" si="32"/>
        <v>3892501.36</v>
      </c>
      <c r="J319" s="4">
        <f>ROUND((I319-SUM('Entitlement to Date'!E38:J38))/6,2)</f>
        <v>311312.81</v>
      </c>
      <c r="K319" s="5"/>
      <c r="L319" s="5">
        <f>ROUND(((I319*-0.03)-SUM('CSI Admin to Date'!E38:J38))/6,2)</f>
        <v>-9339.39</v>
      </c>
      <c r="M319" s="5">
        <v>-29574.38</v>
      </c>
      <c r="N319" s="10">
        <f t="shared" si="31"/>
        <v>272399.03999999998</v>
      </c>
    </row>
    <row r="320" spans="1:14" ht="13.2" x14ac:dyDescent="0.25">
      <c r="A320" s="22" t="s">
        <v>91</v>
      </c>
      <c r="B320" s="10" t="s">
        <v>12</v>
      </c>
      <c r="C320" s="30" t="s">
        <v>50</v>
      </c>
      <c r="D320" s="10" t="s">
        <v>13</v>
      </c>
      <c r="E320" s="13"/>
      <c r="F320" s="2">
        <v>335</v>
      </c>
      <c r="G320" s="2"/>
      <c r="H320" s="18">
        <v>8497.5264625511463</v>
      </c>
      <c r="I320" s="19">
        <f t="shared" si="32"/>
        <v>2846671.36</v>
      </c>
      <c r="J320" s="4">
        <f>ROUND((I320-SUM('Entitlement to Date'!E39:J39))/6,2)</f>
        <v>217794.74</v>
      </c>
      <c r="K320" s="5"/>
      <c r="L320" s="5">
        <f>ROUND(((I320*-0.03)-SUM('CSI Admin to Date'!E39:J39))/6,2)</f>
        <v>-6533.84</v>
      </c>
      <c r="M320" s="5">
        <v>-42336.45</v>
      </c>
      <c r="N320" s="10">
        <f t="shared" si="31"/>
        <v>168924.45</v>
      </c>
    </row>
    <row r="321" spans="1:14" ht="13.2" x14ac:dyDescent="0.25">
      <c r="A321" s="22" t="s">
        <v>91</v>
      </c>
      <c r="B321" s="10" t="s">
        <v>12</v>
      </c>
      <c r="C321" s="30" t="s">
        <v>51</v>
      </c>
      <c r="D321" s="10" t="s">
        <v>14</v>
      </c>
      <c r="E321" s="14"/>
      <c r="F321" s="2">
        <v>257</v>
      </c>
      <c r="G321" s="2"/>
      <c r="H321" s="18">
        <v>8682.5264625511463</v>
      </c>
      <c r="I321" s="19">
        <f t="shared" si="32"/>
        <v>2231409.2999999998</v>
      </c>
      <c r="J321" s="4">
        <f>ROUND((I321-SUM('Entitlement to Date'!E40:J40))/6,2)</f>
        <v>181180.85</v>
      </c>
      <c r="K321" s="5"/>
      <c r="L321" s="5">
        <f>ROUND(((I321*-0.03)-SUM('CSI Admin to Date'!E40:J40))/6,2)</f>
        <v>-5435.43</v>
      </c>
      <c r="M321" s="5"/>
      <c r="N321" s="10">
        <f t="shared" si="31"/>
        <v>175745.42</v>
      </c>
    </row>
    <row r="322" spans="1:14" x14ac:dyDescent="0.3">
      <c r="B322" s="11"/>
      <c r="D322" s="11"/>
      <c r="E322" s="11"/>
      <c r="F322" s="15"/>
      <c r="G322" s="15"/>
      <c r="H322" s="11"/>
      <c r="I322" s="11"/>
      <c r="J322" s="11"/>
      <c r="K322" s="11"/>
      <c r="L322" s="11"/>
      <c r="M322" s="11"/>
      <c r="N322" s="11"/>
    </row>
    <row r="323" spans="1:14" ht="13.2" x14ac:dyDescent="0.25">
      <c r="A323" s="39" t="s">
        <v>143</v>
      </c>
      <c r="C323" s="40">
        <v>7790.17</v>
      </c>
      <c r="E323" s="16"/>
      <c r="F323" s="17">
        <f>SUM(F283:F322)</f>
        <v>17770.400000000001</v>
      </c>
      <c r="G323" s="17">
        <f>SUM(G283:G322)</f>
        <v>5.5</v>
      </c>
      <c r="H323" s="17"/>
      <c r="I323" s="17">
        <f t="shared" ref="I323:K323" si="33">SUM(I283:I322)</f>
        <v>147564607.18500003</v>
      </c>
      <c r="J323" s="16">
        <f t="shared" si="33"/>
        <v>11784393.059999999</v>
      </c>
      <c r="K323" s="16">
        <f t="shared" si="33"/>
        <v>0</v>
      </c>
      <c r="L323" s="16">
        <f>SUM(L283:L322)</f>
        <v>-353531.77999999991</v>
      </c>
      <c r="M323" s="16">
        <f t="shared" ref="M323:N323" si="34">SUM(M283:M322)</f>
        <v>-1537313.29</v>
      </c>
      <c r="N323" s="16">
        <f t="shared" si="34"/>
        <v>9893547.9900000002</v>
      </c>
    </row>
    <row r="326" spans="1:14" ht="13.2" x14ac:dyDescent="0.25">
      <c r="A326" s="26" t="s">
        <v>121</v>
      </c>
      <c r="B326" s="20"/>
      <c r="C326" s="20"/>
      <c r="D326" s="26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spans="1:14" ht="66" x14ac:dyDescent="0.25">
      <c r="A327" s="29" t="s">
        <v>188</v>
      </c>
      <c r="B327" s="20"/>
      <c r="C327" s="20" t="s">
        <v>41</v>
      </c>
      <c r="D327" s="26" t="s">
        <v>42</v>
      </c>
      <c r="E327" s="21"/>
      <c r="F327" s="38" t="s">
        <v>140</v>
      </c>
      <c r="G327" s="38" t="s">
        <v>142</v>
      </c>
      <c r="H327" s="38" t="s">
        <v>141</v>
      </c>
      <c r="I327" s="38" t="s">
        <v>2</v>
      </c>
      <c r="J327" s="38" t="s">
        <v>3</v>
      </c>
      <c r="K327" s="38" t="s">
        <v>4</v>
      </c>
      <c r="L327" s="38" t="s">
        <v>5</v>
      </c>
      <c r="M327" s="38" t="s">
        <v>30</v>
      </c>
      <c r="N327" s="38" t="s">
        <v>6</v>
      </c>
    </row>
    <row r="328" spans="1:14" x14ac:dyDescent="0.3">
      <c r="B328" s="11"/>
      <c r="D328" s="11"/>
      <c r="E328" s="11"/>
      <c r="F328" s="23"/>
      <c r="G328" s="23"/>
      <c r="H328" s="19"/>
      <c r="I328" s="19"/>
      <c r="J328" s="19"/>
      <c r="K328" s="19"/>
      <c r="L328" s="19"/>
      <c r="M328" s="19"/>
      <c r="N328" s="10"/>
    </row>
    <row r="329" spans="1:14" ht="13.2" x14ac:dyDescent="0.25">
      <c r="A329" s="22" t="s">
        <v>91</v>
      </c>
      <c r="B329" s="1" t="s">
        <v>7</v>
      </c>
      <c r="C329" s="30" t="s">
        <v>47</v>
      </c>
      <c r="D329" s="1" t="s">
        <v>36</v>
      </c>
      <c r="E329" s="11"/>
      <c r="F329" s="2">
        <v>1839</v>
      </c>
      <c r="G329" s="2"/>
      <c r="H329" s="19">
        <v>8120.1972897963597</v>
      </c>
      <c r="I329" s="19">
        <f>ROUND(F329*H329,2)</f>
        <v>14933042.82</v>
      </c>
      <c r="J329" s="4">
        <f>ROUND((I329-SUM('Entitlement to Date'!E2:K2))/5,2)</f>
        <v>1222430.6000000001</v>
      </c>
      <c r="K329" s="5"/>
      <c r="L329" s="5">
        <f>ROUND(((I329*-0.03)-SUM('CSI Admin to Date'!E2:K2))/5,2)</f>
        <v>-36672.92</v>
      </c>
      <c r="M329" s="5">
        <v>-214687.39</v>
      </c>
      <c r="N329" s="10">
        <f t="shared" ref="N329:N367" si="35">J329+K329+L329+M329</f>
        <v>971070.29000000015</v>
      </c>
    </row>
    <row r="330" spans="1:14" ht="13.2" x14ac:dyDescent="0.25">
      <c r="A330" s="22" t="s">
        <v>91</v>
      </c>
      <c r="B330" s="10" t="s">
        <v>7</v>
      </c>
      <c r="C330" s="30" t="s">
        <v>71</v>
      </c>
      <c r="D330" s="10" t="s">
        <v>72</v>
      </c>
      <c r="E330" s="11"/>
      <c r="F330" s="2">
        <v>873.2</v>
      </c>
      <c r="G330" s="2"/>
      <c r="H330" s="19">
        <v>8273.0672897963595</v>
      </c>
      <c r="I330" s="19">
        <f>ROUND(F330*H330,2)</f>
        <v>7224042.3600000003</v>
      </c>
      <c r="J330" s="4">
        <f>ROUND((I330-SUM('Entitlement to Date'!E3:K3))/5,2)</f>
        <v>627218.22</v>
      </c>
      <c r="K330" s="5"/>
      <c r="L330" s="5">
        <f>ROUND(((I330*-0.03)-SUM('CSI Admin to Date'!E3:K3))/5,2)</f>
        <v>-18816.55</v>
      </c>
      <c r="M330" s="5">
        <v>-12574.17</v>
      </c>
      <c r="N330" s="10">
        <f t="shared" si="35"/>
        <v>595827.49999999988</v>
      </c>
    </row>
    <row r="331" spans="1:14" ht="13.2" x14ac:dyDescent="0.25">
      <c r="A331" s="22" t="s">
        <v>91</v>
      </c>
      <c r="B331" s="1" t="s">
        <v>7</v>
      </c>
      <c r="C331" s="31" t="s">
        <v>46</v>
      </c>
      <c r="D331" s="1" t="s">
        <v>8</v>
      </c>
      <c r="E331" s="11"/>
      <c r="F331" s="2">
        <v>2016.5</v>
      </c>
      <c r="G331" s="2">
        <v>5.5</v>
      </c>
      <c r="H331" s="19">
        <v>8547.9872897963614</v>
      </c>
      <c r="I331" s="19">
        <f>ROUND(F331*H331,2)+G331*C369</f>
        <v>17279862.305</v>
      </c>
      <c r="J331" s="4">
        <f>ROUND((I331-SUM('Entitlement to Date'!E4:K4))/5,2)</f>
        <v>1474256.63</v>
      </c>
      <c r="K331" s="5"/>
      <c r="L331" s="5">
        <f>ROUND(((I331*-0.03)-SUM('CSI Admin to Date'!E4:K4))/5,2)</f>
        <v>-44227.7</v>
      </c>
      <c r="M331" s="5">
        <v>-187879.15999999997</v>
      </c>
      <c r="N331" s="10">
        <f t="shared" si="35"/>
        <v>1242149.77</v>
      </c>
    </row>
    <row r="332" spans="1:14" ht="13.2" x14ac:dyDescent="0.25">
      <c r="A332" s="22" t="s">
        <v>94</v>
      </c>
      <c r="B332" s="10" t="s">
        <v>31</v>
      </c>
      <c r="C332" s="30" t="s">
        <v>85</v>
      </c>
      <c r="D332" s="10" t="s">
        <v>81</v>
      </c>
      <c r="E332" s="14"/>
      <c r="F332" s="2">
        <v>342.5</v>
      </c>
      <c r="G332" s="2"/>
      <c r="H332" s="18">
        <v>8703.097830173585</v>
      </c>
      <c r="I332" s="19">
        <f t="shared" ref="I332:I367" si="36">ROUND(F332*H332,2)</f>
        <v>2980811.01</v>
      </c>
      <c r="J332" s="4">
        <f>ROUND((I332-SUM('Entitlement to Date'!E5:K5))/5,2)</f>
        <v>241830.99</v>
      </c>
      <c r="K332" s="5"/>
      <c r="L332" s="5">
        <f>ROUND(((I332*-0.03)-SUM('CSI Admin to Date'!E5:K5))/5,2)</f>
        <v>-7254.93</v>
      </c>
      <c r="M332" s="5">
        <v>-97329.38</v>
      </c>
      <c r="N332" s="10">
        <f t="shared" si="35"/>
        <v>137246.68</v>
      </c>
    </row>
    <row r="333" spans="1:14" ht="13.2" x14ac:dyDescent="0.25">
      <c r="A333" s="22" t="s">
        <v>94</v>
      </c>
      <c r="B333" s="10" t="s">
        <v>31</v>
      </c>
      <c r="C333" s="30" t="s">
        <v>52</v>
      </c>
      <c r="D333" s="10" t="s">
        <v>32</v>
      </c>
      <c r="E333" s="14"/>
      <c r="F333" s="2">
        <v>308</v>
      </c>
      <c r="G333" s="2"/>
      <c r="H333" s="18">
        <v>8751.2978301735839</v>
      </c>
      <c r="I333" s="19">
        <f t="shared" si="36"/>
        <v>2695399.73</v>
      </c>
      <c r="J333" s="4">
        <f>ROUND((I333-SUM('Entitlement to Date'!E6:K6))/5,2)</f>
        <v>200147.77</v>
      </c>
      <c r="K333" s="5"/>
      <c r="L333" s="5">
        <f>ROUND(((I333*-0.03)-SUM('CSI Admin to Date'!E6:K6))/5,2)</f>
        <v>-6004.43</v>
      </c>
      <c r="M333" s="5"/>
      <c r="N333" s="10">
        <f t="shared" si="35"/>
        <v>194143.34</v>
      </c>
    </row>
    <row r="334" spans="1:14" ht="13.2" x14ac:dyDescent="0.25">
      <c r="A334" s="22" t="s">
        <v>94</v>
      </c>
      <c r="B334" s="10" t="s">
        <v>31</v>
      </c>
      <c r="C334" s="30" t="s">
        <v>53</v>
      </c>
      <c r="D334" s="10" t="s">
        <v>37</v>
      </c>
      <c r="E334" s="14"/>
      <c r="F334" s="2">
        <v>278</v>
      </c>
      <c r="G334" s="2"/>
      <c r="H334" s="18">
        <v>8891.4478301735853</v>
      </c>
      <c r="I334" s="19">
        <f t="shared" si="36"/>
        <v>2471822.5</v>
      </c>
      <c r="J334" s="4">
        <f>ROUND((I334-SUM('Entitlement to Date'!E7:K7))/5,2)</f>
        <v>195403.89</v>
      </c>
      <c r="K334" s="5"/>
      <c r="L334" s="5">
        <f>ROUND(((I334*-0.03)-SUM('CSI Admin to Date'!E7:K7))/5,2)</f>
        <v>-5862.11</v>
      </c>
      <c r="M334" s="5"/>
      <c r="N334" s="10">
        <f t="shared" si="35"/>
        <v>189541.78000000003</v>
      </c>
    </row>
    <row r="335" spans="1:14" ht="13.2" x14ac:dyDescent="0.25">
      <c r="A335" s="22" t="s">
        <v>94</v>
      </c>
      <c r="B335" s="10" t="s">
        <v>31</v>
      </c>
      <c r="C335" s="30" t="s">
        <v>103</v>
      </c>
      <c r="D335" s="10" t="s">
        <v>45</v>
      </c>
      <c r="E335" s="14"/>
      <c r="F335" s="2">
        <v>97</v>
      </c>
      <c r="G335" s="2"/>
      <c r="H335" s="18">
        <v>9267.4078301735844</v>
      </c>
      <c r="I335" s="19">
        <f t="shared" si="36"/>
        <v>898938.56</v>
      </c>
      <c r="J335" s="4">
        <f>ROUND((I335-SUM('Entitlement to Date'!E8:K8))/5,2)</f>
        <v>73518.37</v>
      </c>
      <c r="K335" s="5"/>
      <c r="L335" s="5">
        <f>ROUND(((I335*-0.03)-SUM('CSI Admin to Date'!E8:K8))/5,2)</f>
        <v>-2205.5500000000002</v>
      </c>
      <c r="M335" s="5"/>
      <c r="N335" s="10">
        <f t="shared" si="35"/>
        <v>71312.819999999992</v>
      </c>
    </row>
    <row r="336" spans="1:14" ht="13.2" x14ac:dyDescent="0.25">
      <c r="A336" s="24" t="s">
        <v>95</v>
      </c>
      <c r="B336" s="1" t="s">
        <v>17</v>
      </c>
      <c r="C336" s="31" t="s">
        <v>126</v>
      </c>
      <c r="D336" s="8" t="s">
        <v>127</v>
      </c>
      <c r="E336" s="11"/>
      <c r="F336" s="2">
        <v>220</v>
      </c>
      <c r="G336" s="2"/>
      <c r="H336" s="6">
        <v>8491.5109085528184</v>
      </c>
      <c r="I336" s="19">
        <f t="shared" si="36"/>
        <v>1868132.4</v>
      </c>
      <c r="J336" s="4">
        <f>ROUND((I336-SUM('Entitlement to Date'!E9:K9))/5,2)</f>
        <v>117520.16</v>
      </c>
      <c r="K336" s="5"/>
      <c r="L336" s="5">
        <f>ROUND(((I336*-0.03)-SUM('CSI Admin to Date'!E9:K9))/5,2)</f>
        <v>-3525.6</v>
      </c>
      <c r="M336" s="5"/>
      <c r="N336" s="10">
        <f t="shared" si="35"/>
        <v>113994.56</v>
      </c>
    </row>
    <row r="337" spans="1:14" ht="13.2" x14ac:dyDescent="0.25">
      <c r="A337" s="24" t="s">
        <v>95</v>
      </c>
      <c r="B337" s="10" t="s">
        <v>17</v>
      </c>
      <c r="C337" s="30" t="s">
        <v>84</v>
      </c>
      <c r="D337" s="27" t="s">
        <v>82</v>
      </c>
      <c r="E337" s="13"/>
      <c r="F337" s="2">
        <v>495.5</v>
      </c>
      <c r="G337" s="2"/>
      <c r="H337" s="6">
        <v>8188.8509085528194</v>
      </c>
      <c r="I337" s="19">
        <f t="shared" si="36"/>
        <v>4057575.63</v>
      </c>
      <c r="J337" s="4">
        <f>ROUND((I337-SUM('Entitlement to Date'!E10:K10))/5,2)</f>
        <v>307079.14</v>
      </c>
      <c r="K337" s="5"/>
      <c r="L337" s="5">
        <f>ROUND(((I337*-0.03)-SUM('CSI Admin to Date'!E10:K10))/5,2)</f>
        <v>-9212.3700000000008</v>
      </c>
      <c r="M337" s="5"/>
      <c r="N337" s="10">
        <f t="shared" si="35"/>
        <v>297866.77</v>
      </c>
    </row>
    <row r="338" spans="1:14" ht="13.2" x14ac:dyDescent="0.25">
      <c r="A338" s="24" t="s">
        <v>95</v>
      </c>
      <c r="B338" s="10" t="s">
        <v>17</v>
      </c>
      <c r="C338" s="30" t="s">
        <v>57</v>
      </c>
      <c r="D338" s="10" t="s">
        <v>19</v>
      </c>
      <c r="E338" s="11"/>
      <c r="F338" s="2">
        <v>430</v>
      </c>
      <c r="G338" s="2"/>
      <c r="H338" s="6">
        <v>8091.1909085528196</v>
      </c>
      <c r="I338" s="19">
        <f t="shared" si="36"/>
        <v>3479212.09</v>
      </c>
      <c r="J338" s="4">
        <f>ROUND((I338-SUM('Entitlement to Date'!E11:K11))/5,2)</f>
        <v>263039.37</v>
      </c>
      <c r="K338" s="5"/>
      <c r="L338" s="5">
        <f>ROUND(((I338*-0.03)-SUM('CSI Admin to Date'!E11:K11))/5,2)</f>
        <v>-7891.18</v>
      </c>
      <c r="M338" s="5">
        <v>-42402.29</v>
      </c>
      <c r="N338" s="10">
        <f t="shared" si="35"/>
        <v>212745.9</v>
      </c>
    </row>
    <row r="339" spans="1:14" ht="13.2" x14ac:dyDescent="0.25">
      <c r="A339" s="24" t="s">
        <v>95</v>
      </c>
      <c r="B339" s="10" t="s">
        <v>17</v>
      </c>
      <c r="C339" s="30" t="s">
        <v>58</v>
      </c>
      <c r="D339" s="10" t="s">
        <v>20</v>
      </c>
      <c r="E339" s="11"/>
      <c r="F339" s="2">
        <v>568.5</v>
      </c>
      <c r="G339" s="2"/>
      <c r="H339" s="6">
        <v>8061.35</v>
      </c>
      <c r="I339" s="19">
        <f t="shared" si="36"/>
        <v>4582877.4800000004</v>
      </c>
      <c r="J339" s="4">
        <f>ROUND((I339-SUM('Entitlement to Date'!E12:K12))/5,2)</f>
        <v>326113.39</v>
      </c>
      <c r="K339" s="5"/>
      <c r="L339" s="5">
        <f>ROUND(((I339*-0.03)-SUM('CSI Admin to Date'!E12:K12))/5,2)</f>
        <v>-9783.4</v>
      </c>
      <c r="M339" s="5">
        <v>-146519.58000000002</v>
      </c>
      <c r="N339" s="10">
        <f t="shared" si="35"/>
        <v>169810.40999999997</v>
      </c>
    </row>
    <row r="340" spans="1:14" ht="13.2" x14ac:dyDescent="0.25">
      <c r="A340" s="24" t="s">
        <v>95</v>
      </c>
      <c r="B340" s="1" t="s">
        <v>17</v>
      </c>
      <c r="C340" s="31" t="s">
        <v>59</v>
      </c>
      <c r="D340" s="1" t="s">
        <v>33</v>
      </c>
      <c r="E340" s="11"/>
      <c r="F340" s="2">
        <v>357</v>
      </c>
      <c r="G340" s="2"/>
      <c r="H340" s="6">
        <v>8172.0909085528192</v>
      </c>
      <c r="I340" s="19">
        <f t="shared" si="36"/>
        <v>2917436.45</v>
      </c>
      <c r="J340" s="4">
        <f>ROUND((I340-SUM('Entitlement to Date'!E13:K13))/5,2)</f>
        <v>202456.31</v>
      </c>
      <c r="K340" s="5"/>
      <c r="L340" s="5">
        <f>ROUND(((I340*-0.03)-SUM('CSI Admin to Date'!E13:K13))/5,2)</f>
        <v>-6073.69</v>
      </c>
      <c r="M340" s="5"/>
      <c r="N340" s="10">
        <f t="shared" si="35"/>
        <v>196382.62</v>
      </c>
    </row>
    <row r="341" spans="1:14" ht="13.2" x14ac:dyDescent="0.25">
      <c r="A341" s="24" t="s">
        <v>95</v>
      </c>
      <c r="B341" s="1" t="s">
        <v>17</v>
      </c>
      <c r="C341" s="31" t="s">
        <v>61</v>
      </c>
      <c r="D341" s="1" t="s">
        <v>35</v>
      </c>
      <c r="E341" s="11"/>
      <c r="F341" s="2">
        <v>326</v>
      </c>
      <c r="G341" s="2"/>
      <c r="H341" s="6">
        <v>8264.3209085528179</v>
      </c>
      <c r="I341" s="19">
        <f t="shared" si="36"/>
        <v>2694168.62</v>
      </c>
      <c r="J341" s="4">
        <f>ROUND((I341-SUM('Entitlement to Date'!E14:K14))/5,2)</f>
        <v>224572.55</v>
      </c>
      <c r="K341" s="5"/>
      <c r="L341" s="5">
        <f>ROUND(((I341*-0.03)-SUM('CSI Admin to Date'!E14:K14))/5,2)</f>
        <v>-6737.18</v>
      </c>
      <c r="M341" s="5">
        <v>-17523.8</v>
      </c>
      <c r="N341" s="10">
        <f t="shared" si="35"/>
        <v>200311.57</v>
      </c>
    </row>
    <row r="342" spans="1:14" ht="13.2" x14ac:dyDescent="0.25">
      <c r="A342" s="24" t="s">
        <v>95</v>
      </c>
      <c r="B342" s="1" t="s">
        <v>17</v>
      </c>
      <c r="C342" s="31" t="s">
        <v>74</v>
      </c>
      <c r="D342" s="1" t="s">
        <v>73</v>
      </c>
      <c r="E342" s="11"/>
      <c r="F342" s="2">
        <v>77</v>
      </c>
      <c r="G342" s="2"/>
      <c r="H342" s="6">
        <v>8061.35</v>
      </c>
      <c r="I342" s="19">
        <f t="shared" si="36"/>
        <v>620723.94999999995</v>
      </c>
      <c r="J342" s="4">
        <f>ROUND((I342-SUM('Entitlement to Date'!E15:K15))/5,2)</f>
        <v>39387.35</v>
      </c>
      <c r="K342" s="5"/>
      <c r="L342" s="5">
        <f>ROUND(((I342*-0.03)-SUM('CSI Admin to Date'!E15:K15))/5,2)</f>
        <v>-1181.6199999999999</v>
      </c>
      <c r="M342" s="5"/>
      <c r="N342" s="10">
        <f t="shared" si="35"/>
        <v>38205.729999999996</v>
      </c>
    </row>
    <row r="343" spans="1:14" ht="13.2" x14ac:dyDescent="0.25">
      <c r="A343" s="24" t="s">
        <v>95</v>
      </c>
      <c r="B343" s="1" t="s">
        <v>17</v>
      </c>
      <c r="C343" s="31" t="s">
        <v>120</v>
      </c>
      <c r="D343" s="8" t="s">
        <v>132</v>
      </c>
      <c r="E343" s="11"/>
      <c r="F343" s="2">
        <v>192</v>
      </c>
      <c r="G343" s="2"/>
      <c r="H343" s="6">
        <v>8439.3409085528183</v>
      </c>
      <c r="I343" s="19">
        <f t="shared" si="36"/>
        <v>1620353.45</v>
      </c>
      <c r="J343" s="4">
        <f>ROUND((I343-SUM('Entitlement to Date'!E16:K16))/5,2)</f>
        <v>82123.17</v>
      </c>
      <c r="K343" s="5"/>
      <c r="L343" s="5">
        <f>ROUND(((I343*-0.03)-SUM('CSI Admin to Date'!E16:K16))/5,2)</f>
        <v>-2463.69</v>
      </c>
      <c r="M343" s="5"/>
      <c r="N343" s="10">
        <f t="shared" si="35"/>
        <v>79659.48</v>
      </c>
    </row>
    <row r="344" spans="1:14" ht="13.2" x14ac:dyDescent="0.25">
      <c r="A344" s="24" t="s">
        <v>95</v>
      </c>
      <c r="B344" s="1" t="s">
        <v>17</v>
      </c>
      <c r="C344" s="31" t="s">
        <v>60</v>
      </c>
      <c r="D344" s="1" t="s">
        <v>34</v>
      </c>
      <c r="E344" s="11"/>
      <c r="F344" s="2">
        <v>330.6</v>
      </c>
      <c r="G344" s="2"/>
      <c r="H344" s="6">
        <v>8118.3009085528183</v>
      </c>
      <c r="I344" s="19">
        <f t="shared" si="36"/>
        <v>2683910.2799999998</v>
      </c>
      <c r="J344" s="4">
        <f>ROUND((I344-SUM('Entitlement to Date'!E17:K17))/5,2)</f>
        <v>228945.43</v>
      </c>
      <c r="K344" s="5"/>
      <c r="L344" s="5">
        <f>ROUND(((I344*-0.03)-SUM('CSI Admin to Date'!E17:K17))/5,2)</f>
        <v>-6868.36</v>
      </c>
      <c r="M344" s="5"/>
      <c r="N344" s="10">
        <f t="shared" si="35"/>
        <v>222077.07</v>
      </c>
    </row>
    <row r="345" spans="1:14" ht="13.2" x14ac:dyDescent="0.25">
      <c r="A345" s="24" t="s">
        <v>95</v>
      </c>
      <c r="B345" s="1" t="s">
        <v>17</v>
      </c>
      <c r="C345" s="31" t="s">
        <v>56</v>
      </c>
      <c r="D345" s="8" t="s">
        <v>18</v>
      </c>
      <c r="E345" s="11"/>
      <c r="F345" s="2">
        <v>853.1</v>
      </c>
      <c r="G345" s="2"/>
      <c r="H345" s="6">
        <v>8061.35</v>
      </c>
      <c r="I345" s="19">
        <f t="shared" si="36"/>
        <v>6877137.6900000004</v>
      </c>
      <c r="J345" s="4">
        <f>ROUND((I345-SUM('Entitlement to Date'!E18:K18))/5,2)</f>
        <v>562908.05000000005</v>
      </c>
      <c r="K345" s="5"/>
      <c r="L345" s="5">
        <f>ROUND(((I345*-0.03)-SUM('CSI Admin to Date'!E18:K18))/5,2)</f>
        <v>-16887.240000000002</v>
      </c>
      <c r="M345" s="5">
        <v>-65031.25</v>
      </c>
      <c r="N345" s="10">
        <f t="shared" si="35"/>
        <v>480989.56000000006</v>
      </c>
    </row>
    <row r="346" spans="1:14" ht="13.2" x14ac:dyDescent="0.25">
      <c r="A346" s="22" t="s">
        <v>91</v>
      </c>
      <c r="B346" s="12" t="s">
        <v>9</v>
      </c>
      <c r="C346" s="30" t="s">
        <v>48</v>
      </c>
      <c r="D346" s="12" t="s">
        <v>10</v>
      </c>
      <c r="E346" s="11"/>
      <c r="F346" s="2">
        <v>767.5</v>
      </c>
      <c r="G346" s="2"/>
      <c r="H346" s="3">
        <v>8612.6376810390393</v>
      </c>
      <c r="I346" s="19">
        <f t="shared" si="36"/>
        <v>6610199.4199999999</v>
      </c>
      <c r="J346" s="4">
        <f>ROUND((I346-SUM('Entitlement to Date'!E19:K19))/5,2)</f>
        <v>489614.65</v>
      </c>
      <c r="K346" s="5"/>
      <c r="L346" s="5">
        <f>ROUND(((I346*-0.03)-SUM('CSI Admin to Date'!E19:K19))/5,2)</f>
        <v>-14688.44</v>
      </c>
      <c r="M346" s="5">
        <v>-159286.87</v>
      </c>
      <c r="N346" s="10">
        <f t="shared" si="35"/>
        <v>315639.34000000003</v>
      </c>
    </row>
    <row r="347" spans="1:14" ht="13.2" x14ac:dyDescent="0.25">
      <c r="A347" s="22" t="s">
        <v>91</v>
      </c>
      <c r="B347" s="1" t="s">
        <v>90</v>
      </c>
      <c r="C347" s="30" t="s">
        <v>49</v>
      </c>
      <c r="D347" s="1" t="s">
        <v>11</v>
      </c>
      <c r="E347" s="11"/>
      <c r="F347" s="2">
        <v>705</v>
      </c>
      <c r="G347" s="2"/>
      <c r="H347" s="6">
        <v>8325.9587175646102</v>
      </c>
      <c r="I347" s="19">
        <f t="shared" si="36"/>
        <v>5869800.9000000004</v>
      </c>
      <c r="J347" s="4">
        <f>ROUND((I347-SUM('Entitlement to Date'!E20:K20))/5,2)</f>
        <v>520788</v>
      </c>
      <c r="K347" s="5"/>
      <c r="L347" s="5">
        <f>ROUND(((I347*-0.03)-SUM('CSI Admin to Date'!E20:K20))/5,2)</f>
        <v>-15623.64</v>
      </c>
      <c r="M347" s="5">
        <v>-68276.05</v>
      </c>
      <c r="N347" s="10">
        <f t="shared" si="35"/>
        <v>436888.31</v>
      </c>
    </row>
    <row r="348" spans="1:14" ht="13.2" x14ac:dyDescent="0.25">
      <c r="A348" s="22" t="s">
        <v>92</v>
      </c>
      <c r="B348" s="10" t="s">
        <v>38</v>
      </c>
      <c r="C348" s="30" t="s">
        <v>54</v>
      </c>
      <c r="D348" s="10" t="s">
        <v>39</v>
      </c>
      <c r="E348" s="14"/>
      <c r="F348" s="2">
        <v>631</v>
      </c>
      <c r="G348" s="2"/>
      <c r="H348" s="18">
        <v>8141.1249602569178</v>
      </c>
      <c r="I348" s="19">
        <f t="shared" si="36"/>
        <v>5137049.8499999996</v>
      </c>
      <c r="J348" s="4">
        <f>ROUND((I348-SUM('Entitlement to Date'!E21:K21))/5,2)</f>
        <v>425839.43</v>
      </c>
      <c r="K348" s="5"/>
      <c r="L348" s="5">
        <f>ROUND(((I348*-0.03)-SUM('CSI Admin to Date'!E21:K21))/5,2)</f>
        <v>-12775.18</v>
      </c>
      <c r="M348" s="5">
        <v>-126343.55</v>
      </c>
      <c r="N348" s="10">
        <f t="shared" si="35"/>
        <v>286720.7</v>
      </c>
    </row>
    <row r="349" spans="1:14" ht="13.2" x14ac:dyDescent="0.25">
      <c r="A349" s="22" t="s">
        <v>96</v>
      </c>
      <c r="B349" s="1" t="s">
        <v>23</v>
      </c>
      <c r="C349" s="31" t="s">
        <v>64</v>
      </c>
      <c r="D349" s="1" t="s">
        <v>24</v>
      </c>
      <c r="E349" s="11"/>
      <c r="F349" s="2">
        <v>208</v>
      </c>
      <c r="G349" s="2"/>
      <c r="H349" s="7">
        <v>8341.4577462627421</v>
      </c>
      <c r="I349" s="19">
        <f t="shared" si="36"/>
        <v>1735023.21</v>
      </c>
      <c r="J349" s="4">
        <f>ROUND((I349-SUM('Entitlement to Date'!E22:K22))/5,2)</f>
        <v>140269.79999999999</v>
      </c>
      <c r="K349" s="5"/>
      <c r="L349" s="5">
        <f>ROUND(((I349*-0.03)-SUM('CSI Admin to Date'!E22:K22))/5,2)</f>
        <v>-4208.09</v>
      </c>
      <c r="M349" s="5"/>
      <c r="N349" s="10">
        <f t="shared" si="35"/>
        <v>136061.71</v>
      </c>
    </row>
    <row r="350" spans="1:14" ht="13.2" x14ac:dyDescent="0.25">
      <c r="A350" s="22" t="s">
        <v>96</v>
      </c>
      <c r="B350" s="12" t="s">
        <v>23</v>
      </c>
      <c r="C350" s="31" t="s">
        <v>65</v>
      </c>
      <c r="D350" s="12" t="s">
        <v>25</v>
      </c>
      <c r="E350" s="11"/>
      <c r="F350" s="2">
        <v>242.5</v>
      </c>
      <c r="G350" s="2"/>
      <c r="H350" s="7">
        <v>8191.6177462627429</v>
      </c>
      <c r="I350" s="19">
        <f t="shared" si="36"/>
        <v>1986467.3</v>
      </c>
      <c r="J350" s="4">
        <f>ROUND((I350-SUM('Entitlement to Date'!E23:K23))/5,2)</f>
        <v>160677.31</v>
      </c>
      <c r="K350" s="5"/>
      <c r="L350" s="5">
        <f>ROUND(((I350*-0.03)-SUM('CSI Admin to Date'!E23:K23))/5,2)</f>
        <v>-4820.32</v>
      </c>
      <c r="M350" s="5"/>
      <c r="N350" s="10">
        <f t="shared" si="35"/>
        <v>155856.99</v>
      </c>
    </row>
    <row r="351" spans="1:14" ht="13.2" x14ac:dyDescent="0.25">
      <c r="A351" s="22" t="s">
        <v>15</v>
      </c>
      <c r="B351" s="10" t="s">
        <v>15</v>
      </c>
      <c r="C351" s="30" t="s">
        <v>55</v>
      </c>
      <c r="D351" s="10" t="s">
        <v>16</v>
      </c>
      <c r="E351" s="13"/>
      <c r="F351" s="2">
        <v>321</v>
      </c>
      <c r="G351" s="2"/>
      <c r="H351" s="6">
        <v>8594.5422502509609</v>
      </c>
      <c r="I351" s="19">
        <f t="shared" si="36"/>
        <v>2758848.06</v>
      </c>
      <c r="J351" s="4">
        <f>ROUND((I351-SUM('Entitlement to Date'!E24:K24))/5,2)</f>
        <v>221048.78</v>
      </c>
      <c r="K351" s="5"/>
      <c r="L351" s="5">
        <f>ROUND(((I351*-0.03)-SUM('CSI Admin to Date'!E24:K24))/5,2)</f>
        <v>-6631.46</v>
      </c>
      <c r="M351" s="5"/>
      <c r="N351" s="10">
        <f t="shared" si="35"/>
        <v>214417.32</v>
      </c>
    </row>
    <row r="352" spans="1:14" ht="13.2" x14ac:dyDescent="0.25">
      <c r="A352" s="22" t="s">
        <v>97</v>
      </c>
      <c r="B352" s="10" t="s">
        <v>75</v>
      </c>
      <c r="C352" s="30" t="s">
        <v>77</v>
      </c>
      <c r="D352" s="10" t="s">
        <v>76</v>
      </c>
      <c r="E352" s="11"/>
      <c r="F352" s="2">
        <v>0</v>
      </c>
      <c r="G352" s="2"/>
      <c r="H352" s="7">
        <v>0</v>
      </c>
      <c r="I352" s="19">
        <f t="shared" si="36"/>
        <v>0</v>
      </c>
      <c r="J352" s="4">
        <f>ROUND((I352-SUM('Entitlement to Date'!E25:K25))/5,2)</f>
        <v>-10153.44</v>
      </c>
      <c r="K352" s="5"/>
      <c r="L352" s="5">
        <f>ROUND(((I352*-0.03)-SUM('CSI Admin to Date'!E25:K25))/5,2)</f>
        <v>304.60000000000002</v>
      </c>
      <c r="M352" s="5"/>
      <c r="N352" s="10">
        <f t="shared" si="35"/>
        <v>-9848.84</v>
      </c>
    </row>
    <row r="353" spans="1:14" ht="13.2" x14ac:dyDescent="0.25">
      <c r="A353" s="22" t="s">
        <v>89</v>
      </c>
      <c r="B353" s="10" t="s">
        <v>89</v>
      </c>
      <c r="C353" s="30" t="s">
        <v>102</v>
      </c>
      <c r="D353" s="10" t="s">
        <v>88</v>
      </c>
      <c r="E353" s="11"/>
      <c r="F353" s="2">
        <v>653.6</v>
      </c>
      <c r="G353" s="2"/>
      <c r="H353" s="7">
        <v>8303.49</v>
      </c>
      <c r="I353" s="19">
        <f t="shared" si="36"/>
        <v>5427161.0599999996</v>
      </c>
      <c r="J353" s="4">
        <f>ROUND((I353-SUM('Entitlement to Date'!E26:K26))/5,2)</f>
        <v>459788.92</v>
      </c>
      <c r="K353" s="5"/>
      <c r="L353" s="5">
        <f>ROUND(((I353*-0.03)-SUM('CSI Admin to Date'!E26:K26))/5,2)</f>
        <v>-13793.67</v>
      </c>
      <c r="M353" s="5"/>
      <c r="N353" s="10">
        <f t="shared" si="35"/>
        <v>445995.25</v>
      </c>
    </row>
    <row r="354" spans="1:14" ht="13.2" x14ac:dyDescent="0.25">
      <c r="A354" s="22" t="s">
        <v>93</v>
      </c>
      <c r="B354" s="1" t="s">
        <v>27</v>
      </c>
      <c r="C354" s="31" t="s">
        <v>68</v>
      </c>
      <c r="D354" s="1" t="s">
        <v>28</v>
      </c>
      <c r="E354" s="11"/>
      <c r="F354" s="2">
        <v>864.6</v>
      </c>
      <c r="G354" s="2"/>
      <c r="H354" s="9">
        <v>8061.35</v>
      </c>
      <c r="I354" s="19">
        <f t="shared" si="36"/>
        <v>6969843.21</v>
      </c>
      <c r="J354" s="4">
        <f>ROUND((I354-SUM('Entitlement to Date'!E27:K27))/5,2)</f>
        <v>583917.1</v>
      </c>
      <c r="K354" s="5"/>
      <c r="L354" s="5">
        <f>ROUND(((I354*-0.03)-SUM('CSI Admin to Date'!E27:K27))/5,2)</f>
        <v>-17517.509999999998</v>
      </c>
      <c r="M354" s="5">
        <v>-110383.53</v>
      </c>
      <c r="N354" s="10">
        <f t="shared" si="35"/>
        <v>456016.05999999994</v>
      </c>
    </row>
    <row r="355" spans="1:14" ht="13.2" x14ac:dyDescent="0.25">
      <c r="A355" s="22" t="s">
        <v>93</v>
      </c>
      <c r="B355" s="1" t="s">
        <v>27</v>
      </c>
      <c r="C355" s="31" t="s">
        <v>86</v>
      </c>
      <c r="D355" s="1" t="s">
        <v>83</v>
      </c>
      <c r="E355" s="11"/>
      <c r="F355" s="2">
        <v>42</v>
      </c>
      <c r="G355" s="2"/>
      <c r="H355" s="9">
        <v>8061.35</v>
      </c>
      <c r="I355" s="19">
        <f t="shared" si="36"/>
        <v>338576.7</v>
      </c>
      <c r="J355" s="4">
        <f>ROUND((I355-SUM('Entitlement to Date'!E28:K28))/5,2)</f>
        <v>26330.58</v>
      </c>
      <c r="K355" s="5"/>
      <c r="L355" s="5">
        <f>ROUND(((I355*-0.03)-SUM('CSI Admin to Date'!E28:K28))/5,2)</f>
        <v>-789.92</v>
      </c>
      <c r="M355" s="5"/>
      <c r="N355" s="10">
        <f t="shared" si="35"/>
        <v>25540.660000000003</v>
      </c>
    </row>
    <row r="356" spans="1:14" ht="13.2" x14ac:dyDescent="0.25">
      <c r="A356" s="22" t="s">
        <v>98</v>
      </c>
      <c r="B356" s="1" t="s">
        <v>26</v>
      </c>
      <c r="C356" s="31" t="s">
        <v>124</v>
      </c>
      <c r="D356" s="1" t="s">
        <v>130</v>
      </c>
      <c r="E356" s="11"/>
      <c r="F356" s="2">
        <v>34.5</v>
      </c>
      <c r="G356" s="2"/>
      <c r="H356" s="9">
        <v>8118.3026384788664</v>
      </c>
      <c r="I356" s="19">
        <f t="shared" si="36"/>
        <v>280081.44</v>
      </c>
      <c r="J356" s="4">
        <f>ROUND((I356-SUM('Entitlement to Date'!E29:K29))/5,2)</f>
        <v>-28988.28</v>
      </c>
      <c r="K356" s="5"/>
      <c r="L356" s="5">
        <f>ROUND(((I356*-0.03)-SUM('CSI Admin to Date'!E29:K29))/5,2)</f>
        <v>869.65</v>
      </c>
      <c r="M356" s="5"/>
      <c r="N356" s="10">
        <f t="shared" si="35"/>
        <v>-28118.629999999997</v>
      </c>
    </row>
    <row r="357" spans="1:14" ht="13.2" x14ac:dyDescent="0.25">
      <c r="A357" s="22" t="s">
        <v>98</v>
      </c>
      <c r="B357" s="1" t="s">
        <v>26</v>
      </c>
      <c r="C357" s="31" t="s">
        <v>123</v>
      </c>
      <c r="D357" s="1" t="s">
        <v>128</v>
      </c>
      <c r="E357" s="11"/>
      <c r="F357" s="2">
        <v>182.3</v>
      </c>
      <c r="G357" s="2"/>
      <c r="H357" s="9">
        <v>8061.54</v>
      </c>
      <c r="I357" s="19">
        <f t="shared" si="36"/>
        <v>1469618.74</v>
      </c>
      <c r="J357" s="4">
        <f>ROUND((I357-SUM('Entitlement to Date'!E30:K30))/5,2)</f>
        <v>135589.26999999999</v>
      </c>
      <c r="K357" s="5"/>
      <c r="L357" s="5">
        <f>ROUND(((I357*-0.03)-SUM('CSI Admin to Date'!E30:K30))/5,2)</f>
        <v>-4067.68</v>
      </c>
      <c r="M357" s="5"/>
      <c r="N357" s="10">
        <f t="shared" si="35"/>
        <v>131521.59</v>
      </c>
    </row>
    <row r="358" spans="1:14" ht="13.2" x14ac:dyDescent="0.25">
      <c r="A358" s="22" t="s">
        <v>98</v>
      </c>
      <c r="B358" s="1" t="s">
        <v>26</v>
      </c>
      <c r="C358" s="31" t="s">
        <v>66</v>
      </c>
      <c r="D358" s="1" t="s">
        <v>131</v>
      </c>
      <c r="E358" s="11"/>
      <c r="F358" s="2">
        <v>205.7</v>
      </c>
      <c r="G358" s="2"/>
      <c r="H358" s="9">
        <v>8061.54</v>
      </c>
      <c r="I358" s="19">
        <f t="shared" si="36"/>
        <v>1658258.78</v>
      </c>
      <c r="J358" s="4">
        <f>ROUND((I358-SUM('Entitlement to Date'!E31:K31))/5,2)</f>
        <v>128875.64</v>
      </c>
      <c r="K358" s="5"/>
      <c r="L358" s="5">
        <f>ROUND(((I358*-0.03)-SUM('CSI Admin to Date'!E31:K31))/5,2)</f>
        <v>-3866.27</v>
      </c>
      <c r="M358" s="5"/>
      <c r="N358" s="10">
        <f t="shared" si="35"/>
        <v>125009.37</v>
      </c>
    </row>
    <row r="359" spans="1:14" ht="13.2" x14ac:dyDescent="0.25">
      <c r="A359" s="22" t="s">
        <v>98</v>
      </c>
      <c r="B359" s="1" t="s">
        <v>26</v>
      </c>
      <c r="C359" s="31" t="s">
        <v>125</v>
      </c>
      <c r="D359" s="1" t="s">
        <v>129</v>
      </c>
      <c r="E359" s="11"/>
      <c r="F359" s="2">
        <v>115.3</v>
      </c>
      <c r="G359" s="2"/>
      <c r="H359" s="9">
        <v>8061.54</v>
      </c>
      <c r="I359" s="19">
        <f t="shared" si="36"/>
        <v>929495.56</v>
      </c>
      <c r="J359" s="4">
        <f>ROUND((I359-SUM('Entitlement to Date'!E32:K32))/5,2)</f>
        <v>29535.14</v>
      </c>
      <c r="K359" s="5"/>
      <c r="L359" s="5">
        <f>ROUND(((I359*-0.03)-SUM('CSI Admin to Date'!E32:K32))/5,2)</f>
        <v>-886.06</v>
      </c>
      <c r="M359" s="5"/>
      <c r="N359" s="10">
        <f t="shared" si="35"/>
        <v>28649.079999999998</v>
      </c>
    </row>
    <row r="360" spans="1:14" ht="13.2" x14ac:dyDescent="0.25">
      <c r="A360" s="22" t="s">
        <v>98</v>
      </c>
      <c r="B360" s="1" t="s">
        <v>26</v>
      </c>
      <c r="C360" s="31" t="s">
        <v>67</v>
      </c>
      <c r="D360" s="1" t="s">
        <v>29</v>
      </c>
      <c r="E360" s="11"/>
      <c r="F360" s="2">
        <v>1285.5</v>
      </c>
      <c r="G360" s="2"/>
      <c r="H360" s="9">
        <v>8061.54</v>
      </c>
      <c r="I360" s="19">
        <f t="shared" si="36"/>
        <v>10363109.67</v>
      </c>
      <c r="J360" s="4">
        <f>ROUND((I360-SUM('Entitlement to Date'!E33:K33))/5,2)</f>
        <v>832616.29</v>
      </c>
      <c r="K360" s="5"/>
      <c r="L360" s="5">
        <f>ROUND(((I360*-0.03)-SUM('CSI Admin to Date'!E33:K33))/5,2)</f>
        <v>-24978.49</v>
      </c>
      <c r="M360" s="5">
        <v>-161026.25</v>
      </c>
      <c r="N360" s="10">
        <f t="shared" si="35"/>
        <v>646611.55000000005</v>
      </c>
    </row>
    <row r="361" spans="1:14" ht="13.2" x14ac:dyDescent="0.25">
      <c r="A361" s="22" t="s">
        <v>99</v>
      </c>
      <c r="B361" s="1" t="s">
        <v>21</v>
      </c>
      <c r="C361" s="31" t="s">
        <v>62</v>
      </c>
      <c r="D361" s="1" t="s">
        <v>22</v>
      </c>
      <c r="E361" s="11"/>
      <c r="F361" s="2">
        <v>292</v>
      </c>
      <c r="G361" s="2"/>
      <c r="H361" s="7">
        <v>8583.2444761058014</v>
      </c>
      <c r="I361" s="19">
        <f t="shared" si="36"/>
        <v>2506307.39</v>
      </c>
      <c r="J361" s="4">
        <f>ROUND((I361-SUM('Entitlement to Date'!E34:K34))/5,2)</f>
        <v>197421.01</v>
      </c>
      <c r="K361" s="5"/>
      <c r="L361" s="5">
        <f>ROUND(((I361*-0.03)-SUM('CSI Admin to Date'!E34:K34))/5,2)</f>
        <v>-5922.63</v>
      </c>
      <c r="M361" s="5"/>
      <c r="N361" s="10">
        <f t="shared" si="35"/>
        <v>191498.38</v>
      </c>
    </row>
    <row r="362" spans="1:14" ht="13.2" x14ac:dyDescent="0.25">
      <c r="A362" s="22" t="s">
        <v>99</v>
      </c>
      <c r="B362" s="1" t="s">
        <v>21</v>
      </c>
      <c r="C362" s="31" t="s">
        <v>63</v>
      </c>
      <c r="D362" s="1" t="s">
        <v>40</v>
      </c>
      <c r="E362" s="11"/>
      <c r="F362" s="2">
        <v>349</v>
      </c>
      <c r="G362" s="2"/>
      <c r="H362" s="7">
        <v>8484.9644761058007</v>
      </c>
      <c r="I362" s="19">
        <f t="shared" si="36"/>
        <v>2961252.6</v>
      </c>
      <c r="J362" s="4">
        <f>ROUND((I362-SUM('Entitlement to Date'!E35:K35))/5,2)</f>
        <v>232197</v>
      </c>
      <c r="K362" s="5"/>
      <c r="L362" s="5">
        <f>ROUND(((I362*-0.03)-SUM('CSI Admin to Date'!E35:K35))/5,2)</f>
        <v>-6965.91</v>
      </c>
      <c r="M362" s="5">
        <v>-56243.34</v>
      </c>
      <c r="N362" s="10">
        <f t="shared" si="35"/>
        <v>168987.75</v>
      </c>
    </row>
    <row r="363" spans="1:14" ht="13.2" x14ac:dyDescent="0.25">
      <c r="A363" s="22" t="s">
        <v>100</v>
      </c>
      <c r="B363" s="10" t="s">
        <v>43</v>
      </c>
      <c r="C363" s="30" t="s">
        <v>87</v>
      </c>
      <c r="D363" s="10" t="s">
        <v>44</v>
      </c>
      <c r="E363" s="14"/>
      <c r="F363" s="2">
        <v>86</v>
      </c>
      <c r="G363" s="2"/>
      <c r="H363" s="18">
        <v>8166.7199140308094</v>
      </c>
      <c r="I363" s="19">
        <f t="shared" si="36"/>
        <v>702337.91</v>
      </c>
      <c r="J363" s="4">
        <f>ROUND((I363-SUM('Entitlement to Date'!E36:K36))/5,2)</f>
        <v>57147.59</v>
      </c>
      <c r="K363" s="5"/>
      <c r="L363" s="5">
        <f>ROUND(((I363*-0.03)-SUM('CSI Admin to Date'!E36:K36))/5,2)</f>
        <v>-1714.43</v>
      </c>
      <c r="M363" s="5"/>
      <c r="N363" s="10">
        <f t="shared" si="35"/>
        <v>55433.159999999996</v>
      </c>
    </row>
    <row r="364" spans="1:14" ht="13.2" x14ac:dyDescent="0.25">
      <c r="A364" s="22" t="s">
        <v>101</v>
      </c>
      <c r="B364" s="12" t="s">
        <v>78</v>
      </c>
      <c r="C364" s="31" t="s">
        <v>79</v>
      </c>
      <c r="D364" s="12" t="s">
        <v>80</v>
      </c>
      <c r="E364" s="11"/>
      <c r="F364" s="2">
        <v>120</v>
      </c>
      <c r="G364" s="2"/>
      <c r="H364" s="9">
        <v>8376.2170088172716</v>
      </c>
      <c r="I364" s="19">
        <f t="shared" si="36"/>
        <v>1005146.04</v>
      </c>
      <c r="J364" s="4">
        <f>ROUND((I364-SUM('Entitlement to Date'!E37:K37))/5,2)</f>
        <v>82638.42</v>
      </c>
      <c r="K364" s="5"/>
      <c r="L364" s="5">
        <f>ROUND(((I364*-0.03)-SUM('CSI Admin to Date'!E37:K37))/5,2)</f>
        <v>-2479.15</v>
      </c>
      <c r="M364" s="5"/>
      <c r="N364" s="10">
        <f t="shared" si="35"/>
        <v>80159.27</v>
      </c>
    </row>
    <row r="365" spans="1:14" ht="13.2" x14ac:dyDescent="0.25">
      <c r="A365" s="22" t="s">
        <v>91</v>
      </c>
      <c r="B365" s="10" t="s">
        <v>12</v>
      </c>
      <c r="C365" s="30" t="s">
        <v>70</v>
      </c>
      <c r="D365" s="10" t="s">
        <v>69</v>
      </c>
      <c r="E365" s="14"/>
      <c r="F365" s="2">
        <v>469</v>
      </c>
      <c r="G365" s="2"/>
      <c r="H365" s="18">
        <v>8299.5764625511456</v>
      </c>
      <c r="I365" s="19">
        <f t="shared" si="36"/>
        <v>3892501.36</v>
      </c>
      <c r="J365" s="4">
        <f>ROUND((I365-SUM('Entitlement to Date'!E38:K38))/5,2)</f>
        <v>311312.81</v>
      </c>
      <c r="K365" s="5"/>
      <c r="L365" s="5">
        <f>ROUND(((I365*-0.03)-SUM('CSI Admin to Date'!E38:K38))/5,2)</f>
        <v>-9339.3799999999992</v>
      </c>
      <c r="M365" s="5">
        <v>-29539.279999999999</v>
      </c>
      <c r="N365" s="10">
        <f t="shared" si="35"/>
        <v>272434.15000000002</v>
      </c>
    </row>
    <row r="366" spans="1:14" ht="13.2" x14ac:dyDescent="0.25">
      <c r="A366" s="22" t="s">
        <v>91</v>
      </c>
      <c r="B366" s="10" t="s">
        <v>12</v>
      </c>
      <c r="C366" s="30" t="s">
        <v>50</v>
      </c>
      <c r="D366" s="10" t="s">
        <v>13</v>
      </c>
      <c r="E366" s="13"/>
      <c r="F366" s="2">
        <v>335</v>
      </c>
      <c r="G366" s="2"/>
      <c r="H366" s="18">
        <v>8497.5264625511463</v>
      </c>
      <c r="I366" s="19">
        <f t="shared" si="36"/>
        <v>2846671.36</v>
      </c>
      <c r="J366" s="4">
        <f>ROUND((I366-SUM('Entitlement to Date'!E39:K39))/5,2)</f>
        <v>217794.74</v>
      </c>
      <c r="K366" s="5"/>
      <c r="L366" s="5">
        <f>ROUND(((I366*-0.03)-SUM('CSI Admin to Date'!E39:K39))/5,2)</f>
        <v>-6533.84</v>
      </c>
      <c r="M366" s="5">
        <v>-42336.45</v>
      </c>
      <c r="N366" s="10">
        <f t="shared" si="35"/>
        <v>168924.45</v>
      </c>
    </row>
    <row r="367" spans="1:14" ht="13.2" x14ac:dyDescent="0.25">
      <c r="A367" s="22" t="s">
        <v>91</v>
      </c>
      <c r="B367" s="10" t="s">
        <v>12</v>
      </c>
      <c r="C367" s="30" t="s">
        <v>51</v>
      </c>
      <c r="D367" s="10" t="s">
        <v>14</v>
      </c>
      <c r="E367" s="14"/>
      <c r="F367" s="2">
        <v>257</v>
      </c>
      <c r="G367" s="2"/>
      <c r="H367" s="18">
        <v>8682.5264625511463</v>
      </c>
      <c r="I367" s="19">
        <f t="shared" si="36"/>
        <v>2231409.2999999998</v>
      </c>
      <c r="J367" s="4">
        <f>ROUND((I367-SUM('Entitlement to Date'!E40:K40))/5,2)</f>
        <v>181180.85</v>
      </c>
      <c r="K367" s="5"/>
      <c r="L367" s="5">
        <f>ROUND(((I367*-0.03)-SUM('CSI Admin to Date'!E40:K40))/5,2)</f>
        <v>-5435.43</v>
      </c>
      <c r="M367" s="5"/>
      <c r="N367" s="10">
        <f t="shared" si="35"/>
        <v>175745.42</v>
      </c>
    </row>
    <row r="368" spans="1:14" x14ac:dyDescent="0.3">
      <c r="B368" s="11"/>
      <c r="D368" s="11"/>
      <c r="E368" s="11"/>
      <c r="F368" s="15"/>
      <c r="G368" s="15"/>
      <c r="H368" s="11"/>
      <c r="I368" s="11"/>
      <c r="J368" s="11"/>
      <c r="K368" s="11"/>
      <c r="L368" s="11"/>
      <c r="M368" s="11"/>
      <c r="N368" s="11"/>
    </row>
    <row r="369" spans="1:14" ht="13.2" x14ac:dyDescent="0.25">
      <c r="A369" s="39" t="s">
        <v>143</v>
      </c>
      <c r="C369" s="40">
        <v>7790.17</v>
      </c>
      <c r="E369" s="16"/>
      <c r="F369" s="17">
        <f>SUM(F329:F368)</f>
        <v>17770.400000000001</v>
      </c>
      <c r="G369" s="17">
        <f>SUM(G329:G368)</f>
        <v>5.5</v>
      </c>
      <c r="H369" s="17"/>
      <c r="I369" s="17">
        <f t="shared" ref="I369:K369" si="37">SUM(I329:I368)</f>
        <v>147564607.18500003</v>
      </c>
      <c r="J369" s="16">
        <f t="shared" si="37"/>
        <v>11784392.999999998</v>
      </c>
      <c r="K369" s="16">
        <f t="shared" si="37"/>
        <v>0</v>
      </c>
      <c r="L369" s="16">
        <f>SUM(L329:L368)</f>
        <v>-353531.76999999996</v>
      </c>
      <c r="M369" s="16">
        <f t="shared" ref="M369:N369" si="38">SUM(M329:M368)</f>
        <v>-1537382.34</v>
      </c>
      <c r="N369" s="16">
        <f t="shared" si="38"/>
        <v>9893478.8900000025</v>
      </c>
    </row>
    <row r="372" spans="1:14" ht="13.2" x14ac:dyDescent="0.25">
      <c r="A372" s="26" t="s">
        <v>121</v>
      </c>
      <c r="B372" s="20"/>
      <c r="C372" s="20"/>
      <c r="D372" s="26"/>
      <c r="E372" s="28"/>
      <c r="F372" s="28"/>
      <c r="G372" s="28"/>
      <c r="H372" s="28"/>
      <c r="I372" s="28"/>
      <c r="J372" s="28"/>
      <c r="K372" s="28"/>
      <c r="L372" s="28"/>
      <c r="M372" s="28"/>
      <c r="N372" s="28"/>
    </row>
    <row r="373" spans="1:14" ht="66" x14ac:dyDescent="0.25">
      <c r="A373" s="29" t="s">
        <v>190</v>
      </c>
      <c r="B373" s="20"/>
      <c r="C373" s="20" t="s">
        <v>41</v>
      </c>
      <c r="D373" s="26" t="s">
        <v>42</v>
      </c>
      <c r="E373" s="21"/>
      <c r="F373" s="38" t="s">
        <v>140</v>
      </c>
      <c r="G373" s="38" t="s">
        <v>142</v>
      </c>
      <c r="H373" s="38" t="s">
        <v>141</v>
      </c>
      <c r="I373" s="38" t="s">
        <v>2</v>
      </c>
      <c r="J373" s="38" t="s">
        <v>3</v>
      </c>
      <c r="K373" s="38" t="s">
        <v>4</v>
      </c>
      <c r="L373" s="38" t="s">
        <v>5</v>
      </c>
      <c r="M373" s="38" t="s">
        <v>30</v>
      </c>
      <c r="N373" s="38" t="s">
        <v>6</v>
      </c>
    </row>
    <row r="374" spans="1:14" x14ac:dyDescent="0.3">
      <c r="B374" s="11"/>
      <c r="D374" s="11"/>
      <c r="E374" s="11"/>
      <c r="F374" s="23"/>
      <c r="G374" s="23"/>
      <c r="H374" s="19"/>
      <c r="I374" s="19"/>
      <c r="J374" s="19"/>
      <c r="K374" s="19"/>
      <c r="L374" s="19"/>
      <c r="M374" s="19"/>
      <c r="N374" s="10"/>
    </row>
    <row r="375" spans="1:14" ht="13.2" x14ac:dyDescent="0.25">
      <c r="A375" s="22" t="s">
        <v>91</v>
      </c>
      <c r="B375" s="1" t="s">
        <v>7</v>
      </c>
      <c r="C375" s="30" t="s">
        <v>47</v>
      </c>
      <c r="D375" s="1" t="s">
        <v>36</v>
      </c>
      <c r="E375" s="11"/>
      <c r="F375" s="2">
        <v>1839</v>
      </c>
      <c r="G375" s="2"/>
      <c r="H375" s="19">
        <v>8120.1972897963597</v>
      </c>
      <c r="I375" s="19">
        <f>ROUND(F375*H375,2)</f>
        <v>14933042.82</v>
      </c>
      <c r="J375" s="4">
        <f>ROUND((I375-SUM('Entitlement to Date'!E2:L2))/4,2)</f>
        <v>1222430.6000000001</v>
      </c>
      <c r="K375" s="5"/>
      <c r="L375" s="5">
        <f>ROUND(((I375*-0.03)-SUM('CSI Admin to Date'!E2:L2))/4,2)</f>
        <v>-36672.92</v>
      </c>
      <c r="M375" s="5">
        <v>-214687.39</v>
      </c>
      <c r="N375" s="10">
        <f t="shared" ref="N375:N413" si="39">J375+K375+L375+M375</f>
        <v>971070.29000000015</v>
      </c>
    </row>
    <row r="376" spans="1:14" ht="13.2" x14ac:dyDescent="0.25">
      <c r="A376" s="22" t="s">
        <v>91</v>
      </c>
      <c r="B376" s="10" t="s">
        <v>7</v>
      </c>
      <c r="C376" s="30" t="s">
        <v>71</v>
      </c>
      <c r="D376" s="10" t="s">
        <v>72</v>
      </c>
      <c r="E376" s="11"/>
      <c r="F376" s="2">
        <v>873.2</v>
      </c>
      <c r="G376" s="2"/>
      <c r="H376" s="19">
        <v>8273.0672897963595</v>
      </c>
      <c r="I376" s="19">
        <f>ROUND(F376*H376,2)</f>
        <v>7224042.3600000003</v>
      </c>
      <c r="J376" s="4">
        <f>ROUND((I376-SUM('Entitlement to Date'!E3:L3))/4,2)</f>
        <v>627218.22</v>
      </c>
      <c r="K376" s="5"/>
      <c r="L376" s="5">
        <f>ROUND(((I376*-0.03)-SUM('CSI Admin to Date'!E3:L3))/4,2)</f>
        <v>-18816.55</v>
      </c>
      <c r="M376" s="5">
        <v>-12574.17</v>
      </c>
      <c r="N376" s="10">
        <f t="shared" si="39"/>
        <v>595827.49999999988</v>
      </c>
    </row>
    <row r="377" spans="1:14" ht="13.2" x14ac:dyDescent="0.25">
      <c r="A377" s="22" t="s">
        <v>91</v>
      </c>
      <c r="B377" s="1" t="s">
        <v>7</v>
      </c>
      <c r="C377" s="31" t="s">
        <v>46</v>
      </c>
      <c r="D377" s="1" t="s">
        <v>8</v>
      </c>
      <c r="E377" s="11"/>
      <c r="F377" s="2">
        <v>2016.5</v>
      </c>
      <c r="G377" s="2">
        <v>5.5</v>
      </c>
      <c r="H377" s="19">
        <v>8547.9872897963614</v>
      </c>
      <c r="I377" s="19">
        <f>ROUND(F377*H377,2)+G377*C415</f>
        <v>17279862.305</v>
      </c>
      <c r="J377" s="4">
        <f>ROUND((I377-SUM('Entitlement to Date'!E4:L4))/4,2)</f>
        <v>1474256.62</v>
      </c>
      <c r="K377" s="5"/>
      <c r="L377" s="5">
        <f>ROUND(((I377*-0.03)-SUM('CSI Admin to Date'!E4:L4))/4,2)</f>
        <v>-44227.69</v>
      </c>
      <c r="M377" s="5">
        <v>-187820</v>
      </c>
      <c r="N377" s="10">
        <f t="shared" si="39"/>
        <v>1242208.9300000002</v>
      </c>
    </row>
    <row r="378" spans="1:14" ht="13.2" x14ac:dyDescent="0.25">
      <c r="A378" s="22" t="s">
        <v>94</v>
      </c>
      <c r="B378" s="10" t="s">
        <v>31</v>
      </c>
      <c r="C378" s="30" t="s">
        <v>85</v>
      </c>
      <c r="D378" s="10" t="s">
        <v>81</v>
      </c>
      <c r="E378" s="14"/>
      <c r="F378" s="2">
        <v>342.5</v>
      </c>
      <c r="G378" s="2"/>
      <c r="H378" s="18">
        <v>8703.097830173585</v>
      </c>
      <c r="I378" s="19">
        <f t="shared" ref="I378:I413" si="40">ROUND(F378*H378,2)</f>
        <v>2980811.01</v>
      </c>
      <c r="J378" s="4">
        <f>ROUND((I378-SUM('Entitlement to Date'!E5:L5))/4,2)</f>
        <v>241830.99</v>
      </c>
      <c r="K378" s="5"/>
      <c r="L378" s="5">
        <f>ROUND(((I378*-0.03)-SUM('CSI Admin to Date'!E5:L5))/4,2)</f>
        <v>-7254.93</v>
      </c>
      <c r="M378" s="5">
        <v>-97329.38</v>
      </c>
      <c r="N378" s="10">
        <f t="shared" si="39"/>
        <v>137246.68</v>
      </c>
    </row>
    <row r="379" spans="1:14" ht="13.2" x14ac:dyDescent="0.25">
      <c r="A379" s="22" t="s">
        <v>94</v>
      </c>
      <c r="B379" s="10" t="s">
        <v>31</v>
      </c>
      <c r="C379" s="30" t="s">
        <v>52</v>
      </c>
      <c r="D379" s="10" t="s">
        <v>32</v>
      </c>
      <c r="E379" s="14"/>
      <c r="F379" s="2">
        <v>308</v>
      </c>
      <c r="G379" s="2"/>
      <c r="H379" s="18">
        <v>8751.2978301735839</v>
      </c>
      <c r="I379" s="19">
        <f t="shared" si="40"/>
        <v>2695399.73</v>
      </c>
      <c r="J379" s="4">
        <f>ROUND((I379-SUM('Entitlement to Date'!E6:L6))/4,2)</f>
        <v>200147.77</v>
      </c>
      <c r="K379" s="5"/>
      <c r="L379" s="5">
        <f>ROUND(((I379*-0.03)-SUM('CSI Admin to Date'!E6:L6))/4,2)</f>
        <v>-6004.43</v>
      </c>
      <c r="M379" s="5"/>
      <c r="N379" s="10">
        <f t="shared" si="39"/>
        <v>194143.34</v>
      </c>
    </row>
    <row r="380" spans="1:14" ht="13.2" x14ac:dyDescent="0.25">
      <c r="A380" s="22" t="s">
        <v>94</v>
      </c>
      <c r="B380" s="10" t="s">
        <v>31</v>
      </c>
      <c r="C380" s="30" t="s">
        <v>53</v>
      </c>
      <c r="D380" s="10" t="s">
        <v>37</v>
      </c>
      <c r="E380" s="14"/>
      <c r="F380" s="2">
        <v>278</v>
      </c>
      <c r="G380" s="2"/>
      <c r="H380" s="18">
        <v>8891.4478301735853</v>
      </c>
      <c r="I380" s="19">
        <f t="shared" si="40"/>
        <v>2471822.5</v>
      </c>
      <c r="J380" s="4">
        <f>ROUND((I380-SUM('Entitlement to Date'!E7:L7))/4,2)</f>
        <v>195403.89</v>
      </c>
      <c r="K380" s="5"/>
      <c r="L380" s="5">
        <f>ROUND(((I380*-0.03)-SUM('CSI Admin to Date'!E7:L7))/4,2)</f>
        <v>-5862.11</v>
      </c>
      <c r="M380" s="5"/>
      <c r="N380" s="10">
        <f t="shared" si="39"/>
        <v>189541.78000000003</v>
      </c>
    </row>
    <row r="381" spans="1:14" ht="13.2" x14ac:dyDescent="0.25">
      <c r="A381" s="22" t="s">
        <v>94</v>
      </c>
      <c r="B381" s="10" t="s">
        <v>31</v>
      </c>
      <c r="C381" s="30" t="s">
        <v>103</v>
      </c>
      <c r="D381" s="10" t="s">
        <v>45</v>
      </c>
      <c r="E381" s="14"/>
      <c r="F381" s="2">
        <v>97</v>
      </c>
      <c r="G381" s="2"/>
      <c r="H381" s="18">
        <v>9267.4078301735844</v>
      </c>
      <c r="I381" s="19">
        <f t="shared" si="40"/>
        <v>898938.56</v>
      </c>
      <c r="J381" s="4">
        <f>ROUND((I381-SUM('Entitlement to Date'!E8:L8))/4,2)</f>
        <v>73518.37</v>
      </c>
      <c r="K381" s="5"/>
      <c r="L381" s="5">
        <f>ROUND(((I381*-0.03)-SUM('CSI Admin to Date'!E8:L8))/4,2)</f>
        <v>-2205.5500000000002</v>
      </c>
      <c r="M381" s="5"/>
      <c r="N381" s="10">
        <f t="shared" si="39"/>
        <v>71312.819999999992</v>
      </c>
    </row>
    <row r="382" spans="1:14" ht="13.2" x14ac:dyDescent="0.25">
      <c r="A382" s="24" t="s">
        <v>95</v>
      </c>
      <c r="B382" s="1" t="s">
        <v>17</v>
      </c>
      <c r="C382" s="31" t="s">
        <v>126</v>
      </c>
      <c r="D382" s="8" t="s">
        <v>127</v>
      </c>
      <c r="E382" s="11"/>
      <c r="F382" s="2">
        <v>220</v>
      </c>
      <c r="G382" s="2"/>
      <c r="H382" s="6">
        <v>8491.5109085528184</v>
      </c>
      <c r="I382" s="19">
        <f t="shared" si="40"/>
        <v>1868132.4</v>
      </c>
      <c r="J382" s="4">
        <f>ROUND((I382-SUM('Entitlement to Date'!E9:L9))/4,2)</f>
        <v>117520.16</v>
      </c>
      <c r="K382" s="5"/>
      <c r="L382" s="5">
        <f>ROUND(((I382*-0.03)-SUM('CSI Admin to Date'!E9:L9))/4,2)</f>
        <v>-3525.6</v>
      </c>
      <c r="M382" s="5"/>
      <c r="N382" s="10">
        <f t="shared" si="39"/>
        <v>113994.56</v>
      </c>
    </row>
    <row r="383" spans="1:14" ht="13.2" x14ac:dyDescent="0.25">
      <c r="A383" s="24" t="s">
        <v>95</v>
      </c>
      <c r="B383" s="10" t="s">
        <v>17</v>
      </c>
      <c r="C383" s="30" t="s">
        <v>84</v>
      </c>
      <c r="D383" s="27" t="s">
        <v>82</v>
      </c>
      <c r="E383" s="13"/>
      <c r="F383" s="2">
        <v>495.5</v>
      </c>
      <c r="G383" s="2"/>
      <c r="H383" s="6">
        <v>8188.8509085528194</v>
      </c>
      <c r="I383" s="19">
        <f t="shared" si="40"/>
        <v>4057575.63</v>
      </c>
      <c r="J383" s="4">
        <f>ROUND((I383-SUM('Entitlement to Date'!E10:L10))/4,2)</f>
        <v>307079.14</v>
      </c>
      <c r="K383" s="5"/>
      <c r="L383" s="5">
        <f>ROUND(((I383*-0.03)-SUM('CSI Admin to Date'!E10:L10))/4,2)</f>
        <v>-9212.3700000000008</v>
      </c>
      <c r="M383" s="5"/>
      <c r="N383" s="10">
        <f t="shared" si="39"/>
        <v>297866.77</v>
      </c>
    </row>
    <row r="384" spans="1:14" ht="13.2" x14ac:dyDescent="0.25">
      <c r="A384" s="24" t="s">
        <v>95</v>
      </c>
      <c r="B384" s="10" t="s">
        <v>17</v>
      </c>
      <c r="C384" s="30" t="s">
        <v>57</v>
      </c>
      <c r="D384" s="10" t="s">
        <v>19</v>
      </c>
      <c r="E384" s="11"/>
      <c r="F384" s="2">
        <v>430</v>
      </c>
      <c r="G384" s="2"/>
      <c r="H384" s="6">
        <v>8091.1909085528196</v>
      </c>
      <c r="I384" s="19">
        <f t="shared" si="40"/>
        <v>3479212.09</v>
      </c>
      <c r="J384" s="4">
        <f>ROUND((I384-SUM('Entitlement to Date'!E11:L11))/4,2)</f>
        <v>263039.38</v>
      </c>
      <c r="K384" s="5"/>
      <c r="L384" s="5">
        <f>ROUND(((I384*-0.03)-SUM('CSI Admin to Date'!E11:L11))/4,2)</f>
        <v>-7891.19</v>
      </c>
      <c r="M384" s="5">
        <v>-42402.29</v>
      </c>
      <c r="N384" s="10">
        <f t="shared" si="39"/>
        <v>212745.9</v>
      </c>
    </row>
    <row r="385" spans="1:14" ht="13.2" x14ac:dyDescent="0.25">
      <c r="A385" s="24" t="s">
        <v>95</v>
      </c>
      <c r="B385" s="10" t="s">
        <v>17</v>
      </c>
      <c r="C385" s="30" t="s">
        <v>58</v>
      </c>
      <c r="D385" s="10" t="s">
        <v>20</v>
      </c>
      <c r="E385" s="11"/>
      <c r="F385" s="2">
        <v>568.5</v>
      </c>
      <c r="G385" s="2"/>
      <c r="H385" s="6">
        <v>8061.35</v>
      </c>
      <c r="I385" s="19">
        <f t="shared" si="40"/>
        <v>4582877.4800000004</v>
      </c>
      <c r="J385" s="4">
        <f>ROUND((I385-SUM('Entitlement to Date'!E12:L12))/4,2)</f>
        <v>326113.39</v>
      </c>
      <c r="K385" s="5"/>
      <c r="L385" s="5">
        <f>ROUND(((I385*-0.03)-SUM('CSI Admin to Date'!E12:L12))/4,2)</f>
        <v>-9783.4</v>
      </c>
      <c r="M385" s="5">
        <v>-146519.58000000002</v>
      </c>
      <c r="N385" s="10">
        <f t="shared" si="39"/>
        <v>169810.40999999997</v>
      </c>
    </row>
    <row r="386" spans="1:14" ht="13.2" x14ac:dyDescent="0.25">
      <c r="A386" s="24" t="s">
        <v>95</v>
      </c>
      <c r="B386" s="1" t="s">
        <v>17</v>
      </c>
      <c r="C386" s="31" t="s">
        <v>59</v>
      </c>
      <c r="D386" s="1" t="s">
        <v>33</v>
      </c>
      <c r="E386" s="11"/>
      <c r="F386" s="2">
        <v>357</v>
      </c>
      <c r="G386" s="2"/>
      <c r="H386" s="6">
        <v>8172.0909085528192</v>
      </c>
      <c r="I386" s="19">
        <f t="shared" si="40"/>
        <v>2917436.45</v>
      </c>
      <c r="J386" s="4">
        <f>ROUND((I386-SUM('Entitlement to Date'!E13:L13))/4,2)</f>
        <v>202456.31</v>
      </c>
      <c r="K386" s="5"/>
      <c r="L386" s="5">
        <f>ROUND(((I386*-0.03)-SUM('CSI Admin to Date'!E13:L13))/4,2)</f>
        <v>-6073.69</v>
      </c>
      <c r="M386" s="5"/>
      <c r="N386" s="10">
        <f t="shared" si="39"/>
        <v>196382.62</v>
      </c>
    </row>
    <row r="387" spans="1:14" ht="13.2" x14ac:dyDescent="0.25">
      <c r="A387" s="24" t="s">
        <v>95</v>
      </c>
      <c r="B387" s="1" t="s">
        <v>17</v>
      </c>
      <c r="C387" s="31" t="s">
        <v>61</v>
      </c>
      <c r="D387" s="1" t="s">
        <v>35</v>
      </c>
      <c r="E387" s="11"/>
      <c r="F387" s="2">
        <v>326</v>
      </c>
      <c r="G387" s="2"/>
      <c r="H387" s="6">
        <v>8264.3209085528179</v>
      </c>
      <c r="I387" s="19">
        <f t="shared" si="40"/>
        <v>2694168.62</v>
      </c>
      <c r="J387" s="4">
        <f>ROUND((I387-SUM('Entitlement to Date'!E14:L14))/4,2)</f>
        <v>224572.56</v>
      </c>
      <c r="K387" s="5"/>
      <c r="L387" s="5">
        <f>ROUND(((I387*-0.03)-SUM('CSI Admin to Date'!E14:L14))/4,2)</f>
        <v>-6737.18</v>
      </c>
      <c r="M387" s="5">
        <v>-17523.79</v>
      </c>
      <c r="N387" s="10">
        <f t="shared" si="39"/>
        <v>200311.59</v>
      </c>
    </row>
    <row r="388" spans="1:14" ht="13.2" x14ac:dyDescent="0.25">
      <c r="A388" s="24" t="s">
        <v>95</v>
      </c>
      <c r="B388" s="1" t="s">
        <v>17</v>
      </c>
      <c r="C388" s="31" t="s">
        <v>74</v>
      </c>
      <c r="D388" s="1" t="s">
        <v>73</v>
      </c>
      <c r="E388" s="11"/>
      <c r="F388" s="2">
        <v>77</v>
      </c>
      <c r="G388" s="2"/>
      <c r="H388" s="6">
        <v>8061.35</v>
      </c>
      <c r="I388" s="19">
        <f t="shared" si="40"/>
        <v>620723.94999999995</v>
      </c>
      <c r="J388" s="4">
        <f>ROUND((I388-SUM('Entitlement to Date'!E15:L15))/4,2)</f>
        <v>39387.35</v>
      </c>
      <c r="K388" s="5"/>
      <c r="L388" s="5">
        <f>ROUND(((I388*-0.03)-SUM('CSI Admin to Date'!E15:L15))/4,2)</f>
        <v>-1181.6199999999999</v>
      </c>
      <c r="M388" s="5"/>
      <c r="N388" s="10">
        <f t="shared" si="39"/>
        <v>38205.729999999996</v>
      </c>
    </row>
    <row r="389" spans="1:14" ht="13.2" x14ac:dyDescent="0.25">
      <c r="A389" s="24" t="s">
        <v>95</v>
      </c>
      <c r="B389" s="1" t="s">
        <v>17</v>
      </c>
      <c r="C389" s="31" t="s">
        <v>120</v>
      </c>
      <c r="D389" s="8" t="s">
        <v>132</v>
      </c>
      <c r="E389" s="11"/>
      <c r="F389" s="2">
        <v>192</v>
      </c>
      <c r="G389" s="2"/>
      <c r="H389" s="6">
        <v>8439.3409085528183</v>
      </c>
      <c r="I389" s="19">
        <f t="shared" si="40"/>
        <v>1620353.45</v>
      </c>
      <c r="J389" s="4">
        <f>ROUND((I389-SUM('Entitlement to Date'!E16:L16))/4,2)</f>
        <v>82123.179999999993</v>
      </c>
      <c r="K389" s="5"/>
      <c r="L389" s="5">
        <f>ROUND(((I389*-0.03)-SUM('CSI Admin to Date'!E16:L16))/4,2)</f>
        <v>-2463.69</v>
      </c>
      <c r="M389" s="5"/>
      <c r="N389" s="10">
        <f t="shared" si="39"/>
        <v>79659.489999999991</v>
      </c>
    </row>
    <row r="390" spans="1:14" ht="13.2" x14ac:dyDescent="0.25">
      <c r="A390" s="24" t="s">
        <v>95</v>
      </c>
      <c r="B390" s="1" t="s">
        <v>17</v>
      </c>
      <c r="C390" s="31" t="s">
        <v>60</v>
      </c>
      <c r="D390" s="1" t="s">
        <v>34</v>
      </c>
      <c r="E390" s="11"/>
      <c r="F390" s="2">
        <v>330.6</v>
      </c>
      <c r="G390" s="2"/>
      <c r="H390" s="6">
        <v>8118.3009085528183</v>
      </c>
      <c r="I390" s="19">
        <f t="shared" si="40"/>
        <v>2683910.2799999998</v>
      </c>
      <c r="J390" s="4">
        <f>ROUND((I390-SUM('Entitlement to Date'!E17:L17))/4,2)</f>
        <v>228945.44</v>
      </c>
      <c r="K390" s="5"/>
      <c r="L390" s="5">
        <f>ROUND(((I390*-0.03)-SUM('CSI Admin to Date'!E17:L17))/4,2)</f>
        <v>-6868.36</v>
      </c>
      <c r="M390" s="5"/>
      <c r="N390" s="10">
        <f t="shared" si="39"/>
        <v>222077.08000000002</v>
      </c>
    </row>
    <row r="391" spans="1:14" ht="13.2" x14ac:dyDescent="0.25">
      <c r="A391" s="24" t="s">
        <v>95</v>
      </c>
      <c r="B391" s="1" t="s">
        <v>17</v>
      </c>
      <c r="C391" s="31" t="s">
        <v>56</v>
      </c>
      <c r="D391" s="8" t="s">
        <v>18</v>
      </c>
      <c r="E391" s="11"/>
      <c r="F391" s="2">
        <v>853.1</v>
      </c>
      <c r="G391" s="2"/>
      <c r="H391" s="6">
        <v>8061.35</v>
      </c>
      <c r="I391" s="19">
        <f t="shared" si="40"/>
        <v>6877137.6900000004</v>
      </c>
      <c r="J391" s="4">
        <f>ROUND((I391-SUM('Entitlement to Date'!E18:L18))/4,2)</f>
        <v>562908.06000000006</v>
      </c>
      <c r="K391" s="5"/>
      <c r="L391" s="5">
        <f>ROUND(((I391*-0.03)-SUM('CSI Admin to Date'!E18:L18))/4,2)</f>
        <v>-16887.25</v>
      </c>
      <c r="M391" s="5">
        <v>-65031.25</v>
      </c>
      <c r="N391" s="10">
        <f t="shared" si="39"/>
        <v>480989.56000000006</v>
      </c>
    </row>
    <row r="392" spans="1:14" ht="13.2" x14ac:dyDescent="0.25">
      <c r="A392" s="22" t="s">
        <v>91</v>
      </c>
      <c r="B392" s="12" t="s">
        <v>9</v>
      </c>
      <c r="C392" s="30" t="s">
        <v>48</v>
      </c>
      <c r="D392" s="12" t="s">
        <v>10</v>
      </c>
      <c r="E392" s="11"/>
      <c r="F392" s="2">
        <v>767.5</v>
      </c>
      <c r="G392" s="2"/>
      <c r="H392" s="3">
        <v>8612.6376810390393</v>
      </c>
      <c r="I392" s="19">
        <f t="shared" si="40"/>
        <v>6610199.4199999999</v>
      </c>
      <c r="J392" s="4">
        <f>ROUND((I392-SUM('Entitlement to Date'!E19:L19))/4,2)</f>
        <v>489614.65</v>
      </c>
      <c r="K392" s="5"/>
      <c r="L392" s="5">
        <f>ROUND(((I392*-0.03)-SUM('CSI Admin to Date'!E19:L19))/4,2)</f>
        <v>-14688.44</v>
      </c>
      <c r="M392" s="5">
        <v>-159286.87</v>
      </c>
      <c r="N392" s="10">
        <f t="shared" si="39"/>
        <v>315639.34000000003</v>
      </c>
    </row>
    <row r="393" spans="1:14" ht="13.2" x14ac:dyDescent="0.25">
      <c r="A393" s="22" t="s">
        <v>91</v>
      </c>
      <c r="B393" s="1" t="s">
        <v>90</v>
      </c>
      <c r="C393" s="30" t="s">
        <v>49</v>
      </c>
      <c r="D393" s="1" t="s">
        <v>11</v>
      </c>
      <c r="E393" s="11"/>
      <c r="F393" s="2">
        <v>705</v>
      </c>
      <c r="G393" s="2"/>
      <c r="H393" s="6">
        <v>8325.9587175646102</v>
      </c>
      <c r="I393" s="19">
        <f t="shared" si="40"/>
        <v>5869800.9000000004</v>
      </c>
      <c r="J393" s="4">
        <f>ROUND((I393-SUM('Entitlement to Date'!E20:L20))/4,2)</f>
        <v>520788.01</v>
      </c>
      <c r="K393" s="5"/>
      <c r="L393" s="5">
        <f>ROUND(((I393*-0.03)-SUM('CSI Admin to Date'!E20:L20))/4,2)</f>
        <v>-15623.64</v>
      </c>
      <c r="M393" s="5">
        <v>-68529.38</v>
      </c>
      <c r="N393" s="10">
        <f t="shared" si="39"/>
        <v>436634.99</v>
      </c>
    </row>
    <row r="394" spans="1:14" ht="13.2" x14ac:dyDescent="0.25">
      <c r="A394" s="22" t="s">
        <v>92</v>
      </c>
      <c r="B394" s="10" t="s">
        <v>38</v>
      </c>
      <c r="C394" s="30" t="s">
        <v>54</v>
      </c>
      <c r="D394" s="10" t="s">
        <v>39</v>
      </c>
      <c r="E394" s="14"/>
      <c r="F394" s="2">
        <v>631</v>
      </c>
      <c r="G394" s="2"/>
      <c r="H394" s="18">
        <v>8141.1249602569178</v>
      </c>
      <c r="I394" s="19">
        <f t="shared" si="40"/>
        <v>5137049.8499999996</v>
      </c>
      <c r="J394" s="4">
        <f>ROUND((I394-SUM('Entitlement to Date'!E21:L21))/4,2)</f>
        <v>425839.43</v>
      </c>
      <c r="K394" s="5"/>
      <c r="L394" s="5">
        <f>ROUND(((I394*-0.03)-SUM('CSI Admin to Date'!E21:L21))/4,2)</f>
        <v>-12775.18</v>
      </c>
      <c r="M394" s="5">
        <v>-73961.25</v>
      </c>
      <c r="N394" s="10">
        <f t="shared" si="39"/>
        <v>339103</v>
      </c>
    </row>
    <row r="395" spans="1:14" ht="13.2" x14ac:dyDescent="0.25">
      <c r="A395" s="22" t="s">
        <v>96</v>
      </c>
      <c r="B395" s="1" t="s">
        <v>23</v>
      </c>
      <c r="C395" s="31" t="s">
        <v>64</v>
      </c>
      <c r="D395" s="1" t="s">
        <v>24</v>
      </c>
      <c r="E395" s="11"/>
      <c r="F395" s="2">
        <v>208</v>
      </c>
      <c r="G395" s="2"/>
      <c r="H395" s="7">
        <v>8341.4577462627421</v>
      </c>
      <c r="I395" s="19">
        <f t="shared" si="40"/>
        <v>1735023.21</v>
      </c>
      <c r="J395" s="4">
        <f>ROUND((I395-SUM('Entitlement to Date'!E22:L22))/4,2)</f>
        <v>140269.79999999999</v>
      </c>
      <c r="K395" s="5"/>
      <c r="L395" s="5">
        <f>ROUND(((I395*-0.03)-SUM('CSI Admin to Date'!E22:L22))/4,2)</f>
        <v>-4208.09</v>
      </c>
      <c r="M395" s="5"/>
      <c r="N395" s="10">
        <f t="shared" si="39"/>
        <v>136061.71</v>
      </c>
    </row>
    <row r="396" spans="1:14" ht="13.2" x14ac:dyDescent="0.25">
      <c r="A396" s="22" t="s">
        <v>96</v>
      </c>
      <c r="B396" s="12" t="s">
        <v>23</v>
      </c>
      <c r="C396" s="31" t="s">
        <v>65</v>
      </c>
      <c r="D396" s="12" t="s">
        <v>25</v>
      </c>
      <c r="E396" s="11"/>
      <c r="F396" s="2">
        <v>242.5</v>
      </c>
      <c r="G396" s="2"/>
      <c r="H396" s="7">
        <v>8191.6177462627429</v>
      </c>
      <c r="I396" s="19">
        <f t="shared" si="40"/>
        <v>1986467.3</v>
      </c>
      <c r="J396" s="4">
        <f>ROUND((I396-SUM('Entitlement to Date'!E23:L23))/4,2)</f>
        <v>160677.32</v>
      </c>
      <c r="K396" s="5"/>
      <c r="L396" s="5">
        <f>ROUND(((I396*-0.03)-SUM('CSI Admin to Date'!E23:L23))/4,2)</f>
        <v>-4820.3100000000004</v>
      </c>
      <c r="M396" s="5"/>
      <c r="N396" s="10">
        <f t="shared" si="39"/>
        <v>155857.01</v>
      </c>
    </row>
    <row r="397" spans="1:14" ht="13.2" x14ac:dyDescent="0.25">
      <c r="A397" s="22" t="s">
        <v>15</v>
      </c>
      <c r="B397" s="10" t="s">
        <v>15</v>
      </c>
      <c r="C397" s="30" t="s">
        <v>55</v>
      </c>
      <c r="D397" s="10" t="s">
        <v>16</v>
      </c>
      <c r="E397" s="13"/>
      <c r="F397" s="2">
        <v>321</v>
      </c>
      <c r="G397" s="2"/>
      <c r="H397" s="6">
        <v>8594.5422502509609</v>
      </c>
      <c r="I397" s="19">
        <f t="shared" si="40"/>
        <v>2758848.06</v>
      </c>
      <c r="J397" s="4">
        <f>ROUND((I397-SUM('Entitlement to Date'!E24:L24))/4,2)</f>
        <v>221048.79</v>
      </c>
      <c r="K397" s="5"/>
      <c r="L397" s="5">
        <f>ROUND(((I397*-0.03)-SUM('CSI Admin to Date'!E24:L24))/4,2)</f>
        <v>-6631.46</v>
      </c>
      <c r="M397" s="5"/>
      <c r="N397" s="10">
        <f t="shared" si="39"/>
        <v>214417.33000000002</v>
      </c>
    </row>
    <row r="398" spans="1:14" ht="13.2" x14ac:dyDescent="0.25">
      <c r="A398" s="22" t="s">
        <v>97</v>
      </c>
      <c r="B398" s="10" t="s">
        <v>75</v>
      </c>
      <c r="C398" s="30" t="s">
        <v>77</v>
      </c>
      <c r="D398" s="10" t="s">
        <v>76</v>
      </c>
      <c r="E398" s="11"/>
      <c r="F398" s="2">
        <v>0</v>
      </c>
      <c r="G398" s="2"/>
      <c r="H398" s="7">
        <v>0</v>
      </c>
      <c r="I398" s="19">
        <f t="shared" si="40"/>
        <v>0</v>
      </c>
      <c r="J398" s="4">
        <f>ROUND((I398-SUM('Entitlement to Date'!E25:L25))/4,2)</f>
        <v>-10153.450000000001</v>
      </c>
      <c r="K398" s="5"/>
      <c r="L398" s="5">
        <f>ROUND(((I398*-0.03)-SUM('CSI Admin to Date'!E25:L25))/4,2)</f>
        <v>304.60000000000002</v>
      </c>
      <c r="M398" s="5"/>
      <c r="N398" s="10">
        <f t="shared" si="39"/>
        <v>-9848.85</v>
      </c>
    </row>
    <row r="399" spans="1:14" ht="13.2" x14ac:dyDescent="0.25">
      <c r="A399" s="22" t="s">
        <v>89</v>
      </c>
      <c r="B399" s="10" t="s">
        <v>89</v>
      </c>
      <c r="C399" s="30" t="s">
        <v>102</v>
      </c>
      <c r="D399" s="10" t="s">
        <v>88</v>
      </c>
      <c r="E399" s="11"/>
      <c r="F399" s="2">
        <v>653.6</v>
      </c>
      <c r="G399" s="2"/>
      <c r="H399" s="7">
        <v>8303.49</v>
      </c>
      <c r="I399" s="19">
        <f t="shared" si="40"/>
        <v>5427161.0599999996</v>
      </c>
      <c r="J399" s="4">
        <f>ROUND((I399-SUM('Entitlement to Date'!E26:L26))/4,2)</f>
        <v>459788.92</v>
      </c>
      <c r="K399" s="5"/>
      <c r="L399" s="5">
        <f>ROUND(((I399*-0.03)-SUM('CSI Admin to Date'!E26:L26))/4,2)</f>
        <v>-13793.67</v>
      </c>
      <c r="M399" s="5"/>
      <c r="N399" s="10">
        <f t="shared" si="39"/>
        <v>445995.25</v>
      </c>
    </row>
    <row r="400" spans="1:14" ht="13.2" x14ac:dyDescent="0.25">
      <c r="A400" s="22" t="s">
        <v>93</v>
      </c>
      <c r="B400" s="1" t="s">
        <v>27</v>
      </c>
      <c r="C400" s="31" t="s">
        <v>68</v>
      </c>
      <c r="D400" s="1" t="s">
        <v>28</v>
      </c>
      <c r="E400" s="11"/>
      <c r="F400" s="2">
        <v>864.6</v>
      </c>
      <c r="G400" s="2"/>
      <c r="H400" s="9">
        <v>8061.35</v>
      </c>
      <c r="I400" s="19">
        <f t="shared" si="40"/>
        <v>6969843.21</v>
      </c>
      <c r="J400" s="4">
        <f>ROUND((I400-SUM('Entitlement to Date'!E27:L27))/4,2)</f>
        <v>583917.1</v>
      </c>
      <c r="K400" s="5"/>
      <c r="L400" s="5">
        <f>ROUND(((I400*-0.03)-SUM('CSI Admin to Date'!E27:L27))/4,2)</f>
        <v>-17517.509999999998</v>
      </c>
      <c r="M400" s="5">
        <v>-111705.83</v>
      </c>
      <c r="N400" s="10">
        <f t="shared" si="39"/>
        <v>454693.75999999995</v>
      </c>
    </row>
    <row r="401" spans="1:14" ht="13.2" x14ac:dyDescent="0.25">
      <c r="A401" s="22" t="s">
        <v>93</v>
      </c>
      <c r="B401" s="1" t="s">
        <v>27</v>
      </c>
      <c r="C401" s="31" t="s">
        <v>86</v>
      </c>
      <c r="D401" s="1" t="s">
        <v>83</v>
      </c>
      <c r="E401" s="11"/>
      <c r="F401" s="2">
        <v>42</v>
      </c>
      <c r="G401" s="2"/>
      <c r="H401" s="9">
        <v>8061.35</v>
      </c>
      <c r="I401" s="19">
        <f t="shared" si="40"/>
        <v>338576.7</v>
      </c>
      <c r="J401" s="4">
        <f>ROUND((I401-SUM('Entitlement to Date'!E28:L28))/4,2)</f>
        <v>26330.59</v>
      </c>
      <c r="K401" s="5"/>
      <c r="L401" s="5">
        <f>ROUND(((I401*-0.03)-SUM('CSI Admin to Date'!E28:L28))/4,2)</f>
        <v>-789.92</v>
      </c>
      <c r="M401" s="5"/>
      <c r="N401" s="10">
        <f t="shared" si="39"/>
        <v>25540.670000000002</v>
      </c>
    </row>
    <row r="402" spans="1:14" ht="13.2" x14ac:dyDescent="0.25">
      <c r="A402" s="22" t="s">
        <v>98</v>
      </c>
      <c r="B402" s="1" t="s">
        <v>26</v>
      </c>
      <c r="C402" s="31" t="s">
        <v>124</v>
      </c>
      <c r="D402" s="1" t="s">
        <v>130</v>
      </c>
      <c r="E402" s="11"/>
      <c r="F402" s="2">
        <v>34.5</v>
      </c>
      <c r="G402" s="2"/>
      <c r="H402" s="9">
        <v>8118.3026384788664</v>
      </c>
      <c r="I402" s="19">
        <f t="shared" si="40"/>
        <v>280081.44</v>
      </c>
      <c r="J402" s="4">
        <f>ROUND((I402-SUM('Entitlement to Date'!E29:L29))/4,2)</f>
        <v>-28988.28</v>
      </c>
      <c r="K402" s="5"/>
      <c r="L402" s="5">
        <f>ROUND(((I402*-0.03)-SUM('CSI Admin to Date'!E29:L29))/4,2)</f>
        <v>869.65</v>
      </c>
      <c r="M402" s="5"/>
      <c r="N402" s="10">
        <f t="shared" si="39"/>
        <v>-28118.629999999997</v>
      </c>
    </row>
    <row r="403" spans="1:14" ht="13.2" x14ac:dyDescent="0.25">
      <c r="A403" s="22" t="s">
        <v>98</v>
      </c>
      <c r="B403" s="1" t="s">
        <v>26</v>
      </c>
      <c r="C403" s="31" t="s">
        <v>123</v>
      </c>
      <c r="D403" s="1" t="s">
        <v>128</v>
      </c>
      <c r="E403" s="11"/>
      <c r="F403" s="2">
        <v>182.3</v>
      </c>
      <c r="G403" s="2"/>
      <c r="H403" s="9">
        <v>8061.54</v>
      </c>
      <c r="I403" s="19">
        <f t="shared" si="40"/>
        <v>1469618.74</v>
      </c>
      <c r="J403" s="4">
        <f>ROUND((I403-SUM('Entitlement to Date'!E30:L30))/4,2)</f>
        <v>135589.28</v>
      </c>
      <c r="K403" s="5"/>
      <c r="L403" s="5">
        <f>ROUND(((I403*-0.03)-SUM('CSI Admin to Date'!E30:L30))/4,2)</f>
        <v>-4067.68</v>
      </c>
      <c r="M403" s="5"/>
      <c r="N403" s="10">
        <f t="shared" si="39"/>
        <v>131521.60000000001</v>
      </c>
    </row>
    <row r="404" spans="1:14" ht="13.2" x14ac:dyDescent="0.25">
      <c r="A404" s="22" t="s">
        <v>98</v>
      </c>
      <c r="B404" s="1" t="s">
        <v>26</v>
      </c>
      <c r="C404" s="31" t="s">
        <v>66</v>
      </c>
      <c r="D404" s="1" t="s">
        <v>131</v>
      </c>
      <c r="E404" s="11"/>
      <c r="F404" s="2">
        <v>205.7</v>
      </c>
      <c r="G404" s="2"/>
      <c r="H404" s="9">
        <v>8061.54</v>
      </c>
      <c r="I404" s="19">
        <f t="shared" si="40"/>
        <v>1658258.78</v>
      </c>
      <c r="J404" s="4">
        <f>ROUND((I404-SUM('Entitlement to Date'!E31:L31))/4,2)</f>
        <v>128875.65</v>
      </c>
      <c r="K404" s="5"/>
      <c r="L404" s="5">
        <f>ROUND(((I404*-0.03)-SUM('CSI Admin to Date'!E31:L31))/4,2)</f>
        <v>-3866.27</v>
      </c>
      <c r="M404" s="5"/>
      <c r="N404" s="10">
        <f t="shared" si="39"/>
        <v>125009.37999999999</v>
      </c>
    </row>
    <row r="405" spans="1:14" ht="13.2" x14ac:dyDescent="0.25">
      <c r="A405" s="22" t="s">
        <v>98</v>
      </c>
      <c r="B405" s="1" t="s">
        <v>26</v>
      </c>
      <c r="C405" s="31" t="s">
        <v>125</v>
      </c>
      <c r="D405" s="1" t="s">
        <v>129</v>
      </c>
      <c r="E405" s="11"/>
      <c r="F405" s="2">
        <v>115.3</v>
      </c>
      <c r="G405" s="2"/>
      <c r="H405" s="9">
        <v>8061.54</v>
      </c>
      <c r="I405" s="19">
        <f t="shared" si="40"/>
        <v>929495.56</v>
      </c>
      <c r="J405" s="4">
        <f>ROUND((I405-SUM('Entitlement to Date'!E32:L32))/4,2)</f>
        <v>29535.14</v>
      </c>
      <c r="K405" s="5"/>
      <c r="L405" s="5">
        <f>ROUND(((I405*-0.03)-SUM('CSI Admin to Date'!E32:L32))/4,2)</f>
        <v>-886.06</v>
      </c>
      <c r="M405" s="5"/>
      <c r="N405" s="10">
        <f t="shared" si="39"/>
        <v>28649.079999999998</v>
      </c>
    </row>
    <row r="406" spans="1:14" ht="13.2" x14ac:dyDescent="0.25">
      <c r="A406" s="22" t="s">
        <v>98</v>
      </c>
      <c r="B406" s="1" t="s">
        <v>26</v>
      </c>
      <c r="C406" s="31" t="s">
        <v>67</v>
      </c>
      <c r="D406" s="1" t="s">
        <v>29</v>
      </c>
      <c r="E406" s="11"/>
      <c r="F406" s="2">
        <v>1285.5</v>
      </c>
      <c r="G406" s="2"/>
      <c r="H406" s="9">
        <v>8061.54</v>
      </c>
      <c r="I406" s="19">
        <f t="shared" si="40"/>
        <v>10363109.67</v>
      </c>
      <c r="J406" s="4">
        <f>ROUND((I406-SUM('Entitlement to Date'!E33:L33))/4,2)</f>
        <v>832616.3</v>
      </c>
      <c r="K406" s="5"/>
      <c r="L406" s="5">
        <f>ROUND(((I406*-0.03)-SUM('CSI Admin to Date'!E33:L33))/4,2)</f>
        <v>-24978.49</v>
      </c>
      <c r="M406" s="5">
        <v>-161026.25</v>
      </c>
      <c r="N406" s="10">
        <f t="shared" si="39"/>
        <v>646611.56000000006</v>
      </c>
    </row>
    <row r="407" spans="1:14" ht="13.2" x14ac:dyDescent="0.25">
      <c r="A407" s="22" t="s">
        <v>99</v>
      </c>
      <c r="B407" s="1" t="s">
        <v>21</v>
      </c>
      <c r="C407" s="31" t="s">
        <v>62</v>
      </c>
      <c r="D407" s="1" t="s">
        <v>22</v>
      </c>
      <c r="E407" s="11"/>
      <c r="F407" s="2">
        <v>292</v>
      </c>
      <c r="G407" s="2"/>
      <c r="H407" s="7">
        <v>8583.2444761058014</v>
      </c>
      <c r="I407" s="19">
        <f t="shared" si="40"/>
        <v>2506307.39</v>
      </c>
      <c r="J407" s="4">
        <f>ROUND((I407-SUM('Entitlement to Date'!E34:L34))/4,2)</f>
        <v>197421.02</v>
      </c>
      <c r="K407" s="5"/>
      <c r="L407" s="5">
        <f>ROUND(((I407*-0.03)-SUM('CSI Admin to Date'!E34:L34))/4,2)</f>
        <v>-5922.63</v>
      </c>
      <c r="M407" s="5"/>
      <c r="N407" s="10">
        <f t="shared" si="39"/>
        <v>191498.38999999998</v>
      </c>
    </row>
    <row r="408" spans="1:14" ht="13.2" x14ac:dyDescent="0.25">
      <c r="A408" s="22" t="s">
        <v>99</v>
      </c>
      <c r="B408" s="1" t="s">
        <v>21</v>
      </c>
      <c r="C408" s="31" t="s">
        <v>63</v>
      </c>
      <c r="D408" s="1" t="s">
        <v>40</v>
      </c>
      <c r="E408" s="11"/>
      <c r="F408" s="2">
        <v>349</v>
      </c>
      <c r="G408" s="2"/>
      <c r="H408" s="7">
        <v>8484.9644761058007</v>
      </c>
      <c r="I408" s="19">
        <f t="shared" si="40"/>
        <v>2961252.6</v>
      </c>
      <c r="J408" s="4">
        <f>ROUND((I408-SUM('Entitlement to Date'!E35:L35))/4,2)</f>
        <v>232197</v>
      </c>
      <c r="K408" s="5"/>
      <c r="L408" s="5">
        <f>ROUND(((I408*-0.03)-SUM('CSI Admin to Date'!E35:L35))/4,2)</f>
        <v>-6965.91</v>
      </c>
      <c r="M408" s="5">
        <v>-56243.34</v>
      </c>
      <c r="N408" s="10">
        <f t="shared" si="39"/>
        <v>168987.75</v>
      </c>
    </row>
    <row r="409" spans="1:14" ht="13.2" x14ac:dyDescent="0.25">
      <c r="A409" s="22" t="s">
        <v>100</v>
      </c>
      <c r="B409" s="10" t="s">
        <v>43</v>
      </c>
      <c r="C409" s="30" t="s">
        <v>87</v>
      </c>
      <c r="D409" s="10" t="s">
        <v>44</v>
      </c>
      <c r="E409" s="14"/>
      <c r="F409" s="2">
        <v>86</v>
      </c>
      <c r="G409" s="2"/>
      <c r="H409" s="18">
        <v>8166.7199140308094</v>
      </c>
      <c r="I409" s="19">
        <f t="shared" si="40"/>
        <v>702337.91</v>
      </c>
      <c r="J409" s="4">
        <f>ROUND((I409-SUM('Entitlement to Date'!E36:L36))/4,2)</f>
        <v>57147.59</v>
      </c>
      <c r="K409" s="5"/>
      <c r="L409" s="5">
        <f>ROUND(((I409*-0.03)-SUM('CSI Admin to Date'!E36:L36))/4,2)</f>
        <v>-1714.42</v>
      </c>
      <c r="M409" s="5"/>
      <c r="N409" s="10">
        <f t="shared" si="39"/>
        <v>55433.17</v>
      </c>
    </row>
    <row r="410" spans="1:14" ht="13.2" x14ac:dyDescent="0.25">
      <c r="A410" s="22" t="s">
        <v>101</v>
      </c>
      <c r="B410" s="12" t="s">
        <v>78</v>
      </c>
      <c r="C410" s="31" t="s">
        <v>79</v>
      </c>
      <c r="D410" s="12" t="s">
        <v>80</v>
      </c>
      <c r="E410" s="11"/>
      <c r="F410" s="2">
        <v>120</v>
      </c>
      <c r="G410" s="2"/>
      <c r="H410" s="9">
        <v>8376.2170088172716</v>
      </c>
      <c r="I410" s="19">
        <f t="shared" si="40"/>
        <v>1005146.04</v>
      </c>
      <c r="J410" s="4">
        <f>ROUND((I410-SUM('Entitlement to Date'!E37:L37))/4,2)</f>
        <v>82638.42</v>
      </c>
      <c r="K410" s="5"/>
      <c r="L410" s="5">
        <f>ROUND(((I410*-0.03)-SUM('CSI Admin to Date'!E37:L37))/4,2)</f>
        <v>-2479.16</v>
      </c>
      <c r="M410" s="5"/>
      <c r="N410" s="10">
        <f t="shared" si="39"/>
        <v>80159.259999999995</v>
      </c>
    </row>
    <row r="411" spans="1:14" ht="13.2" x14ac:dyDescent="0.25">
      <c r="A411" s="22" t="s">
        <v>91</v>
      </c>
      <c r="B411" s="10" t="s">
        <v>12</v>
      </c>
      <c r="C411" s="30" t="s">
        <v>70</v>
      </c>
      <c r="D411" s="10" t="s">
        <v>69</v>
      </c>
      <c r="E411" s="14"/>
      <c r="F411" s="2">
        <v>469</v>
      </c>
      <c r="G411" s="2"/>
      <c r="H411" s="18">
        <v>8299.5764625511456</v>
      </c>
      <c r="I411" s="19">
        <f t="shared" si="40"/>
        <v>3892501.36</v>
      </c>
      <c r="J411" s="4">
        <f>ROUND((I411-SUM('Entitlement to Date'!E38:L38))/4,2)</f>
        <v>311312.81</v>
      </c>
      <c r="K411" s="5"/>
      <c r="L411" s="5">
        <f>ROUND(((I411*-0.03)-SUM('CSI Admin to Date'!E38:L38))/4,2)</f>
        <v>-9339.39</v>
      </c>
      <c r="M411" s="5">
        <v>-29504.18</v>
      </c>
      <c r="N411" s="10">
        <f t="shared" si="39"/>
        <v>272469.24</v>
      </c>
    </row>
    <row r="412" spans="1:14" ht="13.2" x14ac:dyDescent="0.25">
      <c r="A412" s="22" t="s">
        <v>91</v>
      </c>
      <c r="B412" s="10" t="s">
        <v>12</v>
      </c>
      <c r="C412" s="30" t="s">
        <v>50</v>
      </c>
      <c r="D412" s="10" t="s">
        <v>13</v>
      </c>
      <c r="E412" s="13"/>
      <c r="F412" s="2">
        <v>335</v>
      </c>
      <c r="G412" s="2"/>
      <c r="H412" s="18">
        <v>8497.5264625511463</v>
      </c>
      <c r="I412" s="19">
        <f t="shared" si="40"/>
        <v>2846671.36</v>
      </c>
      <c r="J412" s="4">
        <f>ROUND((I412-SUM('Entitlement to Date'!E39:L39))/4,2)</f>
        <v>217794.75</v>
      </c>
      <c r="K412" s="5"/>
      <c r="L412" s="5">
        <f>ROUND(((I412*-0.03)-SUM('CSI Admin to Date'!E39:L39))/4,2)</f>
        <v>-6533.84</v>
      </c>
      <c r="M412" s="5">
        <v>-42336.45</v>
      </c>
      <c r="N412" s="10">
        <f t="shared" si="39"/>
        <v>168924.46000000002</v>
      </c>
    </row>
    <row r="413" spans="1:14" ht="13.2" x14ac:dyDescent="0.25">
      <c r="A413" s="22" t="s">
        <v>91</v>
      </c>
      <c r="B413" s="10" t="s">
        <v>12</v>
      </c>
      <c r="C413" s="30" t="s">
        <v>51</v>
      </c>
      <c r="D413" s="10" t="s">
        <v>14</v>
      </c>
      <c r="E413" s="14"/>
      <c r="F413" s="2">
        <v>257</v>
      </c>
      <c r="G413" s="2"/>
      <c r="H413" s="18">
        <v>8682.5264625511463</v>
      </c>
      <c r="I413" s="19">
        <f t="shared" si="40"/>
        <v>2231409.2999999998</v>
      </c>
      <c r="J413" s="4">
        <f>ROUND((I413-SUM('Entitlement to Date'!E40:L40))/4,2)</f>
        <v>181180.85</v>
      </c>
      <c r="K413" s="5"/>
      <c r="L413" s="5">
        <f>ROUND(((I413*-0.03)-SUM('CSI Admin to Date'!E40:L40))/4,2)</f>
        <v>-5435.43</v>
      </c>
      <c r="M413" s="5"/>
      <c r="N413" s="10">
        <f t="shared" si="39"/>
        <v>175745.42</v>
      </c>
    </row>
    <row r="414" spans="1:14" x14ac:dyDescent="0.3">
      <c r="B414" s="11"/>
      <c r="D414" s="11"/>
      <c r="E414" s="11"/>
      <c r="F414" s="15"/>
      <c r="G414" s="15"/>
      <c r="H414" s="11"/>
      <c r="I414" s="11"/>
      <c r="J414" s="11"/>
      <c r="K414" s="11"/>
      <c r="L414" s="11"/>
      <c r="M414" s="11"/>
      <c r="N414" s="11"/>
    </row>
    <row r="415" spans="1:14" ht="13.2" x14ac:dyDescent="0.25">
      <c r="A415" s="39" t="s">
        <v>143</v>
      </c>
      <c r="C415" s="40">
        <v>7790.17</v>
      </c>
      <c r="E415" s="16"/>
      <c r="F415" s="17">
        <f>SUM(F375:F414)</f>
        <v>17770.400000000001</v>
      </c>
      <c r="G415" s="17">
        <f>SUM(G375:G414)</f>
        <v>5.5</v>
      </c>
      <c r="H415" s="17"/>
      <c r="I415" s="17">
        <f t="shared" ref="I415:K415" si="41">SUM(I375:I414)</f>
        <v>147564607.18500003</v>
      </c>
      <c r="J415" s="16">
        <f t="shared" si="41"/>
        <v>11784393.120000001</v>
      </c>
      <c r="K415" s="16">
        <f t="shared" si="41"/>
        <v>0</v>
      </c>
      <c r="L415" s="16">
        <f>SUM(L375:L414)</f>
        <v>-353531.77999999991</v>
      </c>
      <c r="M415" s="16">
        <f t="shared" ref="M415:N415" si="42">SUM(M375:M414)</f>
        <v>-1486481.4000000001</v>
      </c>
      <c r="N415" s="16">
        <f t="shared" si="42"/>
        <v>9944379.9400000013</v>
      </c>
    </row>
    <row r="418" spans="1:14" ht="13.2" x14ac:dyDescent="0.25">
      <c r="A418" s="26" t="s">
        <v>121</v>
      </c>
      <c r="B418" s="20"/>
      <c r="C418" s="20"/>
      <c r="D418" s="26"/>
      <c r="E418" s="28"/>
      <c r="F418" s="28"/>
      <c r="G418" s="28"/>
      <c r="H418" s="28"/>
      <c r="I418" s="28"/>
      <c r="J418" s="28"/>
      <c r="K418" s="28"/>
      <c r="L418" s="28"/>
      <c r="M418" s="28"/>
      <c r="N418" s="28"/>
    </row>
    <row r="419" spans="1:14" ht="66" x14ac:dyDescent="0.25">
      <c r="A419" s="29" t="s">
        <v>191</v>
      </c>
      <c r="B419" s="20"/>
      <c r="C419" s="20" t="s">
        <v>41</v>
      </c>
      <c r="D419" s="26" t="s">
        <v>42</v>
      </c>
      <c r="E419" s="21"/>
      <c r="F419" s="38" t="s">
        <v>140</v>
      </c>
      <c r="G419" s="38" t="s">
        <v>142</v>
      </c>
      <c r="H419" s="38" t="s">
        <v>141</v>
      </c>
      <c r="I419" s="38" t="s">
        <v>2</v>
      </c>
      <c r="J419" s="38" t="s">
        <v>3</v>
      </c>
      <c r="K419" s="38" t="s">
        <v>4</v>
      </c>
      <c r="L419" s="38" t="s">
        <v>5</v>
      </c>
      <c r="M419" s="38" t="s">
        <v>30</v>
      </c>
      <c r="N419" s="38" t="s">
        <v>6</v>
      </c>
    </row>
    <row r="420" spans="1:14" x14ac:dyDescent="0.3">
      <c r="B420" s="11"/>
      <c r="D420" s="11"/>
      <c r="E420" s="11"/>
      <c r="F420" s="23"/>
      <c r="G420" s="23"/>
      <c r="H420" s="19"/>
      <c r="I420" s="19"/>
      <c r="J420" s="19"/>
      <c r="K420" s="19"/>
      <c r="L420" s="19"/>
      <c r="M420" s="19"/>
      <c r="N420" s="10"/>
    </row>
    <row r="421" spans="1:14" ht="13.2" x14ac:dyDescent="0.25">
      <c r="A421" s="22" t="s">
        <v>91</v>
      </c>
      <c r="B421" s="1" t="s">
        <v>7</v>
      </c>
      <c r="C421" s="30" t="s">
        <v>47</v>
      </c>
      <c r="D421" s="1" t="s">
        <v>36</v>
      </c>
      <c r="E421" s="11"/>
      <c r="F421" s="2">
        <v>1839</v>
      </c>
      <c r="G421" s="2"/>
      <c r="H421" s="19">
        <v>8120.1972897963597</v>
      </c>
      <c r="I421" s="19">
        <f>ROUND(F421*H421,2)</f>
        <v>14933042.82</v>
      </c>
      <c r="J421" s="4">
        <f>ROUND((I421-SUM('Entitlement to Date'!E2:M2))/3,2)</f>
        <v>1222430.6000000001</v>
      </c>
      <c r="K421" s="5"/>
      <c r="L421" s="5">
        <f>ROUND(((I421*-0.03)-SUM('CSI Admin to Date'!E2:M2))/3,2)</f>
        <v>-36672.92</v>
      </c>
      <c r="M421" s="5">
        <v>-214687.39</v>
      </c>
      <c r="N421" s="10">
        <f t="shared" ref="N421:N459" si="43">J421+K421+L421+M421</f>
        <v>971070.29000000015</v>
      </c>
    </row>
    <row r="422" spans="1:14" ht="13.2" x14ac:dyDescent="0.25">
      <c r="A422" s="22" t="s">
        <v>91</v>
      </c>
      <c r="B422" s="10" t="s">
        <v>7</v>
      </c>
      <c r="C422" s="30" t="s">
        <v>71</v>
      </c>
      <c r="D422" s="10" t="s">
        <v>72</v>
      </c>
      <c r="E422" s="11"/>
      <c r="F422" s="2">
        <v>873.2</v>
      </c>
      <c r="G422" s="2"/>
      <c r="H422" s="19">
        <v>8273.0672897963595</v>
      </c>
      <c r="I422" s="19">
        <f>ROUND(F422*H422,2)</f>
        <v>7224042.3600000003</v>
      </c>
      <c r="J422" s="4">
        <f>ROUND((I422-SUM('Entitlement to Date'!E3:M3))/3,2)</f>
        <v>627218.21</v>
      </c>
      <c r="K422" s="5"/>
      <c r="L422" s="5">
        <f>ROUND(((I422*-0.03)-SUM('CSI Admin to Date'!E3:M3))/3,2)</f>
        <v>-18816.55</v>
      </c>
      <c r="M422" s="5">
        <v>-12574.17</v>
      </c>
      <c r="N422" s="10">
        <f t="shared" si="43"/>
        <v>595827.48999999987</v>
      </c>
    </row>
    <row r="423" spans="1:14" ht="13.2" x14ac:dyDescent="0.25">
      <c r="A423" s="22" t="s">
        <v>91</v>
      </c>
      <c r="B423" s="1" t="s">
        <v>7</v>
      </c>
      <c r="C423" s="31" t="s">
        <v>46</v>
      </c>
      <c r="D423" s="1" t="s">
        <v>8</v>
      </c>
      <c r="E423" s="11"/>
      <c r="F423" s="2">
        <v>2016.5</v>
      </c>
      <c r="G423" s="2">
        <v>5.5</v>
      </c>
      <c r="H423" s="19">
        <v>8547.9872897963614</v>
      </c>
      <c r="I423" s="19">
        <f>ROUND(F423*H423,2)+G423*C461</f>
        <v>17279862.305</v>
      </c>
      <c r="J423" s="4">
        <f>ROUND((I423-SUM('Entitlement to Date'!E4:M4))/3,2)</f>
        <v>1474256.63</v>
      </c>
      <c r="K423" s="5"/>
      <c r="L423" s="5">
        <f>ROUND(((I423*-0.03)-SUM('CSI Admin to Date'!E4:M4))/3,2)</f>
        <v>-44227.7</v>
      </c>
      <c r="M423" s="5">
        <v>-187820</v>
      </c>
      <c r="N423" s="10">
        <f t="shared" si="43"/>
        <v>1242208.93</v>
      </c>
    </row>
    <row r="424" spans="1:14" ht="13.2" x14ac:dyDescent="0.25">
      <c r="A424" s="22" t="s">
        <v>94</v>
      </c>
      <c r="B424" s="10" t="s">
        <v>31</v>
      </c>
      <c r="C424" s="30" t="s">
        <v>85</v>
      </c>
      <c r="D424" s="10" t="s">
        <v>81</v>
      </c>
      <c r="E424" s="14"/>
      <c r="F424" s="2">
        <v>342.5</v>
      </c>
      <c r="G424" s="2"/>
      <c r="H424" s="18">
        <v>8703.097830173585</v>
      </c>
      <c r="I424" s="19">
        <f t="shared" ref="I424:I459" si="44">ROUND(F424*H424,2)</f>
        <v>2980811.01</v>
      </c>
      <c r="J424" s="4">
        <f>ROUND((I424-SUM('Entitlement to Date'!E5:M5))/3,2)</f>
        <v>241830.98</v>
      </c>
      <c r="K424" s="5"/>
      <c r="L424" s="5">
        <f>ROUND(((I424*-0.03)-SUM('CSI Admin to Date'!E5:M5))/3,2)</f>
        <v>-7254.93</v>
      </c>
      <c r="M424" s="5">
        <v>-97329.38</v>
      </c>
      <c r="N424" s="10">
        <f t="shared" si="43"/>
        <v>137246.67000000001</v>
      </c>
    </row>
    <row r="425" spans="1:14" ht="13.2" x14ac:dyDescent="0.25">
      <c r="A425" s="22" t="s">
        <v>94</v>
      </c>
      <c r="B425" s="10" t="s">
        <v>31</v>
      </c>
      <c r="C425" s="30" t="s">
        <v>52</v>
      </c>
      <c r="D425" s="10" t="s">
        <v>32</v>
      </c>
      <c r="E425" s="14"/>
      <c r="F425" s="2">
        <v>308</v>
      </c>
      <c r="G425" s="2"/>
      <c r="H425" s="18">
        <v>8751.2978301735839</v>
      </c>
      <c r="I425" s="19">
        <f t="shared" si="44"/>
        <v>2695399.73</v>
      </c>
      <c r="J425" s="4">
        <f>ROUND((I425-SUM('Entitlement to Date'!E6:M6))/3,2)</f>
        <v>200147.77</v>
      </c>
      <c r="K425" s="5"/>
      <c r="L425" s="5">
        <f>ROUND(((I425*-0.03)-SUM('CSI Admin to Date'!E6:M6))/3,2)</f>
        <v>-6004.43</v>
      </c>
      <c r="M425" s="5"/>
      <c r="N425" s="10">
        <f t="shared" si="43"/>
        <v>194143.34</v>
      </c>
    </row>
    <row r="426" spans="1:14" ht="13.2" x14ac:dyDescent="0.25">
      <c r="A426" s="22" t="s">
        <v>94</v>
      </c>
      <c r="B426" s="10" t="s">
        <v>31</v>
      </c>
      <c r="C426" s="30" t="s">
        <v>53</v>
      </c>
      <c r="D426" s="10" t="s">
        <v>37</v>
      </c>
      <c r="E426" s="14"/>
      <c r="F426" s="2">
        <v>278</v>
      </c>
      <c r="G426" s="2"/>
      <c r="H426" s="18">
        <v>8891.4478301735853</v>
      </c>
      <c r="I426" s="19">
        <f t="shared" si="44"/>
        <v>2471822.5</v>
      </c>
      <c r="J426" s="4">
        <f>ROUND((I426-SUM('Entitlement to Date'!E7:M7))/3,2)</f>
        <v>195403.89</v>
      </c>
      <c r="K426" s="5"/>
      <c r="L426" s="5">
        <f>ROUND(((I426*-0.03)-SUM('CSI Admin to Date'!E7:M7))/3,2)</f>
        <v>-5862.12</v>
      </c>
      <c r="M426" s="5"/>
      <c r="N426" s="10">
        <f t="shared" si="43"/>
        <v>189541.77000000002</v>
      </c>
    </row>
    <row r="427" spans="1:14" ht="13.2" x14ac:dyDescent="0.25">
      <c r="A427" s="22" t="s">
        <v>94</v>
      </c>
      <c r="B427" s="10" t="s">
        <v>31</v>
      </c>
      <c r="C427" s="30" t="s">
        <v>103</v>
      </c>
      <c r="D427" s="10" t="s">
        <v>45</v>
      </c>
      <c r="E427" s="14"/>
      <c r="F427" s="2">
        <v>97</v>
      </c>
      <c r="G427" s="2"/>
      <c r="H427" s="18">
        <v>9267.4078301735844</v>
      </c>
      <c r="I427" s="19">
        <f t="shared" si="44"/>
        <v>898938.56</v>
      </c>
      <c r="J427" s="4">
        <f>ROUND((I427-SUM('Entitlement to Date'!E8:M8))/3,2)</f>
        <v>73518.37</v>
      </c>
      <c r="K427" s="5"/>
      <c r="L427" s="5">
        <f>ROUND(((I427*-0.03)-SUM('CSI Admin to Date'!E8:M8))/3,2)</f>
        <v>-2205.56</v>
      </c>
      <c r="M427" s="5"/>
      <c r="N427" s="10">
        <f t="shared" si="43"/>
        <v>71312.81</v>
      </c>
    </row>
    <row r="428" spans="1:14" ht="13.2" x14ac:dyDescent="0.25">
      <c r="A428" s="24" t="s">
        <v>95</v>
      </c>
      <c r="B428" s="1" t="s">
        <v>17</v>
      </c>
      <c r="C428" s="31" t="s">
        <v>126</v>
      </c>
      <c r="D428" s="8" t="s">
        <v>127</v>
      </c>
      <c r="E428" s="11"/>
      <c r="F428" s="2">
        <v>220</v>
      </c>
      <c r="G428" s="2"/>
      <c r="H428" s="6">
        <v>8491.5109085528184</v>
      </c>
      <c r="I428" s="19">
        <f t="shared" si="44"/>
        <v>1868132.4</v>
      </c>
      <c r="J428" s="4">
        <f>ROUND((I428-SUM('Entitlement to Date'!E9:M9))/3,2)</f>
        <v>117520.16</v>
      </c>
      <c r="K428" s="5"/>
      <c r="L428" s="5">
        <f>ROUND(((I428*-0.03)-SUM('CSI Admin to Date'!E9:M9))/3,2)</f>
        <v>-3525.6</v>
      </c>
      <c r="M428" s="5"/>
      <c r="N428" s="10">
        <f t="shared" si="43"/>
        <v>113994.56</v>
      </c>
    </row>
    <row r="429" spans="1:14" ht="13.2" x14ac:dyDescent="0.25">
      <c r="A429" s="24" t="s">
        <v>95</v>
      </c>
      <c r="B429" s="10" t="s">
        <v>17</v>
      </c>
      <c r="C429" s="30" t="s">
        <v>84</v>
      </c>
      <c r="D429" s="27" t="s">
        <v>82</v>
      </c>
      <c r="E429" s="13"/>
      <c r="F429" s="2">
        <v>495.5</v>
      </c>
      <c r="G429" s="2"/>
      <c r="H429" s="6">
        <v>8188.8509085528194</v>
      </c>
      <c r="I429" s="19">
        <f t="shared" si="44"/>
        <v>4057575.63</v>
      </c>
      <c r="J429" s="4">
        <f>ROUND((I429-SUM('Entitlement to Date'!E10:M10))/3,2)</f>
        <v>307079.13</v>
      </c>
      <c r="K429" s="5"/>
      <c r="L429" s="5">
        <f>ROUND(((I429*-0.03)-SUM('CSI Admin to Date'!E10:M10))/3,2)</f>
        <v>-9212.3700000000008</v>
      </c>
      <c r="M429" s="5"/>
      <c r="N429" s="10">
        <f t="shared" si="43"/>
        <v>297866.76</v>
      </c>
    </row>
    <row r="430" spans="1:14" ht="13.2" x14ac:dyDescent="0.25">
      <c r="A430" s="24" t="s">
        <v>95</v>
      </c>
      <c r="B430" s="10" t="s">
        <v>17</v>
      </c>
      <c r="C430" s="30" t="s">
        <v>57</v>
      </c>
      <c r="D430" s="10" t="s">
        <v>19</v>
      </c>
      <c r="E430" s="11"/>
      <c r="F430" s="2">
        <v>430</v>
      </c>
      <c r="G430" s="2"/>
      <c r="H430" s="6">
        <v>8091.1909085528196</v>
      </c>
      <c r="I430" s="19">
        <f t="shared" si="44"/>
        <v>3479212.09</v>
      </c>
      <c r="J430" s="4">
        <f>ROUND((I430-SUM('Entitlement to Date'!E11:M11))/3,2)</f>
        <v>263039.37</v>
      </c>
      <c r="K430" s="5"/>
      <c r="L430" s="5">
        <f>ROUND(((I430*-0.03)-SUM('CSI Admin to Date'!E11:M11))/3,2)</f>
        <v>-7891.18</v>
      </c>
      <c r="M430" s="5">
        <v>-42402.29</v>
      </c>
      <c r="N430" s="10">
        <f t="shared" si="43"/>
        <v>212745.9</v>
      </c>
    </row>
    <row r="431" spans="1:14" ht="13.2" x14ac:dyDescent="0.25">
      <c r="A431" s="24" t="s">
        <v>95</v>
      </c>
      <c r="B431" s="10" t="s">
        <v>17</v>
      </c>
      <c r="C431" s="30" t="s">
        <v>58</v>
      </c>
      <c r="D431" s="10" t="s">
        <v>20</v>
      </c>
      <c r="E431" s="11"/>
      <c r="F431" s="2">
        <v>568.5</v>
      </c>
      <c r="G431" s="2"/>
      <c r="H431" s="6">
        <v>8061.35</v>
      </c>
      <c r="I431" s="19">
        <f t="shared" si="44"/>
        <v>4582877.4800000004</v>
      </c>
      <c r="J431" s="4">
        <f>ROUND((I431-SUM('Entitlement to Date'!E12:M12))/3,2)</f>
        <v>326113.39</v>
      </c>
      <c r="K431" s="5"/>
      <c r="L431" s="5">
        <f>ROUND(((I431*-0.03)-SUM('CSI Admin to Date'!E12:M12))/3,2)</f>
        <v>-9783.4</v>
      </c>
      <c r="M431" s="5">
        <v>-146519.58000000002</v>
      </c>
      <c r="N431" s="10">
        <f t="shared" si="43"/>
        <v>169810.40999999997</v>
      </c>
    </row>
    <row r="432" spans="1:14" ht="13.2" x14ac:dyDescent="0.25">
      <c r="A432" s="24" t="s">
        <v>95</v>
      </c>
      <c r="B432" s="1" t="s">
        <v>17</v>
      </c>
      <c r="C432" s="31" t="s">
        <v>59</v>
      </c>
      <c r="D432" s="1" t="s">
        <v>33</v>
      </c>
      <c r="E432" s="11"/>
      <c r="F432" s="2">
        <v>357</v>
      </c>
      <c r="G432" s="2"/>
      <c r="H432" s="6">
        <v>8172.0909085528192</v>
      </c>
      <c r="I432" s="19">
        <f t="shared" si="44"/>
        <v>2917436.45</v>
      </c>
      <c r="J432" s="4">
        <f>ROUND((I432-SUM('Entitlement to Date'!E13:M13))/3,2)</f>
        <v>202456.31</v>
      </c>
      <c r="K432" s="5"/>
      <c r="L432" s="5">
        <f>ROUND(((I432*-0.03)-SUM('CSI Admin to Date'!E13:M13))/3,2)</f>
        <v>-6073.69</v>
      </c>
      <c r="M432" s="5"/>
      <c r="N432" s="10">
        <f t="shared" si="43"/>
        <v>196382.62</v>
      </c>
    </row>
    <row r="433" spans="1:14" ht="13.2" x14ac:dyDescent="0.25">
      <c r="A433" s="24" t="s">
        <v>95</v>
      </c>
      <c r="B433" s="1" t="s">
        <v>17</v>
      </c>
      <c r="C433" s="31" t="s">
        <v>61</v>
      </c>
      <c r="D433" s="1" t="s">
        <v>35</v>
      </c>
      <c r="E433" s="11"/>
      <c r="F433" s="2">
        <v>326</v>
      </c>
      <c r="G433" s="2"/>
      <c r="H433" s="6">
        <v>8264.3209085528179</v>
      </c>
      <c r="I433" s="19">
        <f t="shared" si="44"/>
        <v>2694168.62</v>
      </c>
      <c r="J433" s="4">
        <f>ROUND((I433-SUM('Entitlement to Date'!E14:M14))/3,2)</f>
        <v>224572.55</v>
      </c>
      <c r="K433" s="5"/>
      <c r="L433" s="5">
        <f>ROUND(((I433*-0.03)-SUM('CSI Admin to Date'!E14:M14))/3,2)</f>
        <v>-6737.18</v>
      </c>
      <c r="M433" s="5">
        <v>-17523.79</v>
      </c>
      <c r="N433" s="10">
        <f t="shared" si="43"/>
        <v>200311.58</v>
      </c>
    </row>
    <row r="434" spans="1:14" ht="13.2" x14ac:dyDescent="0.25">
      <c r="A434" s="24" t="s">
        <v>95</v>
      </c>
      <c r="B434" s="1" t="s">
        <v>17</v>
      </c>
      <c r="C434" s="31" t="s">
        <v>74</v>
      </c>
      <c r="D434" s="1" t="s">
        <v>73</v>
      </c>
      <c r="E434" s="11"/>
      <c r="F434" s="2">
        <v>77</v>
      </c>
      <c r="G434" s="2"/>
      <c r="H434" s="6">
        <v>8061.35</v>
      </c>
      <c r="I434" s="19">
        <f t="shared" si="44"/>
        <v>620723.94999999995</v>
      </c>
      <c r="J434" s="4">
        <f>ROUND((I434-SUM('Entitlement to Date'!E15:M15))/3,2)</f>
        <v>39387.35</v>
      </c>
      <c r="K434" s="5"/>
      <c r="L434" s="5">
        <f>ROUND(((I434*-0.03)-SUM('CSI Admin to Date'!E15:M15))/3,2)</f>
        <v>-1181.6199999999999</v>
      </c>
      <c r="M434" s="5"/>
      <c r="N434" s="10">
        <f t="shared" si="43"/>
        <v>38205.729999999996</v>
      </c>
    </row>
    <row r="435" spans="1:14" ht="13.2" x14ac:dyDescent="0.25">
      <c r="A435" s="24" t="s">
        <v>95</v>
      </c>
      <c r="B435" s="1" t="s">
        <v>17</v>
      </c>
      <c r="C435" s="31" t="s">
        <v>120</v>
      </c>
      <c r="D435" s="8" t="s">
        <v>132</v>
      </c>
      <c r="E435" s="11"/>
      <c r="F435" s="2">
        <v>192</v>
      </c>
      <c r="G435" s="2"/>
      <c r="H435" s="6">
        <v>8439.3409085528183</v>
      </c>
      <c r="I435" s="19">
        <f t="shared" si="44"/>
        <v>1620353.45</v>
      </c>
      <c r="J435" s="4">
        <f>ROUND((I435-SUM('Entitlement to Date'!E16:M16))/3,2)</f>
        <v>82123.17</v>
      </c>
      <c r="K435" s="5"/>
      <c r="L435" s="5">
        <f>ROUND(((I435*-0.03)-SUM('CSI Admin to Date'!E16:M16))/3,2)</f>
        <v>-2463.69</v>
      </c>
      <c r="M435" s="5"/>
      <c r="N435" s="10">
        <f t="shared" si="43"/>
        <v>79659.48</v>
      </c>
    </row>
    <row r="436" spans="1:14" ht="13.2" x14ac:dyDescent="0.25">
      <c r="A436" s="24" t="s">
        <v>95</v>
      </c>
      <c r="B436" s="1" t="s">
        <v>17</v>
      </c>
      <c r="C436" s="31" t="s">
        <v>60</v>
      </c>
      <c r="D436" s="1" t="s">
        <v>34</v>
      </c>
      <c r="E436" s="11"/>
      <c r="F436" s="2">
        <v>330.6</v>
      </c>
      <c r="G436" s="2"/>
      <c r="H436" s="6">
        <v>8118.3009085528183</v>
      </c>
      <c r="I436" s="19">
        <f t="shared" si="44"/>
        <v>2683910.2799999998</v>
      </c>
      <c r="J436" s="4">
        <f>ROUND((I436-SUM('Entitlement to Date'!E17:M17))/3,2)</f>
        <v>228945.43</v>
      </c>
      <c r="K436" s="5"/>
      <c r="L436" s="5">
        <f>ROUND(((I436*-0.03)-SUM('CSI Admin to Date'!E17:M17))/3,2)</f>
        <v>-6868.37</v>
      </c>
      <c r="M436" s="5"/>
      <c r="N436" s="10">
        <f t="shared" si="43"/>
        <v>222077.06</v>
      </c>
    </row>
    <row r="437" spans="1:14" ht="13.2" x14ac:dyDescent="0.25">
      <c r="A437" s="24" t="s">
        <v>95</v>
      </c>
      <c r="B437" s="1" t="s">
        <v>17</v>
      </c>
      <c r="C437" s="31" t="s">
        <v>56</v>
      </c>
      <c r="D437" s="8" t="s">
        <v>18</v>
      </c>
      <c r="E437" s="11"/>
      <c r="F437" s="2">
        <v>853.1</v>
      </c>
      <c r="G437" s="2"/>
      <c r="H437" s="6">
        <v>8061.35</v>
      </c>
      <c r="I437" s="19">
        <f t="shared" si="44"/>
        <v>6877137.6900000004</v>
      </c>
      <c r="J437" s="4">
        <f>ROUND((I437-SUM('Entitlement to Date'!E18:M18))/3,2)</f>
        <v>562908.05000000005</v>
      </c>
      <c r="K437" s="5"/>
      <c r="L437" s="5">
        <f>ROUND(((I437*-0.03)-SUM('CSI Admin to Date'!E18:M18))/3,2)</f>
        <v>-16887.240000000002</v>
      </c>
      <c r="M437" s="5">
        <v>-65031.25</v>
      </c>
      <c r="N437" s="10">
        <f t="shared" si="43"/>
        <v>480989.56000000006</v>
      </c>
    </row>
    <row r="438" spans="1:14" ht="13.2" x14ac:dyDescent="0.25">
      <c r="A438" s="22" t="s">
        <v>91</v>
      </c>
      <c r="B438" s="12" t="s">
        <v>9</v>
      </c>
      <c r="C438" s="30" t="s">
        <v>48</v>
      </c>
      <c r="D438" s="12" t="s">
        <v>10</v>
      </c>
      <c r="E438" s="11"/>
      <c r="F438" s="2">
        <v>767.5</v>
      </c>
      <c r="G438" s="2"/>
      <c r="H438" s="3">
        <v>8612.6376810390393</v>
      </c>
      <c r="I438" s="19">
        <f t="shared" si="44"/>
        <v>6610199.4199999999</v>
      </c>
      <c r="J438" s="4">
        <f>ROUND((I438-SUM('Entitlement to Date'!E19:M19))/3,2)</f>
        <v>489614.65</v>
      </c>
      <c r="K438" s="5"/>
      <c r="L438" s="5">
        <f>ROUND(((I438*-0.03)-SUM('CSI Admin to Date'!E19:M19))/3,2)</f>
        <v>-14688.43</v>
      </c>
      <c r="M438" s="5">
        <v>-159286.87</v>
      </c>
      <c r="N438" s="10">
        <f t="shared" si="43"/>
        <v>315639.35000000003</v>
      </c>
    </row>
    <row r="439" spans="1:14" ht="13.2" x14ac:dyDescent="0.25">
      <c r="A439" s="22" t="s">
        <v>91</v>
      </c>
      <c r="B439" s="1" t="s">
        <v>90</v>
      </c>
      <c r="C439" s="30" t="s">
        <v>49</v>
      </c>
      <c r="D439" s="1" t="s">
        <v>11</v>
      </c>
      <c r="E439" s="11"/>
      <c r="F439" s="2">
        <v>705</v>
      </c>
      <c r="G439" s="2"/>
      <c r="H439" s="6">
        <v>8325.9587175646102</v>
      </c>
      <c r="I439" s="19">
        <f t="shared" si="44"/>
        <v>5869800.9000000004</v>
      </c>
      <c r="J439" s="4">
        <f>ROUND((I439-SUM('Entitlement to Date'!E20:M20))/3,2)</f>
        <v>520788</v>
      </c>
      <c r="K439" s="5"/>
      <c r="L439" s="5">
        <f>ROUND(((I439*-0.03)-SUM('CSI Admin to Date'!E20:M20))/3,2)</f>
        <v>-15623.64</v>
      </c>
      <c r="M439" s="5">
        <v>-68529.38</v>
      </c>
      <c r="N439" s="10">
        <f t="shared" si="43"/>
        <v>436634.98</v>
      </c>
    </row>
    <row r="440" spans="1:14" ht="13.2" x14ac:dyDescent="0.25">
      <c r="A440" s="22" t="s">
        <v>92</v>
      </c>
      <c r="B440" s="10" t="s">
        <v>38</v>
      </c>
      <c r="C440" s="30" t="s">
        <v>54</v>
      </c>
      <c r="D440" s="10" t="s">
        <v>39</v>
      </c>
      <c r="E440" s="14"/>
      <c r="F440" s="2">
        <v>631</v>
      </c>
      <c r="G440" s="2"/>
      <c r="H440" s="18">
        <v>8141.1249602569178</v>
      </c>
      <c r="I440" s="19">
        <f t="shared" si="44"/>
        <v>5137049.8499999996</v>
      </c>
      <c r="J440" s="4">
        <f>ROUND((I440-SUM('Entitlement to Date'!E21:M21))/3,2)</f>
        <v>425839.43</v>
      </c>
      <c r="K440" s="5"/>
      <c r="L440" s="5">
        <f>ROUND(((I440*-0.03)-SUM('CSI Admin to Date'!E21:M21))/3,2)</f>
        <v>-12775.18</v>
      </c>
      <c r="M440" s="5">
        <v>-73961.25</v>
      </c>
      <c r="N440" s="10">
        <f t="shared" si="43"/>
        <v>339103</v>
      </c>
    </row>
    <row r="441" spans="1:14" ht="13.2" x14ac:dyDescent="0.25">
      <c r="A441" s="22" t="s">
        <v>96</v>
      </c>
      <c r="B441" s="1" t="s">
        <v>23</v>
      </c>
      <c r="C441" s="31" t="s">
        <v>64</v>
      </c>
      <c r="D441" s="1" t="s">
        <v>24</v>
      </c>
      <c r="E441" s="11"/>
      <c r="F441" s="2">
        <v>208</v>
      </c>
      <c r="G441" s="2"/>
      <c r="H441" s="7">
        <v>8341.4577462627421</v>
      </c>
      <c r="I441" s="19">
        <f t="shared" si="44"/>
        <v>1735023.21</v>
      </c>
      <c r="J441" s="4">
        <f>ROUND((I441-SUM('Entitlement to Date'!E22:M22))/3,2)</f>
        <v>140269.79999999999</v>
      </c>
      <c r="K441" s="5"/>
      <c r="L441" s="5">
        <f>ROUND(((I441*-0.03)-SUM('CSI Admin to Date'!E22:M22))/3,2)</f>
        <v>-4208.1000000000004</v>
      </c>
      <c r="M441" s="5"/>
      <c r="N441" s="10">
        <f t="shared" si="43"/>
        <v>136061.69999999998</v>
      </c>
    </row>
    <row r="442" spans="1:14" ht="13.2" x14ac:dyDescent="0.25">
      <c r="A442" s="22" t="s">
        <v>96</v>
      </c>
      <c r="B442" s="12" t="s">
        <v>23</v>
      </c>
      <c r="C442" s="31" t="s">
        <v>65</v>
      </c>
      <c r="D442" s="12" t="s">
        <v>25</v>
      </c>
      <c r="E442" s="11"/>
      <c r="F442" s="2">
        <v>242.5</v>
      </c>
      <c r="G442" s="2"/>
      <c r="H442" s="7">
        <v>8191.6177462627429</v>
      </c>
      <c r="I442" s="19">
        <f t="shared" si="44"/>
        <v>1986467.3</v>
      </c>
      <c r="J442" s="4">
        <f>ROUND((I442-SUM('Entitlement to Date'!E23:M23))/3,2)</f>
        <v>160677.31</v>
      </c>
      <c r="K442" s="5"/>
      <c r="L442" s="5">
        <f>ROUND(((I442*-0.03)-SUM('CSI Admin to Date'!E23:M23))/3,2)</f>
        <v>-4820.32</v>
      </c>
      <c r="M442" s="5"/>
      <c r="N442" s="10">
        <f t="shared" si="43"/>
        <v>155856.99</v>
      </c>
    </row>
    <row r="443" spans="1:14" ht="13.2" x14ac:dyDescent="0.25">
      <c r="A443" s="22" t="s">
        <v>15</v>
      </c>
      <c r="B443" s="10" t="s">
        <v>15</v>
      </c>
      <c r="C443" s="30" t="s">
        <v>55</v>
      </c>
      <c r="D443" s="10" t="s">
        <v>16</v>
      </c>
      <c r="E443" s="13"/>
      <c r="F443" s="2">
        <v>321</v>
      </c>
      <c r="G443" s="2"/>
      <c r="H443" s="6">
        <v>8594.5422502509609</v>
      </c>
      <c r="I443" s="19">
        <f t="shared" si="44"/>
        <v>2758848.06</v>
      </c>
      <c r="J443" s="4">
        <f>ROUND((I443-SUM('Entitlement to Date'!E24:M24))/3,2)</f>
        <v>221048.78</v>
      </c>
      <c r="K443" s="5"/>
      <c r="L443" s="5">
        <f>ROUND(((I443*-0.03)-SUM('CSI Admin to Date'!E24:M24))/3,2)</f>
        <v>-6631.46</v>
      </c>
      <c r="M443" s="5"/>
      <c r="N443" s="10">
        <f t="shared" si="43"/>
        <v>214417.32</v>
      </c>
    </row>
    <row r="444" spans="1:14" ht="13.2" x14ac:dyDescent="0.25">
      <c r="A444" s="22" t="s">
        <v>97</v>
      </c>
      <c r="B444" s="10" t="s">
        <v>75</v>
      </c>
      <c r="C444" s="30" t="s">
        <v>77</v>
      </c>
      <c r="D444" s="10" t="s">
        <v>76</v>
      </c>
      <c r="E444" s="11"/>
      <c r="F444" s="2">
        <v>0</v>
      </c>
      <c r="G444" s="2"/>
      <c r="H444" s="7">
        <v>0</v>
      </c>
      <c r="I444" s="19">
        <f t="shared" si="44"/>
        <v>0</v>
      </c>
      <c r="J444" s="4">
        <f>ROUND((I444-SUM('Entitlement to Date'!E25:M25))/3,2)</f>
        <v>-10153.44</v>
      </c>
      <c r="K444" s="5"/>
      <c r="L444" s="5">
        <f>ROUND(((I444*-0.03)-SUM('CSI Admin to Date'!E25:M25))/3,2)</f>
        <v>304.60000000000002</v>
      </c>
      <c r="M444" s="5"/>
      <c r="N444" s="10">
        <f t="shared" si="43"/>
        <v>-9848.84</v>
      </c>
    </row>
    <row r="445" spans="1:14" ht="13.2" x14ac:dyDescent="0.25">
      <c r="A445" s="22" t="s">
        <v>89</v>
      </c>
      <c r="B445" s="10" t="s">
        <v>89</v>
      </c>
      <c r="C445" s="30" t="s">
        <v>102</v>
      </c>
      <c r="D445" s="10" t="s">
        <v>88</v>
      </c>
      <c r="E445" s="11"/>
      <c r="F445" s="2">
        <v>653.6</v>
      </c>
      <c r="G445" s="2"/>
      <c r="H445" s="7">
        <v>8303.49</v>
      </c>
      <c r="I445" s="19">
        <f t="shared" si="44"/>
        <v>5427161.0599999996</v>
      </c>
      <c r="J445" s="4">
        <f>ROUND((I445-SUM('Entitlement to Date'!E26:M26))/3,2)</f>
        <v>459788.92</v>
      </c>
      <c r="K445" s="5"/>
      <c r="L445" s="5">
        <f>ROUND(((I445*-0.03)-SUM('CSI Admin to Date'!E26:M26))/3,2)</f>
        <v>-13793.67</v>
      </c>
      <c r="M445" s="5"/>
      <c r="N445" s="10">
        <f t="shared" si="43"/>
        <v>445995.25</v>
      </c>
    </row>
    <row r="446" spans="1:14" ht="13.2" x14ac:dyDescent="0.25">
      <c r="A446" s="22" t="s">
        <v>93</v>
      </c>
      <c r="B446" s="1" t="s">
        <v>27</v>
      </c>
      <c r="C446" s="31" t="s">
        <v>68</v>
      </c>
      <c r="D446" s="1" t="s">
        <v>28</v>
      </c>
      <c r="E446" s="11"/>
      <c r="F446" s="2">
        <v>864.6</v>
      </c>
      <c r="G446" s="2"/>
      <c r="H446" s="9">
        <v>8061.35</v>
      </c>
      <c r="I446" s="19">
        <f t="shared" si="44"/>
        <v>6969843.21</v>
      </c>
      <c r="J446" s="4">
        <f>ROUND((I446-SUM('Entitlement to Date'!E27:M27))/3,2)</f>
        <v>583917.1</v>
      </c>
      <c r="K446" s="5"/>
      <c r="L446" s="5">
        <f>ROUND(((I446*-0.03)-SUM('CSI Admin to Date'!E27:M27))/3,2)</f>
        <v>-17517.509999999998</v>
      </c>
      <c r="M446" s="5">
        <v>-111705.83</v>
      </c>
      <c r="N446" s="10">
        <f t="shared" si="43"/>
        <v>454693.75999999995</v>
      </c>
    </row>
    <row r="447" spans="1:14" ht="13.2" x14ac:dyDescent="0.25">
      <c r="A447" s="22" t="s">
        <v>93</v>
      </c>
      <c r="B447" s="1" t="s">
        <v>27</v>
      </c>
      <c r="C447" s="31" t="s">
        <v>86</v>
      </c>
      <c r="D447" s="1" t="s">
        <v>83</v>
      </c>
      <c r="E447" s="11"/>
      <c r="F447" s="2">
        <v>42</v>
      </c>
      <c r="G447" s="2"/>
      <c r="H447" s="9">
        <v>8061.35</v>
      </c>
      <c r="I447" s="19">
        <f t="shared" si="44"/>
        <v>338576.7</v>
      </c>
      <c r="J447" s="4">
        <f>ROUND((I447-SUM('Entitlement to Date'!E28:M28))/3,2)</f>
        <v>26330.58</v>
      </c>
      <c r="K447" s="5"/>
      <c r="L447" s="5">
        <f>ROUND(((I447*-0.03)-SUM('CSI Admin to Date'!E28:M28))/3,2)</f>
        <v>-789.92</v>
      </c>
      <c r="M447" s="5"/>
      <c r="N447" s="10">
        <f t="shared" si="43"/>
        <v>25540.660000000003</v>
      </c>
    </row>
    <row r="448" spans="1:14" ht="13.2" x14ac:dyDescent="0.25">
      <c r="A448" s="22" t="s">
        <v>98</v>
      </c>
      <c r="B448" s="1" t="s">
        <v>26</v>
      </c>
      <c r="C448" s="31" t="s">
        <v>124</v>
      </c>
      <c r="D448" s="1" t="s">
        <v>130</v>
      </c>
      <c r="E448" s="11"/>
      <c r="F448" s="2">
        <v>34.5</v>
      </c>
      <c r="G448" s="2"/>
      <c r="H448" s="9">
        <v>8118.3026384788664</v>
      </c>
      <c r="I448" s="19">
        <f t="shared" si="44"/>
        <v>280081.44</v>
      </c>
      <c r="J448" s="4">
        <f>ROUND((I448-SUM('Entitlement to Date'!E29:M29))/3,2)</f>
        <v>-28988.28</v>
      </c>
      <c r="K448" s="5"/>
      <c r="L448" s="5">
        <f>ROUND(((I448*-0.03)-SUM('CSI Admin to Date'!E29:M29))/3,2)</f>
        <v>869.65</v>
      </c>
      <c r="M448" s="5"/>
      <c r="N448" s="10">
        <f t="shared" si="43"/>
        <v>-28118.629999999997</v>
      </c>
    </row>
    <row r="449" spans="1:14" ht="13.2" x14ac:dyDescent="0.25">
      <c r="A449" s="22" t="s">
        <v>98</v>
      </c>
      <c r="B449" s="1" t="s">
        <v>26</v>
      </c>
      <c r="C449" s="31" t="s">
        <v>123</v>
      </c>
      <c r="D449" s="1" t="s">
        <v>128</v>
      </c>
      <c r="E449" s="11"/>
      <c r="F449" s="2">
        <v>182.3</v>
      </c>
      <c r="G449" s="2"/>
      <c r="H449" s="9">
        <v>8061.54</v>
      </c>
      <c r="I449" s="19">
        <f t="shared" si="44"/>
        <v>1469618.74</v>
      </c>
      <c r="J449" s="4">
        <f>ROUND((I449-SUM('Entitlement to Date'!E30:M30))/3,2)</f>
        <v>135589.26999999999</v>
      </c>
      <c r="K449" s="5"/>
      <c r="L449" s="5">
        <f>ROUND(((I449*-0.03)-SUM('CSI Admin to Date'!E30:M30))/3,2)</f>
        <v>-4067.67</v>
      </c>
      <c r="M449" s="5"/>
      <c r="N449" s="10">
        <f t="shared" si="43"/>
        <v>131521.59999999998</v>
      </c>
    </row>
    <row r="450" spans="1:14" ht="13.2" x14ac:dyDescent="0.25">
      <c r="A450" s="22" t="s">
        <v>98</v>
      </c>
      <c r="B450" s="1" t="s">
        <v>26</v>
      </c>
      <c r="C450" s="31" t="s">
        <v>66</v>
      </c>
      <c r="D450" s="1" t="s">
        <v>131</v>
      </c>
      <c r="E450" s="11"/>
      <c r="F450" s="2">
        <v>205.7</v>
      </c>
      <c r="G450" s="2"/>
      <c r="H450" s="9">
        <v>8061.54</v>
      </c>
      <c r="I450" s="19">
        <f t="shared" si="44"/>
        <v>1658258.78</v>
      </c>
      <c r="J450" s="4">
        <f>ROUND((I450-SUM('Entitlement to Date'!E31:M31))/3,2)</f>
        <v>128875.64</v>
      </c>
      <c r="K450" s="5"/>
      <c r="L450" s="5">
        <f>ROUND(((I450*-0.03)-SUM('CSI Admin to Date'!E31:M31))/3,2)</f>
        <v>-3866.27</v>
      </c>
      <c r="M450" s="5"/>
      <c r="N450" s="10">
        <f t="shared" si="43"/>
        <v>125009.37</v>
      </c>
    </row>
    <row r="451" spans="1:14" ht="13.2" x14ac:dyDescent="0.25">
      <c r="A451" s="22" t="s">
        <v>98</v>
      </c>
      <c r="B451" s="1" t="s">
        <v>26</v>
      </c>
      <c r="C451" s="31" t="s">
        <v>125</v>
      </c>
      <c r="D451" s="1" t="s">
        <v>129</v>
      </c>
      <c r="E451" s="11"/>
      <c r="F451" s="2">
        <v>115.3</v>
      </c>
      <c r="G451" s="2"/>
      <c r="H451" s="9">
        <v>8061.54</v>
      </c>
      <c r="I451" s="19">
        <f t="shared" si="44"/>
        <v>929495.56</v>
      </c>
      <c r="J451" s="4">
        <f>ROUND((I451-SUM('Entitlement to Date'!E32:M32))/3,2)</f>
        <v>29535.14</v>
      </c>
      <c r="K451" s="5"/>
      <c r="L451" s="5">
        <f>ROUND(((I451*-0.03)-SUM('CSI Admin to Date'!E32:M32))/3,2)</f>
        <v>-886.06</v>
      </c>
      <c r="M451" s="5"/>
      <c r="N451" s="10">
        <f t="shared" si="43"/>
        <v>28649.079999999998</v>
      </c>
    </row>
    <row r="452" spans="1:14" ht="13.2" x14ac:dyDescent="0.25">
      <c r="A452" s="22" t="s">
        <v>98</v>
      </c>
      <c r="B452" s="1" t="s">
        <v>26</v>
      </c>
      <c r="C452" s="31" t="s">
        <v>67</v>
      </c>
      <c r="D452" s="1" t="s">
        <v>29</v>
      </c>
      <c r="E452" s="11"/>
      <c r="F452" s="2">
        <v>1285.5</v>
      </c>
      <c r="G452" s="2"/>
      <c r="H452" s="9">
        <v>8061.54</v>
      </c>
      <c r="I452" s="19">
        <f t="shared" si="44"/>
        <v>10363109.67</v>
      </c>
      <c r="J452" s="4">
        <f>ROUND((I452-SUM('Entitlement to Date'!E33:M33))/3,2)</f>
        <v>832616.29</v>
      </c>
      <c r="K452" s="5"/>
      <c r="L452" s="5">
        <f>ROUND(((I452*-0.03)-SUM('CSI Admin to Date'!E33:M33))/3,2)</f>
        <v>-24978.48</v>
      </c>
      <c r="M452" s="5">
        <v>-161026.25</v>
      </c>
      <c r="N452" s="10">
        <f t="shared" si="43"/>
        <v>646611.56000000006</v>
      </c>
    </row>
    <row r="453" spans="1:14" ht="13.2" x14ac:dyDescent="0.25">
      <c r="A453" s="22" t="s">
        <v>99</v>
      </c>
      <c r="B453" s="1" t="s">
        <v>21</v>
      </c>
      <c r="C453" s="31" t="s">
        <v>62</v>
      </c>
      <c r="D453" s="1" t="s">
        <v>22</v>
      </c>
      <c r="E453" s="11"/>
      <c r="F453" s="2">
        <v>292</v>
      </c>
      <c r="G453" s="2"/>
      <c r="H453" s="7">
        <v>8583.2444761058014</v>
      </c>
      <c r="I453" s="19">
        <f t="shared" si="44"/>
        <v>2506307.39</v>
      </c>
      <c r="J453" s="4">
        <f>ROUND((I453-SUM('Entitlement to Date'!E34:M34))/3,2)</f>
        <v>197421.01</v>
      </c>
      <c r="K453" s="5"/>
      <c r="L453" s="5">
        <f>ROUND(((I453*-0.03)-SUM('CSI Admin to Date'!E34:M34))/3,2)</f>
        <v>-5922.63</v>
      </c>
      <c r="M453" s="5"/>
      <c r="N453" s="10">
        <f t="shared" si="43"/>
        <v>191498.38</v>
      </c>
    </row>
    <row r="454" spans="1:14" ht="13.2" x14ac:dyDescent="0.25">
      <c r="A454" s="22" t="s">
        <v>99</v>
      </c>
      <c r="B454" s="1" t="s">
        <v>21</v>
      </c>
      <c r="C454" s="31" t="s">
        <v>63</v>
      </c>
      <c r="D454" s="1" t="s">
        <v>40</v>
      </c>
      <c r="E454" s="11"/>
      <c r="F454" s="2">
        <v>349</v>
      </c>
      <c r="G454" s="2"/>
      <c r="H454" s="7">
        <v>8484.9644761058007</v>
      </c>
      <c r="I454" s="19">
        <f t="shared" si="44"/>
        <v>2961252.6</v>
      </c>
      <c r="J454" s="4">
        <f>ROUND((I454-SUM('Entitlement to Date'!E35:M35))/3,2)</f>
        <v>232197</v>
      </c>
      <c r="K454" s="5"/>
      <c r="L454" s="5">
        <f>ROUND(((I454*-0.03)-SUM('CSI Admin to Date'!E35:M35))/3,2)</f>
        <v>-6965.91</v>
      </c>
      <c r="M454" s="5">
        <v>-56243.34</v>
      </c>
      <c r="N454" s="10">
        <f t="shared" si="43"/>
        <v>168987.75</v>
      </c>
    </row>
    <row r="455" spans="1:14" ht="13.2" x14ac:dyDescent="0.25">
      <c r="A455" s="22" t="s">
        <v>100</v>
      </c>
      <c r="B455" s="10" t="s">
        <v>43</v>
      </c>
      <c r="C455" s="30" t="s">
        <v>87</v>
      </c>
      <c r="D455" s="10" t="s">
        <v>44</v>
      </c>
      <c r="E455" s="14"/>
      <c r="F455" s="2">
        <v>86</v>
      </c>
      <c r="G455" s="2"/>
      <c r="H455" s="18">
        <v>8166.7199140308094</v>
      </c>
      <c r="I455" s="19">
        <f t="shared" si="44"/>
        <v>702337.91</v>
      </c>
      <c r="J455" s="4">
        <f>ROUND((I455-SUM('Entitlement to Date'!E36:M36))/3,2)</f>
        <v>57147.58</v>
      </c>
      <c r="K455" s="5"/>
      <c r="L455" s="5">
        <f>ROUND(((I455*-0.03)-SUM('CSI Admin to Date'!E36:M36))/3,2)</f>
        <v>-1714.43</v>
      </c>
      <c r="M455" s="5"/>
      <c r="N455" s="10">
        <f t="shared" si="43"/>
        <v>55433.15</v>
      </c>
    </row>
    <row r="456" spans="1:14" ht="13.2" x14ac:dyDescent="0.25">
      <c r="A456" s="22" t="s">
        <v>101</v>
      </c>
      <c r="B456" s="12" t="s">
        <v>78</v>
      </c>
      <c r="C456" s="31" t="s">
        <v>79</v>
      </c>
      <c r="D456" s="12" t="s">
        <v>80</v>
      </c>
      <c r="E456" s="11"/>
      <c r="F456" s="2">
        <v>120</v>
      </c>
      <c r="G456" s="2"/>
      <c r="H456" s="9">
        <v>8376.2170088172716</v>
      </c>
      <c r="I456" s="19">
        <f t="shared" si="44"/>
        <v>1005146.04</v>
      </c>
      <c r="J456" s="4">
        <f>ROUND((I456-SUM('Entitlement to Date'!E37:M37))/3,2)</f>
        <v>82638.42</v>
      </c>
      <c r="K456" s="5"/>
      <c r="L456" s="5">
        <f>ROUND(((I456*-0.03)-SUM('CSI Admin to Date'!E37:M37))/3,2)</f>
        <v>-2479.15</v>
      </c>
      <c r="M456" s="5"/>
      <c r="N456" s="10">
        <f t="shared" si="43"/>
        <v>80159.27</v>
      </c>
    </row>
    <row r="457" spans="1:14" ht="13.2" x14ac:dyDescent="0.25">
      <c r="A457" s="22" t="s">
        <v>91</v>
      </c>
      <c r="B457" s="10" t="s">
        <v>12</v>
      </c>
      <c r="C457" s="30" t="s">
        <v>70</v>
      </c>
      <c r="D457" s="10" t="s">
        <v>69</v>
      </c>
      <c r="E457" s="14"/>
      <c r="F457" s="2">
        <v>469</v>
      </c>
      <c r="G457" s="2"/>
      <c r="H457" s="18">
        <v>8299.5764625511456</v>
      </c>
      <c r="I457" s="19">
        <f t="shared" si="44"/>
        <v>3892501.36</v>
      </c>
      <c r="J457" s="4">
        <f>ROUND((I457-SUM('Entitlement to Date'!E38:M38))/3,2)</f>
        <v>311312.81</v>
      </c>
      <c r="K457" s="5"/>
      <c r="L457" s="5">
        <f>ROUND(((I457*-0.03)-SUM('CSI Admin to Date'!E38:M38))/3,2)</f>
        <v>-9339.3799999999992</v>
      </c>
      <c r="M457" s="5">
        <v>-29469.08</v>
      </c>
      <c r="N457" s="10">
        <f t="shared" si="43"/>
        <v>272504.34999999998</v>
      </c>
    </row>
    <row r="458" spans="1:14" ht="13.2" x14ac:dyDescent="0.25">
      <c r="A458" s="22" t="s">
        <v>91</v>
      </c>
      <c r="B458" s="10" t="s">
        <v>12</v>
      </c>
      <c r="C458" s="30" t="s">
        <v>50</v>
      </c>
      <c r="D458" s="10" t="s">
        <v>13</v>
      </c>
      <c r="E458" s="13"/>
      <c r="F458" s="2">
        <v>335</v>
      </c>
      <c r="G458" s="2"/>
      <c r="H458" s="18">
        <v>8497.5264625511463</v>
      </c>
      <c r="I458" s="19">
        <f t="shared" si="44"/>
        <v>2846671.36</v>
      </c>
      <c r="J458" s="4">
        <f>ROUND((I458-SUM('Entitlement to Date'!E39:M39))/3,2)</f>
        <v>217794.74</v>
      </c>
      <c r="K458" s="5"/>
      <c r="L458" s="5">
        <f>ROUND(((I458*-0.03)-SUM('CSI Admin to Date'!E39:M39))/3,2)</f>
        <v>-6533.84</v>
      </c>
      <c r="M458" s="5">
        <v>-42336.45</v>
      </c>
      <c r="N458" s="10">
        <f t="shared" si="43"/>
        <v>168924.45</v>
      </c>
    </row>
    <row r="459" spans="1:14" ht="13.2" x14ac:dyDescent="0.25">
      <c r="A459" s="22" t="s">
        <v>91</v>
      </c>
      <c r="B459" s="10" t="s">
        <v>12</v>
      </c>
      <c r="C459" s="30" t="s">
        <v>51</v>
      </c>
      <c r="D459" s="10" t="s">
        <v>14</v>
      </c>
      <c r="E459" s="14"/>
      <c r="F459" s="2">
        <v>257</v>
      </c>
      <c r="G459" s="2"/>
      <c r="H459" s="18">
        <v>8682.5264625511463</v>
      </c>
      <c r="I459" s="19">
        <f t="shared" si="44"/>
        <v>2231409.2999999998</v>
      </c>
      <c r="J459" s="4">
        <f>ROUND((I459-SUM('Entitlement to Date'!E40:M40))/3,2)</f>
        <v>181180.85</v>
      </c>
      <c r="K459" s="5"/>
      <c r="L459" s="5">
        <f>ROUND(((I459*-0.03)-SUM('CSI Admin to Date'!E40:M40))/3,2)</f>
        <v>-5435.43</v>
      </c>
      <c r="M459" s="5"/>
      <c r="N459" s="10">
        <f t="shared" si="43"/>
        <v>175745.42</v>
      </c>
    </row>
    <row r="460" spans="1:14" x14ac:dyDescent="0.3">
      <c r="B460" s="11"/>
      <c r="D460" s="11"/>
      <c r="E460" s="11"/>
      <c r="F460" s="15"/>
      <c r="G460" s="15"/>
      <c r="H460" s="11"/>
      <c r="I460" s="11"/>
      <c r="J460" s="11"/>
      <c r="K460" s="11"/>
      <c r="L460" s="11"/>
      <c r="M460" s="11"/>
      <c r="N460" s="11"/>
    </row>
    <row r="461" spans="1:14" ht="13.2" x14ac:dyDescent="0.25">
      <c r="A461" s="39" t="s">
        <v>143</v>
      </c>
      <c r="C461" s="40">
        <v>7790.17</v>
      </c>
      <c r="E461" s="16"/>
      <c r="F461" s="17">
        <f>SUM(F421:F460)</f>
        <v>17770.400000000001</v>
      </c>
      <c r="G461" s="17">
        <f>SUM(G421:G460)</f>
        <v>5.5</v>
      </c>
      <c r="H461" s="17"/>
      <c r="I461" s="17">
        <f t="shared" ref="I461:K461" si="45">SUM(I421:I460)</f>
        <v>147564607.18500003</v>
      </c>
      <c r="J461" s="16">
        <f t="shared" si="45"/>
        <v>11784392.960000001</v>
      </c>
      <c r="K461" s="16">
        <f t="shared" si="45"/>
        <v>0</v>
      </c>
      <c r="L461" s="16">
        <f>SUM(L421:L460)</f>
        <v>-353531.77999999991</v>
      </c>
      <c r="M461" s="16">
        <f t="shared" ref="M461:N461" si="46">SUM(M421:M460)</f>
        <v>-1486446.3000000003</v>
      </c>
      <c r="N461" s="16">
        <f t="shared" si="46"/>
        <v>9944414.8800000008</v>
      </c>
    </row>
    <row r="463" spans="1:14" x14ac:dyDescent="0.3">
      <c r="J463" s="16"/>
    </row>
    <row r="466" spans="1:14" ht="13.2" x14ac:dyDescent="0.25">
      <c r="A466" s="26" t="s">
        <v>121</v>
      </c>
      <c r="B466" s="20"/>
      <c r="C466" s="20"/>
      <c r="D466" s="26"/>
      <c r="E466" s="28"/>
      <c r="F466" s="28"/>
      <c r="G466" s="28"/>
      <c r="H466" s="28"/>
      <c r="I466" s="28"/>
      <c r="J466" s="28"/>
      <c r="K466" s="28"/>
      <c r="L466" s="28"/>
      <c r="M466" s="28"/>
      <c r="N466" s="28"/>
    </row>
    <row r="467" spans="1:14" ht="66" x14ac:dyDescent="0.25">
      <c r="A467" s="29" t="s">
        <v>192</v>
      </c>
      <c r="B467" s="20"/>
      <c r="C467" s="20" t="s">
        <v>41</v>
      </c>
      <c r="D467" s="26" t="s">
        <v>42</v>
      </c>
      <c r="E467" s="21"/>
      <c r="F467" s="38" t="s">
        <v>140</v>
      </c>
      <c r="G467" s="38" t="s">
        <v>142</v>
      </c>
      <c r="H467" s="38" t="s">
        <v>141</v>
      </c>
      <c r="I467" s="38" t="s">
        <v>2</v>
      </c>
      <c r="J467" s="38" t="s">
        <v>3</v>
      </c>
      <c r="K467" s="38" t="s">
        <v>4</v>
      </c>
      <c r="L467" s="38" t="s">
        <v>5</v>
      </c>
      <c r="M467" s="38" t="s">
        <v>30</v>
      </c>
      <c r="N467" s="38" t="s">
        <v>6</v>
      </c>
    </row>
    <row r="468" spans="1:14" x14ac:dyDescent="0.3">
      <c r="B468" s="11"/>
      <c r="D468" s="11"/>
      <c r="E468" s="11"/>
      <c r="F468" s="23"/>
      <c r="G468" s="23"/>
      <c r="H468" s="19"/>
      <c r="I468" s="19"/>
      <c r="J468" s="19"/>
      <c r="K468" s="19"/>
      <c r="L468" s="19"/>
      <c r="M468" s="19"/>
      <c r="N468" s="10"/>
    </row>
    <row r="469" spans="1:14" ht="13.2" x14ac:dyDescent="0.25">
      <c r="A469" s="22" t="s">
        <v>91</v>
      </c>
      <c r="B469" s="1" t="s">
        <v>7</v>
      </c>
      <c r="C469" s="30" t="s">
        <v>47</v>
      </c>
      <c r="D469" s="1" t="s">
        <v>36</v>
      </c>
      <c r="E469" s="11"/>
      <c r="F469" s="2">
        <v>1839</v>
      </c>
      <c r="G469" s="2"/>
      <c r="H469" s="19">
        <v>8120.1972897963597</v>
      </c>
      <c r="I469" s="19">
        <f>ROUND(F469*H469,2)</f>
        <v>14933042.82</v>
      </c>
      <c r="J469" s="4">
        <f>ROUND((I469-SUM('Entitlement to Date'!E2:N2))/2,2)</f>
        <v>1222430.6000000001</v>
      </c>
      <c r="K469" s="5"/>
      <c r="L469" s="5">
        <f>ROUND(((I469*-0.03)-SUM('CSI Admin to Date'!E2:N2))/2,2)</f>
        <v>-36672.92</v>
      </c>
      <c r="M469" s="5">
        <v>-214701.14</v>
      </c>
      <c r="N469" s="10">
        <f t="shared" ref="N469:N507" si="47">J469+K469+L469+M469</f>
        <v>971056.54000000015</v>
      </c>
    </row>
    <row r="470" spans="1:14" ht="13.2" x14ac:dyDescent="0.25">
      <c r="A470" s="22" t="s">
        <v>91</v>
      </c>
      <c r="B470" s="10" t="s">
        <v>7</v>
      </c>
      <c r="C470" s="30" t="s">
        <v>71</v>
      </c>
      <c r="D470" s="10" t="s">
        <v>72</v>
      </c>
      <c r="E470" s="11"/>
      <c r="F470" s="2">
        <v>873.2</v>
      </c>
      <c r="G470" s="2"/>
      <c r="H470" s="19">
        <v>8273.0672897963595</v>
      </c>
      <c r="I470" s="19">
        <f>ROUND(F470*H470,2)</f>
        <v>7224042.3600000003</v>
      </c>
      <c r="J470" s="4">
        <f>ROUND((I470-SUM('Entitlement to Date'!E3:N3))/2,2)</f>
        <v>627218.22</v>
      </c>
      <c r="K470" s="5"/>
      <c r="L470" s="5">
        <f>ROUND(((I470*-0.03)-SUM('CSI Admin to Date'!E3:N3))/2,2)</f>
        <v>-18816.55</v>
      </c>
      <c r="M470" s="5">
        <v>-12574.17</v>
      </c>
      <c r="N470" s="10">
        <f t="shared" si="47"/>
        <v>595827.49999999988</v>
      </c>
    </row>
    <row r="471" spans="1:14" ht="13.2" x14ac:dyDescent="0.25">
      <c r="A471" s="22" t="s">
        <v>91</v>
      </c>
      <c r="B471" s="1" t="s">
        <v>7</v>
      </c>
      <c r="C471" s="31" t="s">
        <v>46</v>
      </c>
      <c r="D471" s="1" t="s">
        <v>8</v>
      </c>
      <c r="E471" s="11"/>
      <c r="F471" s="2">
        <v>2016.5</v>
      </c>
      <c r="G471" s="2">
        <v>5.5</v>
      </c>
      <c r="H471" s="19">
        <v>8547.9872897963614</v>
      </c>
      <c r="I471" s="19">
        <f>ROUND(F471*H471,2)+G471*C509</f>
        <v>17279862.305</v>
      </c>
      <c r="J471" s="4">
        <f>ROUND((I471-SUM('Entitlement to Date'!E4:N4))/2,2)</f>
        <v>1474256.62</v>
      </c>
      <c r="K471" s="5"/>
      <c r="L471" s="5">
        <f>ROUND(((I471*-0.03)-SUM('CSI Admin to Date'!E4:N4))/2,2)</f>
        <v>-44227.69</v>
      </c>
      <c r="M471" s="5">
        <v>-187820</v>
      </c>
      <c r="N471" s="10">
        <f t="shared" si="47"/>
        <v>1242208.9300000002</v>
      </c>
    </row>
    <row r="472" spans="1:14" ht="13.2" x14ac:dyDescent="0.25">
      <c r="A472" s="22" t="s">
        <v>94</v>
      </c>
      <c r="B472" s="10" t="s">
        <v>31</v>
      </c>
      <c r="C472" s="30" t="s">
        <v>85</v>
      </c>
      <c r="D472" s="10" t="s">
        <v>81</v>
      </c>
      <c r="E472" s="14"/>
      <c r="F472" s="2">
        <v>342.5</v>
      </c>
      <c r="G472" s="2"/>
      <c r="H472" s="18">
        <v>8703.097830173585</v>
      </c>
      <c r="I472" s="19">
        <f t="shared" ref="I472:I507" si="48">ROUND(F472*H472,2)</f>
        <v>2980811.01</v>
      </c>
      <c r="J472" s="4">
        <f>ROUND((I472-SUM('Entitlement to Date'!E5:N5))/2,2)</f>
        <v>241830.99</v>
      </c>
      <c r="K472" s="5"/>
      <c r="L472" s="5">
        <f>ROUND(((I472*-0.03)-SUM('CSI Admin to Date'!E5:N5))/2,2)</f>
        <v>-7254.93</v>
      </c>
      <c r="M472" s="5">
        <v>-97329.38</v>
      </c>
      <c r="N472" s="10">
        <f t="shared" si="47"/>
        <v>137246.68</v>
      </c>
    </row>
    <row r="473" spans="1:14" ht="13.2" x14ac:dyDescent="0.25">
      <c r="A473" s="22" t="s">
        <v>94</v>
      </c>
      <c r="B473" s="10" t="s">
        <v>31</v>
      </c>
      <c r="C473" s="30" t="s">
        <v>52</v>
      </c>
      <c r="D473" s="10" t="s">
        <v>32</v>
      </c>
      <c r="E473" s="14"/>
      <c r="F473" s="2">
        <v>308</v>
      </c>
      <c r="G473" s="2"/>
      <c r="H473" s="18">
        <v>8751.2978301735839</v>
      </c>
      <c r="I473" s="19">
        <f t="shared" si="48"/>
        <v>2695399.73</v>
      </c>
      <c r="J473" s="4">
        <f>ROUND((I473-SUM('Entitlement to Date'!E6:N6))/2,2)</f>
        <v>200147.78</v>
      </c>
      <c r="K473" s="5"/>
      <c r="L473" s="5">
        <f>ROUND(((I473*-0.03)-SUM('CSI Admin to Date'!E6:N6))/2,2)</f>
        <v>-6004.43</v>
      </c>
      <c r="M473" s="5"/>
      <c r="N473" s="10">
        <f t="shared" si="47"/>
        <v>194143.35</v>
      </c>
    </row>
    <row r="474" spans="1:14" ht="13.2" x14ac:dyDescent="0.25">
      <c r="A474" s="22" t="s">
        <v>94</v>
      </c>
      <c r="B474" s="10" t="s">
        <v>31</v>
      </c>
      <c r="C474" s="30" t="s">
        <v>53</v>
      </c>
      <c r="D474" s="10" t="s">
        <v>37</v>
      </c>
      <c r="E474" s="14"/>
      <c r="F474" s="2">
        <v>278</v>
      </c>
      <c r="G474" s="2"/>
      <c r="H474" s="18">
        <v>8891.4478301735853</v>
      </c>
      <c r="I474" s="19">
        <f t="shared" si="48"/>
        <v>2471822.5</v>
      </c>
      <c r="J474" s="4">
        <f>ROUND((I474-SUM('Entitlement to Date'!E7:N7))/2,2)</f>
        <v>195403.89</v>
      </c>
      <c r="K474" s="5"/>
      <c r="L474" s="5">
        <f>ROUND(((I474*-0.03)-SUM('CSI Admin to Date'!E7:N7))/2,2)</f>
        <v>-5862.11</v>
      </c>
      <c r="M474" s="5"/>
      <c r="N474" s="10">
        <f t="shared" si="47"/>
        <v>189541.78000000003</v>
      </c>
    </row>
    <row r="475" spans="1:14" ht="13.2" x14ac:dyDescent="0.25">
      <c r="A475" s="22" t="s">
        <v>94</v>
      </c>
      <c r="B475" s="10" t="s">
        <v>31</v>
      </c>
      <c r="C475" s="30" t="s">
        <v>103</v>
      </c>
      <c r="D475" s="10" t="s">
        <v>45</v>
      </c>
      <c r="E475" s="14"/>
      <c r="F475" s="2">
        <v>97</v>
      </c>
      <c r="G475" s="2"/>
      <c r="H475" s="18">
        <v>9267.4078301735844</v>
      </c>
      <c r="I475" s="19">
        <f t="shared" si="48"/>
        <v>898938.56</v>
      </c>
      <c r="J475" s="4">
        <f>ROUND((I475-SUM('Entitlement to Date'!E8:N8))/2,2)</f>
        <v>73518.37</v>
      </c>
      <c r="K475" s="5"/>
      <c r="L475" s="5">
        <f>ROUND(((I475*-0.03)-SUM('CSI Admin to Date'!E8:N8))/2,2)</f>
        <v>-2205.5500000000002</v>
      </c>
      <c r="M475" s="5"/>
      <c r="N475" s="10">
        <f t="shared" si="47"/>
        <v>71312.819999999992</v>
      </c>
    </row>
    <row r="476" spans="1:14" ht="13.2" x14ac:dyDescent="0.25">
      <c r="A476" s="24" t="s">
        <v>95</v>
      </c>
      <c r="B476" s="1" t="s">
        <v>17</v>
      </c>
      <c r="C476" s="31" t="s">
        <v>126</v>
      </c>
      <c r="D476" s="8" t="s">
        <v>127</v>
      </c>
      <c r="E476" s="11"/>
      <c r="F476" s="2">
        <v>220</v>
      </c>
      <c r="G476" s="2"/>
      <c r="H476" s="6">
        <v>8491.5109085528184</v>
      </c>
      <c r="I476" s="19">
        <f t="shared" si="48"/>
        <v>1868132.4</v>
      </c>
      <c r="J476" s="4">
        <f>ROUND((I476-SUM('Entitlement to Date'!E9:N9))/2,2)</f>
        <v>117520.17</v>
      </c>
      <c r="K476" s="5"/>
      <c r="L476" s="5">
        <f>ROUND(((I476*-0.03)-SUM('CSI Admin to Date'!E9:N9))/2,2)</f>
        <v>-3525.61</v>
      </c>
      <c r="M476" s="5"/>
      <c r="N476" s="10">
        <f t="shared" si="47"/>
        <v>113994.56</v>
      </c>
    </row>
    <row r="477" spans="1:14" ht="13.2" x14ac:dyDescent="0.25">
      <c r="A477" s="24" t="s">
        <v>95</v>
      </c>
      <c r="B477" s="10" t="s">
        <v>17</v>
      </c>
      <c r="C477" s="30" t="s">
        <v>84</v>
      </c>
      <c r="D477" s="27" t="s">
        <v>82</v>
      </c>
      <c r="E477" s="13"/>
      <c r="F477" s="2">
        <v>495.5</v>
      </c>
      <c r="G477" s="2"/>
      <c r="H477" s="6">
        <v>8188.8509085528194</v>
      </c>
      <c r="I477" s="19">
        <f t="shared" si="48"/>
        <v>4057575.63</v>
      </c>
      <c r="J477" s="4">
        <f>ROUND((I477-SUM('Entitlement to Date'!E10:N10))/2,2)</f>
        <v>307079.14</v>
      </c>
      <c r="K477" s="5"/>
      <c r="L477" s="5">
        <f>ROUND(((I477*-0.03)-SUM('CSI Admin to Date'!E10:N10))/2,2)</f>
        <v>-9212.3700000000008</v>
      </c>
      <c r="M477" s="5"/>
      <c r="N477" s="10">
        <f t="shared" si="47"/>
        <v>297866.77</v>
      </c>
    </row>
    <row r="478" spans="1:14" ht="13.2" x14ac:dyDescent="0.25">
      <c r="A478" s="24" t="s">
        <v>95</v>
      </c>
      <c r="B478" s="10" t="s">
        <v>17</v>
      </c>
      <c r="C478" s="30" t="s">
        <v>57</v>
      </c>
      <c r="D478" s="10" t="s">
        <v>19</v>
      </c>
      <c r="E478" s="11"/>
      <c r="F478" s="2">
        <v>430</v>
      </c>
      <c r="G478" s="2"/>
      <c r="H478" s="6">
        <v>8091.1909085528196</v>
      </c>
      <c r="I478" s="19">
        <f t="shared" si="48"/>
        <v>3479212.09</v>
      </c>
      <c r="J478" s="4">
        <f>ROUND((I478-SUM('Entitlement to Date'!E11:N11))/2,2)</f>
        <v>263039.38</v>
      </c>
      <c r="K478" s="5"/>
      <c r="L478" s="5">
        <f>ROUND(((I478*-0.03)-SUM('CSI Admin to Date'!E11:N11))/2,2)</f>
        <v>-7891.19</v>
      </c>
      <c r="M478" s="5">
        <v>-42402.29</v>
      </c>
      <c r="N478" s="10">
        <f t="shared" si="47"/>
        <v>212745.9</v>
      </c>
    </row>
    <row r="479" spans="1:14" ht="13.2" x14ac:dyDescent="0.25">
      <c r="A479" s="24" t="s">
        <v>95</v>
      </c>
      <c r="B479" s="10" t="s">
        <v>17</v>
      </c>
      <c r="C479" s="30" t="s">
        <v>58</v>
      </c>
      <c r="D479" s="10" t="s">
        <v>20</v>
      </c>
      <c r="E479" s="11"/>
      <c r="F479" s="2">
        <v>568.5</v>
      </c>
      <c r="G479" s="2"/>
      <c r="H479" s="6">
        <v>8061.35</v>
      </c>
      <c r="I479" s="19">
        <f t="shared" si="48"/>
        <v>4582877.4800000004</v>
      </c>
      <c r="J479" s="4">
        <f>ROUND((I479-SUM('Entitlement to Date'!E12:N12))/2,2)</f>
        <v>326113.40000000002</v>
      </c>
      <c r="K479" s="5"/>
      <c r="L479" s="5">
        <f>ROUND(((I479*-0.03)-SUM('CSI Admin to Date'!E12:N12))/2,2)</f>
        <v>-9783.4</v>
      </c>
      <c r="M479" s="5">
        <v>-146519.58000000002</v>
      </c>
      <c r="N479" s="10">
        <f t="shared" si="47"/>
        <v>169810.41999999998</v>
      </c>
    </row>
    <row r="480" spans="1:14" ht="13.2" x14ac:dyDescent="0.25">
      <c r="A480" s="24" t="s">
        <v>95</v>
      </c>
      <c r="B480" s="1" t="s">
        <v>17</v>
      </c>
      <c r="C480" s="31" t="s">
        <v>59</v>
      </c>
      <c r="D480" s="1" t="s">
        <v>33</v>
      </c>
      <c r="E480" s="11"/>
      <c r="F480" s="2">
        <v>357</v>
      </c>
      <c r="G480" s="2"/>
      <c r="H480" s="6">
        <v>8172.0909085528192</v>
      </c>
      <c r="I480" s="19">
        <f t="shared" si="48"/>
        <v>2917436.45</v>
      </c>
      <c r="J480" s="4">
        <f>ROUND((I480-SUM('Entitlement to Date'!E13:N13))/2,2)</f>
        <v>202456.31</v>
      </c>
      <c r="K480" s="5"/>
      <c r="L480" s="5">
        <f>ROUND(((I480*-0.03)-SUM('CSI Admin to Date'!E13:N13))/2,2)</f>
        <v>-6073.69</v>
      </c>
      <c r="M480" s="5"/>
      <c r="N480" s="10">
        <f t="shared" si="47"/>
        <v>196382.62</v>
      </c>
    </row>
    <row r="481" spans="1:14" ht="13.2" x14ac:dyDescent="0.25">
      <c r="A481" s="24" t="s">
        <v>95</v>
      </c>
      <c r="B481" s="1" t="s">
        <v>17</v>
      </c>
      <c r="C481" s="31" t="s">
        <v>61</v>
      </c>
      <c r="D481" s="1" t="s">
        <v>35</v>
      </c>
      <c r="E481" s="11"/>
      <c r="F481" s="2">
        <v>326</v>
      </c>
      <c r="G481" s="2"/>
      <c r="H481" s="6">
        <v>8264.3209085528179</v>
      </c>
      <c r="I481" s="19">
        <f t="shared" si="48"/>
        <v>2694168.62</v>
      </c>
      <c r="J481" s="4">
        <f>ROUND((I481-SUM('Entitlement to Date'!E14:N14))/2,2)</f>
        <v>224572.56</v>
      </c>
      <c r="K481" s="5"/>
      <c r="L481" s="5">
        <f>ROUND(((I481*-0.03)-SUM('CSI Admin to Date'!E14:N14))/2,2)</f>
        <v>-6737.17</v>
      </c>
      <c r="M481" s="5">
        <v>-17523.8</v>
      </c>
      <c r="N481" s="10">
        <f t="shared" si="47"/>
        <v>200311.59</v>
      </c>
    </row>
    <row r="482" spans="1:14" ht="13.2" x14ac:dyDescent="0.25">
      <c r="A482" s="24" t="s">
        <v>95</v>
      </c>
      <c r="B482" s="1" t="s">
        <v>17</v>
      </c>
      <c r="C482" s="31" t="s">
        <v>74</v>
      </c>
      <c r="D482" s="1" t="s">
        <v>73</v>
      </c>
      <c r="E482" s="11"/>
      <c r="F482" s="2">
        <v>77</v>
      </c>
      <c r="G482" s="2"/>
      <c r="H482" s="6">
        <v>8061.35</v>
      </c>
      <c r="I482" s="19">
        <f t="shared" si="48"/>
        <v>620723.94999999995</v>
      </c>
      <c r="J482" s="4">
        <f>ROUND((I482-SUM('Entitlement to Date'!E15:N15))/2,2)</f>
        <v>39387.35</v>
      </c>
      <c r="K482" s="5"/>
      <c r="L482" s="5">
        <f>ROUND(((I482*-0.03)-SUM('CSI Admin to Date'!E15:N15))/2,2)</f>
        <v>-1181.6199999999999</v>
      </c>
      <c r="M482" s="5"/>
      <c r="N482" s="10">
        <f t="shared" si="47"/>
        <v>38205.729999999996</v>
      </c>
    </row>
    <row r="483" spans="1:14" ht="13.2" x14ac:dyDescent="0.25">
      <c r="A483" s="24" t="s">
        <v>95</v>
      </c>
      <c r="B483" s="1" t="s">
        <v>17</v>
      </c>
      <c r="C483" s="31" t="s">
        <v>120</v>
      </c>
      <c r="D483" s="8" t="s">
        <v>132</v>
      </c>
      <c r="E483" s="11"/>
      <c r="F483" s="2">
        <v>192</v>
      </c>
      <c r="G483" s="2"/>
      <c r="H483" s="6">
        <v>8439.3409085528183</v>
      </c>
      <c r="I483" s="19">
        <f t="shared" si="48"/>
        <v>1620353.45</v>
      </c>
      <c r="J483" s="4">
        <f>ROUND((I483-SUM('Entitlement to Date'!E16:N16))/2,2)</f>
        <v>82123.179999999993</v>
      </c>
      <c r="K483" s="5"/>
      <c r="L483" s="5">
        <f>ROUND(((I483*-0.03)-SUM('CSI Admin to Date'!E16:N16))/2,2)</f>
        <v>-2463.6999999999998</v>
      </c>
      <c r="M483" s="5"/>
      <c r="N483" s="10">
        <f t="shared" si="47"/>
        <v>79659.48</v>
      </c>
    </row>
    <row r="484" spans="1:14" ht="13.2" x14ac:dyDescent="0.25">
      <c r="A484" s="24" t="s">
        <v>95</v>
      </c>
      <c r="B484" s="1" t="s">
        <v>17</v>
      </c>
      <c r="C484" s="31" t="s">
        <v>60</v>
      </c>
      <c r="D484" s="1" t="s">
        <v>34</v>
      </c>
      <c r="E484" s="11"/>
      <c r="F484" s="2">
        <v>330.6</v>
      </c>
      <c r="G484" s="2"/>
      <c r="H484" s="6">
        <v>8118.3009085528183</v>
      </c>
      <c r="I484" s="19">
        <f t="shared" si="48"/>
        <v>2683910.2799999998</v>
      </c>
      <c r="J484" s="4">
        <f>ROUND((I484-SUM('Entitlement to Date'!E17:N17))/2,2)</f>
        <v>228945.44</v>
      </c>
      <c r="K484" s="5"/>
      <c r="L484" s="5">
        <f>ROUND(((I484*-0.03)-SUM('CSI Admin to Date'!E17:N17))/2,2)</f>
        <v>-6868.36</v>
      </c>
      <c r="M484" s="5"/>
      <c r="N484" s="10">
        <f t="shared" si="47"/>
        <v>222077.08000000002</v>
      </c>
    </row>
    <row r="485" spans="1:14" ht="13.2" x14ac:dyDescent="0.25">
      <c r="A485" s="24" t="s">
        <v>95</v>
      </c>
      <c r="B485" s="1" t="s">
        <v>17</v>
      </c>
      <c r="C485" s="31" t="s">
        <v>56</v>
      </c>
      <c r="D485" s="8" t="s">
        <v>18</v>
      </c>
      <c r="E485" s="11"/>
      <c r="F485" s="2">
        <v>853.1</v>
      </c>
      <c r="G485" s="2"/>
      <c r="H485" s="6">
        <v>8061.35</v>
      </c>
      <c r="I485" s="19">
        <f t="shared" si="48"/>
        <v>6877137.6900000004</v>
      </c>
      <c r="J485" s="4">
        <f>ROUND((I485-SUM('Entitlement to Date'!E18:N18))/2,2)</f>
        <v>562908.06000000006</v>
      </c>
      <c r="K485" s="5"/>
      <c r="L485" s="5">
        <f>ROUND(((I485*-0.03)-SUM('CSI Admin to Date'!E18:N18))/2,2)</f>
        <v>-16887.25</v>
      </c>
      <c r="M485" s="5">
        <v>-65031.229999999996</v>
      </c>
      <c r="N485" s="10">
        <f t="shared" si="47"/>
        <v>480989.58000000007</v>
      </c>
    </row>
    <row r="486" spans="1:14" ht="13.2" x14ac:dyDescent="0.25">
      <c r="A486" s="22" t="s">
        <v>91</v>
      </c>
      <c r="B486" s="12" t="s">
        <v>9</v>
      </c>
      <c r="C486" s="30" t="s">
        <v>48</v>
      </c>
      <c r="D486" s="12" t="s">
        <v>10</v>
      </c>
      <c r="E486" s="11"/>
      <c r="F486" s="2">
        <v>767.5</v>
      </c>
      <c r="G486" s="2"/>
      <c r="H486" s="3">
        <v>8612.6376810390393</v>
      </c>
      <c r="I486" s="19">
        <f t="shared" si="48"/>
        <v>6610199.4199999999</v>
      </c>
      <c r="J486" s="4">
        <f>ROUND((I486-SUM('Entitlement to Date'!E19:N19))/2,2)</f>
        <v>489614.66</v>
      </c>
      <c r="K486" s="5"/>
      <c r="L486" s="5">
        <f>ROUND(((I486*-0.03)-SUM('CSI Admin to Date'!E19:N19))/2,2)</f>
        <v>-14688.44</v>
      </c>
      <c r="M486" s="5">
        <v>-159286.87</v>
      </c>
      <c r="N486" s="10">
        <f t="shared" si="47"/>
        <v>315639.34999999998</v>
      </c>
    </row>
    <row r="487" spans="1:14" ht="13.2" x14ac:dyDescent="0.25">
      <c r="A487" s="22" t="s">
        <v>91</v>
      </c>
      <c r="B487" s="1" t="s">
        <v>90</v>
      </c>
      <c r="C487" s="30" t="s">
        <v>49</v>
      </c>
      <c r="D487" s="1" t="s">
        <v>11</v>
      </c>
      <c r="E487" s="11"/>
      <c r="F487" s="2">
        <v>705</v>
      </c>
      <c r="G487" s="2"/>
      <c r="H487" s="6">
        <v>8325.9587175646102</v>
      </c>
      <c r="I487" s="19">
        <f t="shared" si="48"/>
        <v>5869800.9000000004</v>
      </c>
      <c r="J487" s="4">
        <f>ROUND((I487-SUM('Entitlement to Date'!E20:N20))/2,2)</f>
        <v>520788.01</v>
      </c>
      <c r="K487" s="5"/>
      <c r="L487" s="5">
        <f>ROUND(((I487*-0.03)-SUM('CSI Admin to Date'!E20:N20))/2,2)</f>
        <v>-15623.63</v>
      </c>
      <c r="M487" s="5">
        <v>-68529.38</v>
      </c>
      <c r="N487" s="10">
        <f t="shared" si="47"/>
        <v>436635</v>
      </c>
    </row>
    <row r="488" spans="1:14" ht="13.2" x14ac:dyDescent="0.25">
      <c r="A488" s="22" t="s">
        <v>92</v>
      </c>
      <c r="B488" s="10" t="s">
        <v>38</v>
      </c>
      <c r="C488" s="30" t="s">
        <v>54</v>
      </c>
      <c r="D488" s="10" t="s">
        <v>39</v>
      </c>
      <c r="E488" s="14"/>
      <c r="F488" s="2">
        <v>631</v>
      </c>
      <c r="G488" s="2"/>
      <c r="H488" s="18">
        <v>8141.1249602569178</v>
      </c>
      <c r="I488" s="19">
        <f t="shared" si="48"/>
        <v>5137049.8499999996</v>
      </c>
      <c r="J488" s="4">
        <f>ROUND((I488-SUM('Entitlement to Date'!E21:N21))/2,2)</f>
        <v>425839.43</v>
      </c>
      <c r="K488" s="5"/>
      <c r="L488" s="5">
        <f>ROUND(((I488*-0.03)-SUM('CSI Admin to Date'!E21:N21))/2,2)</f>
        <v>-12775.18</v>
      </c>
      <c r="M488" s="5">
        <v>-73961.25</v>
      </c>
      <c r="N488" s="10">
        <f t="shared" si="47"/>
        <v>339103</v>
      </c>
    </row>
    <row r="489" spans="1:14" ht="13.2" x14ac:dyDescent="0.25">
      <c r="A489" s="22" t="s">
        <v>96</v>
      </c>
      <c r="B489" s="1" t="s">
        <v>23</v>
      </c>
      <c r="C489" s="31" t="s">
        <v>64</v>
      </c>
      <c r="D489" s="1" t="s">
        <v>24</v>
      </c>
      <c r="E489" s="11"/>
      <c r="F489" s="2">
        <v>208</v>
      </c>
      <c r="G489" s="2"/>
      <c r="H489" s="7">
        <v>8341.4577462627421</v>
      </c>
      <c r="I489" s="19">
        <f t="shared" si="48"/>
        <v>1735023.21</v>
      </c>
      <c r="J489" s="4">
        <f>ROUND((I489-SUM('Entitlement to Date'!E22:N22))/2,2)</f>
        <v>140269.81</v>
      </c>
      <c r="K489" s="5"/>
      <c r="L489" s="5">
        <f>ROUND(((I489*-0.03)-SUM('CSI Admin to Date'!E22:N22))/2,2)</f>
        <v>-4208.09</v>
      </c>
      <c r="M489" s="5"/>
      <c r="N489" s="10">
        <f t="shared" si="47"/>
        <v>136061.72</v>
      </c>
    </row>
    <row r="490" spans="1:14" ht="13.2" x14ac:dyDescent="0.25">
      <c r="A490" s="22" t="s">
        <v>96</v>
      </c>
      <c r="B490" s="12" t="s">
        <v>23</v>
      </c>
      <c r="C490" s="31" t="s">
        <v>65</v>
      </c>
      <c r="D490" s="12" t="s">
        <v>25</v>
      </c>
      <c r="E490" s="11"/>
      <c r="F490" s="2">
        <v>242.5</v>
      </c>
      <c r="G490" s="2"/>
      <c r="H490" s="7">
        <v>8191.6177462627429</v>
      </c>
      <c r="I490" s="19">
        <f t="shared" si="48"/>
        <v>1986467.3</v>
      </c>
      <c r="J490" s="4">
        <f>ROUND((I490-SUM('Entitlement to Date'!E23:N23))/2,2)</f>
        <v>160677.32</v>
      </c>
      <c r="K490" s="5"/>
      <c r="L490" s="5">
        <f>ROUND(((I490*-0.03)-SUM('CSI Admin to Date'!E23:N23))/2,2)</f>
        <v>-4820.3100000000004</v>
      </c>
      <c r="M490" s="5"/>
      <c r="N490" s="10">
        <f t="shared" si="47"/>
        <v>155857.01</v>
      </c>
    </row>
    <row r="491" spans="1:14" ht="13.2" x14ac:dyDescent="0.25">
      <c r="A491" s="22" t="s">
        <v>15</v>
      </c>
      <c r="B491" s="10" t="s">
        <v>15</v>
      </c>
      <c r="C491" s="30" t="s">
        <v>55</v>
      </c>
      <c r="D491" s="10" t="s">
        <v>16</v>
      </c>
      <c r="E491" s="13"/>
      <c r="F491" s="2">
        <v>321</v>
      </c>
      <c r="G491" s="2"/>
      <c r="H491" s="6">
        <v>8594.5422502509609</v>
      </c>
      <c r="I491" s="19">
        <f t="shared" si="48"/>
        <v>2758848.06</v>
      </c>
      <c r="J491" s="4">
        <f>ROUND((I491-SUM('Entitlement to Date'!E24:N24))/2,2)</f>
        <v>221048.79</v>
      </c>
      <c r="K491" s="5"/>
      <c r="L491" s="5">
        <f>ROUND(((I491*-0.03)-SUM('CSI Admin to Date'!E24:N24))/2,2)</f>
        <v>-6631.47</v>
      </c>
      <c r="M491" s="5"/>
      <c r="N491" s="10">
        <f t="shared" si="47"/>
        <v>214417.32</v>
      </c>
    </row>
    <row r="492" spans="1:14" ht="13.2" x14ac:dyDescent="0.25">
      <c r="A492" s="22" t="s">
        <v>97</v>
      </c>
      <c r="B492" s="10" t="s">
        <v>75</v>
      </c>
      <c r="C492" s="30" t="s">
        <v>77</v>
      </c>
      <c r="D492" s="10" t="s">
        <v>76</v>
      </c>
      <c r="E492" s="11"/>
      <c r="F492" s="2">
        <v>0</v>
      </c>
      <c r="G492" s="2"/>
      <c r="H492" s="7">
        <v>0</v>
      </c>
      <c r="I492" s="19">
        <f t="shared" si="48"/>
        <v>0</v>
      </c>
      <c r="J492" s="4">
        <f>ROUND((I492-SUM('Entitlement to Date'!E25:N25))/2,2)</f>
        <v>-10153.450000000001</v>
      </c>
      <c r="K492" s="5"/>
      <c r="L492" s="5">
        <f>ROUND(((I492*-0.03)-SUM('CSI Admin to Date'!E25:N25))/2,2)</f>
        <v>304.60000000000002</v>
      </c>
      <c r="M492" s="5"/>
      <c r="N492" s="10">
        <f t="shared" si="47"/>
        <v>-9848.85</v>
      </c>
    </row>
    <row r="493" spans="1:14" ht="13.2" x14ac:dyDescent="0.25">
      <c r="A493" s="22" t="s">
        <v>89</v>
      </c>
      <c r="B493" s="10" t="s">
        <v>89</v>
      </c>
      <c r="C493" s="30" t="s">
        <v>102</v>
      </c>
      <c r="D493" s="10" t="s">
        <v>88</v>
      </c>
      <c r="E493" s="11"/>
      <c r="F493" s="2">
        <v>653.6</v>
      </c>
      <c r="G493" s="2"/>
      <c r="H493" s="7">
        <v>8303.49</v>
      </c>
      <c r="I493" s="19">
        <f t="shared" si="48"/>
        <v>5427161.0599999996</v>
      </c>
      <c r="J493" s="4">
        <f>ROUND((I493-SUM('Entitlement to Date'!E26:N26))/2,2)</f>
        <v>459788.92</v>
      </c>
      <c r="K493" s="5"/>
      <c r="L493" s="5">
        <f>ROUND(((I493*-0.03)-SUM('CSI Admin to Date'!E26:N26))/2,2)</f>
        <v>-13793.67</v>
      </c>
      <c r="M493" s="5"/>
      <c r="N493" s="10">
        <f t="shared" si="47"/>
        <v>445995.25</v>
      </c>
    </row>
    <row r="494" spans="1:14" ht="13.2" x14ac:dyDescent="0.25">
      <c r="A494" s="22" t="s">
        <v>93</v>
      </c>
      <c r="B494" s="1" t="s">
        <v>27</v>
      </c>
      <c r="C494" s="31" t="s">
        <v>68</v>
      </c>
      <c r="D494" s="1" t="s">
        <v>28</v>
      </c>
      <c r="E494" s="11"/>
      <c r="F494" s="2">
        <v>864.6</v>
      </c>
      <c r="G494" s="2"/>
      <c r="H494" s="9">
        <v>8061.35</v>
      </c>
      <c r="I494" s="19">
        <f t="shared" si="48"/>
        <v>6969843.21</v>
      </c>
      <c r="J494" s="4">
        <f>ROUND((I494-SUM('Entitlement to Date'!E27:N27))/2,2)</f>
        <v>583917.11</v>
      </c>
      <c r="K494" s="5"/>
      <c r="L494" s="5">
        <f>ROUND(((I494*-0.03)-SUM('CSI Admin to Date'!E27:N27))/2,2)</f>
        <v>-17517.509999999998</v>
      </c>
      <c r="M494" s="5">
        <v>-111705.84999999999</v>
      </c>
      <c r="N494" s="10">
        <f t="shared" si="47"/>
        <v>454693.75</v>
      </c>
    </row>
    <row r="495" spans="1:14" ht="13.2" x14ac:dyDescent="0.25">
      <c r="A495" s="22" t="s">
        <v>93</v>
      </c>
      <c r="B495" s="1" t="s">
        <v>27</v>
      </c>
      <c r="C495" s="31" t="s">
        <v>86</v>
      </c>
      <c r="D495" s="1" t="s">
        <v>83</v>
      </c>
      <c r="E495" s="11"/>
      <c r="F495" s="2">
        <v>42</v>
      </c>
      <c r="G495" s="2"/>
      <c r="H495" s="9">
        <v>8061.35</v>
      </c>
      <c r="I495" s="19">
        <f t="shared" si="48"/>
        <v>338576.7</v>
      </c>
      <c r="J495" s="4">
        <f>ROUND((I495-SUM('Entitlement to Date'!E28:N28))/2,2)</f>
        <v>26330.59</v>
      </c>
      <c r="K495" s="5"/>
      <c r="L495" s="5">
        <f>ROUND(((I495*-0.03)-SUM('CSI Admin to Date'!E28:N28))/2,2)</f>
        <v>-789.92</v>
      </c>
      <c r="M495" s="5"/>
      <c r="N495" s="10">
        <f t="shared" si="47"/>
        <v>25540.670000000002</v>
      </c>
    </row>
    <row r="496" spans="1:14" ht="13.2" x14ac:dyDescent="0.25">
      <c r="A496" s="22" t="s">
        <v>98</v>
      </c>
      <c r="B496" s="1" t="s">
        <v>26</v>
      </c>
      <c r="C496" s="31" t="s">
        <v>124</v>
      </c>
      <c r="D496" s="1" t="s">
        <v>130</v>
      </c>
      <c r="E496" s="11"/>
      <c r="F496" s="2">
        <v>34.5</v>
      </c>
      <c r="G496" s="2"/>
      <c r="H496" s="9">
        <v>8118.3026384788664</v>
      </c>
      <c r="I496" s="19">
        <f t="shared" si="48"/>
        <v>280081.44</v>
      </c>
      <c r="J496" s="4">
        <f>ROUND((I496-SUM('Entitlement to Date'!E29:N29))/2,2)</f>
        <v>-28988.28</v>
      </c>
      <c r="K496" s="5"/>
      <c r="L496" s="5">
        <f>ROUND(((I496*-0.03)-SUM('CSI Admin to Date'!E29:N29))/2,2)</f>
        <v>869.65</v>
      </c>
      <c r="M496" s="5"/>
      <c r="N496" s="10">
        <f t="shared" si="47"/>
        <v>-28118.629999999997</v>
      </c>
    </row>
    <row r="497" spans="1:14" ht="13.2" x14ac:dyDescent="0.25">
      <c r="A497" s="22" t="s">
        <v>98</v>
      </c>
      <c r="B497" s="1" t="s">
        <v>26</v>
      </c>
      <c r="C497" s="31" t="s">
        <v>123</v>
      </c>
      <c r="D497" s="1" t="s">
        <v>128</v>
      </c>
      <c r="E497" s="11"/>
      <c r="F497" s="2">
        <v>182.3</v>
      </c>
      <c r="G497" s="2"/>
      <c r="H497" s="9">
        <v>8061.54</v>
      </c>
      <c r="I497" s="19">
        <f t="shared" si="48"/>
        <v>1469618.74</v>
      </c>
      <c r="J497" s="4">
        <f>ROUND((I497-SUM('Entitlement to Date'!E30:N30))/2,2)</f>
        <v>135589.28</v>
      </c>
      <c r="K497" s="5"/>
      <c r="L497" s="5">
        <f>ROUND(((I497*-0.03)-SUM('CSI Admin to Date'!E30:N30))/2,2)</f>
        <v>-4067.68</v>
      </c>
      <c r="M497" s="5"/>
      <c r="N497" s="10">
        <f t="shared" si="47"/>
        <v>131521.60000000001</v>
      </c>
    </row>
    <row r="498" spans="1:14" ht="13.2" x14ac:dyDescent="0.25">
      <c r="A498" s="22" t="s">
        <v>98</v>
      </c>
      <c r="B498" s="1" t="s">
        <v>26</v>
      </c>
      <c r="C498" s="31" t="s">
        <v>66</v>
      </c>
      <c r="D498" s="1" t="s">
        <v>131</v>
      </c>
      <c r="E498" s="11"/>
      <c r="F498" s="2">
        <v>205.7</v>
      </c>
      <c r="G498" s="2"/>
      <c r="H498" s="9">
        <v>8061.54</v>
      </c>
      <c r="I498" s="19">
        <f t="shared" si="48"/>
        <v>1658258.78</v>
      </c>
      <c r="J498" s="4">
        <f>ROUND((I498-SUM('Entitlement to Date'!E31:N31))/2,2)</f>
        <v>128875.65</v>
      </c>
      <c r="K498" s="5"/>
      <c r="L498" s="5">
        <f>ROUND(((I498*-0.03)-SUM('CSI Admin to Date'!E31:N31))/2,2)</f>
        <v>-3866.27</v>
      </c>
      <c r="M498" s="5"/>
      <c r="N498" s="10">
        <f t="shared" si="47"/>
        <v>125009.37999999999</v>
      </c>
    </row>
    <row r="499" spans="1:14" ht="13.2" x14ac:dyDescent="0.25">
      <c r="A499" s="22" t="s">
        <v>98</v>
      </c>
      <c r="B499" s="1" t="s">
        <v>26</v>
      </c>
      <c r="C499" s="31" t="s">
        <v>125</v>
      </c>
      <c r="D499" s="1" t="s">
        <v>129</v>
      </c>
      <c r="E499" s="11"/>
      <c r="F499" s="2">
        <v>115.3</v>
      </c>
      <c r="G499" s="2"/>
      <c r="H499" s="9">
        <v>8061.54</v>
      </c>
      <c r="I499" s="19">
        <f t="shared" si="48"/>
        <v>929495.56</v>
      </c>
      <c r="J499" s="4">
        <f>ROUND((I499-SUM('Entitlement to Date'!E32:N32))/2,2)</f>
        <v>29535.14</v>
      </c>
      <c r="K499" s="5"/>
      <c r="L499" s="5">
        <f>ROUND(((I499*-0.03)-SUM('CSI Admin to Date'!E32:N32))/2,2)</f>
        <v>-886.05</v>
      </c>
      <c r="M499" s="5"/>
      <c r="N499" s="10">
        <f t="shared" si="47"/>
        <v>28649.09</v>
      </c>
    </row>
    <row r="500" spans="1:14" ht="13.2" x14ac:dyDescent="0.25">
      <c r="A500" s="22" t="s">
        <v>98</v>
      </c>
      <c r="B500" s="1" t="s">
        <v>26</v>
      </c>
      <c r="C500" s="31" t="s">
        <v>67</v>
      </c>
      <c r="D500" s="1" t="s">
        <v>29</v>
      </c>
      <c r="E500" s="11"/>
      <c r="F500" s="2">
        <v>1285.5</v>
      </c>
      <c r="G500" s="2"/>
      <c r="H500" s="9">
        <v>8061.54</v>
      </c>
      <c r="I500" s="19">
        <f t="shared" si="48"/>
        <v>10363109.67</v>
      </c>
      <c r="J500" s="4">
        <f>ROUND((I500-SUM('Entitlement to Date'!E33:N33))/2,2)</f>
        <v>832616.3</v>
      </c>
      <c r="K500" s="5"/>
      <c r="L500" s="5">
        <f>ROUND(((I500*-0.03)-SUM('CSI Admin to Date'!E33:N33))/2,2)</f>
        <v>-24978.49</v>
      </c>
      <c r="M500" s="5">
        <v>-161026.25</v>
      </c>
      <c r="N500" s="10">
        <f t="shared" si="47"/>
        <v>646611.56000000006</v>
      </c>
    </row>
    <row r="501" spans="1:14" ht="13.2" x14ac:dyDescent="0.25">
      <c r="A501" s="22" t="s">
        <v>99</v>
      </c>
      <c r="B501" s="1" t="s">
        <v>21</v>
      </c>
      <c r="C501" s="31" t="s">
        <v>62</v>
      </c>
      <c r="D501" s="1" t="s">
        <v>22</v>
      </c>
      <c r="E501" s="11"/>
      <c r="F501" s="2">
        <v>292</v>
      </c>
      <c r="G501" s="2"/>
      <c r="H501" s="7">
        <v>8583.2444761058014</v>
      </c>
      <c r="I501" s="19">
        <f t="shared" si="48"/>
        <v>2506307.39</v>
      </c>
      <c r="J501" s="4">
        <f>ROUND((I501-SUM('Entitlement to Date'!E34:N34))/2,2)</f>
        <v>197421.02</v>
      </c>
      <c r="K501" s="5"/>
      <c r="L501" s="5">
        <f>ROUND(((I501*-0.03)-SUM('CSI Admin to Date'!E34:N34))/2,2)</f>
        <v>-5922.63</v>
      </c>
      <c r="M501" s="5"/>
      <c r="N501" s="10">
        <f t="shared" si="47"/>
        <v>191498.38999999998</v>
      </c>
    </row>
    <row r="502" spans="1:14" ht="13.2" x14ac:dyDescent="0.25">
      <c r="A502" s="22" t="s">
        <v>99</v>
      </c>
      <c r="B502" s="1" t="s">
        <v>21</v>
      </c>
      <c r="C502" s="31" t="s">
        <v>63</v>
      </c>
      <c r="D502" s="1" t="s">
        <v>40</v>
      </c>
      <c r="E502" s="11"/>
      <c r="F502" s="2">
        <v>349</v>
      </c>
      <c r="G502" s="2"/>
      <c r="H502" s="7">
        <v>8484.9644761058007</v>
      </c>
      <c r="I502" s="19">
        <f t="shared" si="48"/>
        <v>2961252.6</v>
      </c>
      <c r="J502" s="4">
        <f>ROUND((I502-SUM('Entitlement to Date'!E35:N35))/2,2)</f>
        <v>232197.01</v>
      </c>
      <c r="K502" s="5"/>
      <c r="L502" s="5">
        <f>ROUND(((I502*-0.03)-SUM('CSI Admin to Date'!E35:N35))/2,2)</f>
        <v>-6965.9</v>
      </c>
      <c r="M502" s="5">
        <v>-42380.58</v>
      </c>
      <c r="N502" s="10">
        <f t="shared" si="47"/>
        <v>182850.53000000003</v>
      </c>
    </row>
    <row r="503" spans="1:14" ht="13.2" x14ac:dyDescent="0.25">
      <c r="A503" s="22" t="s">
        <v>100</v>
      </c>
      <c r="B503" s="10" t="s">
        <v>43</v>
      </c>
      <c r="C503" s="30" t="s">
        <v>87</v>
      </c>
      <c r="D503" s="10" t="s">
        <v>44</v>
      </c>
      <c r="E503" s="14"/>
      <c r="F503" s="2">
        <v>86</v>
      </c>
      <c r="G503" s="2"/>
      <c r="H503" s="18">
        <v>8166.7199140308094</v>
      </c>
      <c r="I503" s="19">
        <f t="shared" si="48"/>
        <v>702337.91</v>
      </c>
      <c r="J503" s="4">
        <f>ROUND((I503-SUM('Entitlement to Date'!E36:N36))/2,2)</f>
        <v>57147.59</v>
      </c>
      <c r="K503" s="5"/>
      <c r="L503" s="5">
        <f>ROUND(((I503*-0.03)-SUM('CSI Admin to Date'!E36:N36))/2,2)</f>
        <v>-1714.42</v>
      </c>
      <c r="M503" s="5"/>
      <c r="N503" s="10">
        <f t="shared" si="47"/>
        <v>55433.17</v>
      </c>
    </row>
    <row r="504" spans="1:14" ht="13.2" x14ac:dyDescent="0.25">
      <c r="A504" s="22" t="s">
        <v>101</v>
      </c>
      <c r="B504" s="12" t="s">
        <v>78</v>
      </c>
      <c r="C504" s="31" t="s">
        <v>79</v>
      </c>
      <c r="D504" s="12" t="s">
        <v>80</v>
      </c>
      <c r="E504" s="11"/>
      <c r="F504" s="2">
        <v>120</v>
      </c>
      <c r="G504" s="2"/>
      <c r="H504" s="9">
        <v>8376.2170088172716</v>
      </c>
      <c r="I504" s="19">
        <f t="shared" si="48"/>
        <v>1005146.04</v>
      </c>
      <c r="J504" s="4">
        <f>ROUND((I504-SUM('Entitlement to Date'!E37:N37))/2,2)</f>
        <v>82638.42</v>
      </c>
      <c r="K504" s="5"/>
      <c r="L504" s="5">
        <f>ROUND(((I504*-0.03)-SUM('CSI Admin to Date'!E37:N37))/2,2)</f>
        <v>-2479.16</v>
      </c>
      <c r="M504" s="5"/>
      <c r="N504" s="10">
        <f t="shared" si="47"/>
        <v>80159.259999999995</v>
      </c>
    </row>
    <row r="505" spans="1:14" ht="13.2" x14ac:dyDescent="0.25">
      <c r="A505" s="22" t="s">
        <v>91</v>
      </c>
      <c r="B505" s="10" t="s">
        <v>12</v>
      </c>
      <c r="C505" s="30" t="s">
        <v>70</v>
      </c>
      <c r="D505" s="10" t="s">
        <v>69</v>
      </c>
      <c r="E505" s="14"/>
      <c r="F505" s="2">
        <v>469</v>
      </c>
      <c r="G505" s="2"/>
      <c r="H505" s="18">
        <v>8299.5764625511456</v>
      </c>
      <c r="I505" s="19">
        <f t="shared" si="48"/>
        <v>3892501.36</v>
      </c>
      <c r="J505" s="4">
        <f>ROUND((I505-SUM('Entitlement to Date'!E38:N38))/2,2)</f>
        <v>311312.81</v>
      </c>
      <c r="K505" s="5"/>
      <c r="L505" s="5">
        <f>ROUND(((I505*-0.03)-SUM('CSI Admin to Date'!E38:N38))/2,2)</f>
        <v>-9339.39</v>
      </c>
      <c r="M505" s="5">
        <v>-29433.98</v>
      </c>
      <c r="N505" s="10">
        <f t="shared" si="47"/>
        <v>272539.44</v>
      </c>
    </row>
    <row r="506" spans="1:14" ht="13.2" x14ac:dyDescent="0.25">
      <c r="A506" s="22" t="s">
        <v>91</v>
      </c>
      <c r="B506" s="10" t="s">
        <v>12</v>
      </c>
      <c r="C506" s="30" t="s">
        <v>50</v>
      </c>
      <c r="D506" s="10" t="s">
        <v>13</v>
      </c>
      <c r="E506" s="13"/>
      <c r="F506" s="2">
        <v>335</v>
      </c>
      <c r="G506" s="2"/>
      <c r="H506" s="18">
        <v>8497.5264625511463</v>
      </c>
      <c r="I506" s="19">
        <f t="shared" si="48"/>
        <v>2846671.36</v>
      </c>
      <c r="J506" s="4">
        <f>ROUND((I506-SUM('Entitlement to Date'!E39:N39))/2,2)</f>
        <v>217794.75</v>
      </c>
      <c r="K506" s="5"/>
      <c r="L506" s="5">
        <f>ROUND(((I506*-0.03)-SUM('CSI Admin to Date'!E39:N39))/2,2)</f>
        <v>-6533.85</v>
      </c>
      <c r="M506" s="5">
        <v>-42336.45</v>
      </c>
      <c r="N506" s="10">
        <f t="shared" si="47"/>
        <v>168924.45</v>
      </c>
    </row>
    <row r="507" spans="1:14" ht="13.2" x14ac:dyDescent="0.25">
      <c r="A507" s="22" t="s">
        <v>91</v>
      </c>
      <c r="B507" s="10" t="s">
        <v>12</v>
      </c>
      <c r="C507" s="30" t="s">
        <v>51</v>
      </c>
      <c r="D507" s="10" t="s">
        <v>14</v>
      </c>
      <c r="E507" s="14"/>
      <c r="F507" s="2">
        <v>257</v>
      </c>
      <c r="G507" s="2"/>
      <c r="H507" s="18">
        <v>8682.5264625511463</v>
      </c>
      <c r="I507" s="19">
        <f t="shared" si="48"/>
        <v>2231409.2999999998</v>
      </c>
      <c r="J507" s="4">
        <f>ROUND((I507-SUM('Entitlement to Date'!E40:N40))/2,2)</f>
        <v>181180.86</v>
      </c>
      <c r="K507" s="5"/>
      <c r="L507" s="5">
        <f>ROUND(((I507*-0.03)-SUM('CSI Admin to Date'!E40:N40))/2,2)</f>
        <v>-5435.42</v>
      </c>
      <c r="M507" s="5"/>
      <c r="N507" s="10">
        <f t="shared" si="47"/>
        <v>175745.43999999997</v>
      </c>
    </row>
    <row r="508" spans="1:14" x14ac:dyDescent="0.3">
      <c r="B508" s="11"/>
      <c r="D508" s="11"/>
      <c r="E508" s="11"/>
      <c r="F508" s="15"/>
      <c r="G508" s="15"/>
      <c r="H508" s="11"/>
      <c r="I508" s="11"/>
      <c r="J508" s="11"/>
      <c r="K508" s="11"/>
      <c r="L508" s="11"/>
      <c r="M508" s="11"/>
      <c r="N508" s="11"/>
    </row>
    <row r="509" spans="1:14" ht="13.2" x14ac:dyDescent="0.25">
      <c r="A509" s="39" t="s">
        <v>143</v>
      </c>
      <c r="C509" s="40">
        <v>7790.17</v>
      </c>
      <c r="E509" s="16"/>
      <c r="F509" s="17">
        <f>SUM(F469:F508)</f>
        <v>17770.400000000001</v>
      </c>
      <c r="G509" s="17">
        <f>SUM(G469:G508)</f>
        <v>5.5</v>
      </c>
      <c r="H509" s="17"/>
      <c r="I509" s="17">
        <f t="shared" ref="I509:K509" si="49">SUM(I469:I508)</f>
        <v>147564607.18500003</v>
      </c>
      <c r="J509" s="16">
        <f t="shared" si="49"/>
        <v>11784393.199999999</v>
      </c>
      <c r="K509" s="16">
        <f t="shared" si="49"/>
        <v>0</v>
      </c>
      <c r="L509" s="16">
        <f>SUM(L469:L508)</f>
        <v>-353531.7699999999</v>
      </c>
      <c r="M509" s="16">
        <f t="shared" ref="M509:N509" si="50">SUM(M469:M508)</f>
        <v>-1472562.2000000002</v>
      </c>
      <c r="N509" s="16">
        <f t="shared" si="50"/>
        <v>9958299.2299999986</v>
      </c>
    </row>
    <row r="511" spans="1:14" x14ac:dyDescent="0.3">
      <c r="J511" s="16"/>
    </row>
    <row r="513" spans="1:14" ht="13.2" x14ac:dyDescent="0.25">
      <c r="A513" s="26" t="s">
        <v>121</v>
      </c>
      <c r="B513" s="20"/>
      <c r="C513" s="20"/>
      <c r="D513" s="26"/>
      <c r="E513" s="28"/>
      <c r="F513" s="28"/>
      <c r="G513" s="28"/>
      <c r="H513" s="28"/>
      <c r="I513" s="28"/>
      <c r="J513" s="28"/>
      <c r="K513" s="28"/>
      <c r="L513" s="28"/>
      <c r="M513" s="28"/>
      <c r="N513" s="28"/>
    </row>
    <row r="514" spans="1:14" ht="66" x14ac:dyDescent="0.25">
      <c r="A514" s="29" t="s">
        <v>193</v>
      </c>
      <c r="B514" s="20"/>
      <c r="C514" s="20" t="s">
        <v>41</v>
      </c>
      <c r="D514" s="26" t="s">
        <v>42</v>
      </c>
      <c r="E514" s="21"/>
      <c r="F514" s="38" t="s">
        <v>140</v>
      </c>
      <c r="G514" s="38" t="s">
        <v>142</v>
      </c>
      <c r="H514" s="38" t="s">
        <v>141</v>
      </c>
      <c r="I514" s="38" t="s">
        <v>2</v>
      </c>
      <c r="J514" s="38" t="s">
        <v>3</v>
      </c>
      <c r="K514" s="38" t="s">
        <v>4</v>
      </c>
      <c r="L514" s="38" t="s">
        <v>5</v>
      </c>
      <c r="M514" s="38" t="s">
        <v>30</v>
      </c>
      <c r="N514" s="38" t="s">
        <v>6</v>
      </c>
    </row>
    <row r="515" spans="1:14" x14ac:dyDescent="0.3">
      <c r="B515" s="11"/>
      <c r="D515" s="11"/>
      <c r="E515" s="11"/>
      <c r="F515" s="23"/>
      <c r="G515" s="23"/>
      <c r="H515" s="19"/>
      <c r="I515" s="19"/>
      <c r="J515" s="19"/>
      <c r="K515" s="19"/>
      <c r="L515" s="19"/>
      <c r="M515" s="19"/>
      <c r="N515" s="10"/>
    </row>
    <row r="516" spans="1:14" ht="13.2" x14ac:dyDescent="0.25">
      <c r="A516" s="22" t="s">
        <v>91</v>
      </c>
      <c r="B516" s="1" t="s">
        <v>7</v>
      </c>
      <c r="C516" s="30" t="s">
        <v>47</v>
      </c>
      <c r="D516" s="1" t="s">
        <v>36</v>
      </c>
      <c r="E516" s="11"/>
      <c r="F516" s="2">
        <v>1839</v>
      </c>
      <c r="G516" s="2"/>
      <c r="H516" s="19">
        <v>8120.1972897963597</v>
      </c>
      <c r="I516" s="19">
        <f>ROUND(F516*H516,2)</f>
        <v>14933042.82</v>
      </c>
      <c r="J516" s="4">
        <f>ROUND(I516-SUM('Entitlement to Date'!E2:O2),2)</f>
        <v>1222430.6000000001</v>
      </c>
      <c r="K516" s="5"/>
      <c r="L516" s="5">
        <f>ROUND((I516*-0.03)-SUM('CSI Admin to Date'!E2:O2),2)</f>
        <v>-36672.92</v>
      </c>
      <c r="M516" s="5">
        <v>-216057.66999999998</v>
      </c>
      <c r="N516" s="10">
        <f t="shared" ref="N516:N554" si="51">J516+K516+L516+M516</f>
        <v>969700.01000000024</v>
      </c>
    </row>
    <row r="517" spans="1:14" ht="13.2" x14ac:dyDescent="0.25">
      <c r="A517" s="22" t="s">
        <v>91</v>
      </c>
      <c r="B517" s="10" t="s">
        <v>7</v>
      </c>
      <c r="C517" s="30" t="s">
        <v>71</v>
      </c>
      <c r="D517" s="10" t="s">
        <v>72</v>
      </c>
      <c r="E517" s="11"/>
      <c r="F517" s="2">
        <v>873.2</v>
      </c>
      <c r="G517" s="2"/>
      <c r="H517" s="19">
        <v>8273.0672897963595</v>
      </c>
      <c r="I517" s="19">
        <f>ROUND(F517*H517,2)</f>
        <v>7224042.3600000003</v>
      </c>
      <c r="J517" s="4">
        <f>ROUND(I517-SUM('Entitlement to Date'!E3:O3),2)</f>
        <v>627218.21</v>
      </c>
      <c r="K517" s="5"/>
      <c r="L517" s="5">
        <f>ROUND((I517*-0.03)-SUM('CSI Admin to Date'!E3:O3),2)</f>
        <v>-18816.55</v>
      </c>
      <c r="M517" s="5">
        <v>-12574.15</v>
      </c>
      <c r="N517" s="10">
        <f t="shared" si="51"/>
        <v>595827.50999999989</v>
      </c>
    </row>
    <row r="518" spans="1:14" ht="13.2" x14ac:dyDescent="0.25">
      <c r="A518" s="22" t="s">
        <v>91</v>
      </c>
      <c r="B518" s="1" t="s">
        <v>7</v>
      </c>
      <c r="C518" s="31" t="s">
        <v>46</v>
      </c>
      <c r="D518" s="1" t="s">
        <v>8</v>
      </c>
      <c r="E518" s="11"/>
      <c r="F518" s="2">
        <v>2016.5</v>
      </c>
      <c r="G518" s="2">
        <v>5.5</v>
      </c>
      <c r="H518" s="19">
        <v>8547.9872897963614</v>
      </c>
      <c r="I518" s="19">
        <f>ROUND(F518*H518,2)+G518*C556</f>
        <v>17279862.305</v>
      </c>
      <c r="J518" s="4">
        <f>ROUND(I518-SUM('Entitlement to Date'!E4:O4),2)</f>
        <v>1474256.63</v>
      </c>
      <c r="K518" s="5"/>
      <c r="L518" s="5">
        <f>ROUND((I518*-0.03)-SUM('CSI Admin to Date'!E4:O4),2)</f>
        <v>-44227.7</v>
      </c>
      <c r="M518" s="5">
        <v>-187836.66999999998</v>
      </c>
      <c r="N518" s="10">
        <f t="shared" si="51"/>
        <v>1242192.26</v>
      </c>
    </row>
    <row r="519" spans="1:14" ht="13.2" x14ac:dyDescent="0.25">
      <c r="A519" s="22" t="s">
        <v>94</v>
      </c>
      <c r="B519" s="10" t="s">
        <v>31</v>
      </c>
      <c r="C519" s="30" t="s">
        <v>85</v>
      </c>
      <c r="D519" s="10" t="s">
        <v>81</v>
      </c>
      <c r="E519" s="14"/>
      <c r="F519" s="2">
        <v>342.5</v>
      </c>
      <c r="G519" s="2"/>
      <c r="H519" s="18">
        <v>8703.097830173585</v>
      </c>
      <c r="I519" s="19">
        <f t="shared" ref="I519:I554" si="52">ROUND(F519*H519,2)</f>
        <v>2980811.01</v>
      </c>
      <c r="J519" s="4">
        <f>ROUND(I519-SUM('Entitlement to Date'!E5:O5),2)</f>
        <v>241830.98</v>
      </c>
      <c r="K519" s="5"/>
      <c r="L519" s="5">
        <f>ROUND((I519*-0.03)-SUM('CSI Admin to Date'!E5:O5),2)</f>
        <v>-7254.92</v>
      </c>
      <c r="M519" s="5">
        <v>-97329.32</v>
      </c>
      <c r="N519" s="10">
        <f t="shared" si="51"/>
        <v>137246.74</v>
      </c>
    </row>
    <row r="520" spans="1:14" ht="13.2" x14ac:dyDescent="0.25">
      <c r="A520" s="22" t="s">
        <v>94</v>
      </c>
      <c r="B520" s="10" t="s">
        <v>31</v>
      </c>
      <c r="C520" s="30" t="s">
        <v>52</v>
      </c>
      <c r="D520" s="10" t="s">
        <v>32</v>
      </c>
      <c r="E520" s="14"/>
      <c r="F520" s="2">
        <v>308</v>
      </c>
      <c r="G520" s="2"/>
      <c r="H520" s="18">
        <v>8751.2978301735839</v>
      </c>
      <c r="I520" s="19">
        <f t="shared" si="52"/>
        <v>2695399.73</v>
      </c>
      <c r="J520" s="4">
        <f>ROUND(I520-SUM('Entitlement to Date'!E6:O6),2)</f>
        <v>200147.77</v>
      </c>
      <c r="K520" s="5"/>
      <c r="L520" s="5">
        <f>ROUND((I520*-0.03)-SUM('CSI Admin to Date'!E6:O6),2)</f>
        <v>-6004.43</v>
      </c>
      <c r="M520" s="5"/>
      <c r="N520" s="10">
        <f t="shared" si="51"/>
        <v>194143.34</v>
      </c>
    </row>
    <row r="521" spans="1:14" ht="13.2" x14ac:dyDescent="0.25">
      <c r="A521" s="22" t="s">
        <v>94</v>
      </c>
      <c r="B521" s="10" t="s">
        <v>31</v>
      </c>
      <c r="C521" s="30" t="s">
        <v>53</v>
      </c>
      <c r="D521" s="10" t="s">
        <v>37</v>
      </c>
      <c r="E521" s="14"/>
      <c r="F521" s="2">
        <v>278</v>
      </c>
      <c r="G521" s="2"/>
      <c r="H521" s="18">
        <v>8891.4478301735853</v>
      </c>
      <c r="I521" s="19">
        <f t="shared" si="52"/>
        <v>2471822.5</v>
      </c>
      <c r="J521" s="4">
        <f>ROUND(I521-SUM('Entitlement to Date'!E7:O7),2)</f>
        <v>195403.88</v>
      </c>
      <c r="K521" s="5"/>
      <c r="L521" s="5">
        <f>ROUND((I521*-0.03)-SUM('CSI Admin to Date'!E7:O7),2)</f>
        <v>-5862.12</v>
      </c>
      <c r="M521" s="5"/>
      <c r="N521" s="10">
        <f t="shared" si="51"/>
        <v>189541.76000000001</v>
      </c>
    </row>
    <row r="522" spans="1:14" ht="13.2" x14ac:dyDescent="0.25">
      <c r="A522" s="22" t="s">
        <v>94</v>
      </c>
      <c r="B522" s="10" t="s">
        <v>31</v>
      </c>
      <c r="C522" s="30" t="s">
        <v>103</v>
      </c>
      <c r="D522" s="10" t="s">
        <v>45</v>
      </c>
      <c r="E522" s="14"/>
      <c r="F522" s="2">
        <v>97</v>
      </c>
      <c r="G522" s="2"/>
      <c r="H522" s="18">
        <v>9267.4078301735844</v>
      </c>
      <c r="I522" s="19">
        <f t="shared" si="52"/>
        <v>898938.56</v>
      </c>
      <c r="J522" s="4">
        <f>ROUND(I522-SUM('Entitlement to Date'!E8:O8),2)</f>
        <v>73518.37</v>
      </c>
      <c r="K522" s="5"/>
      <c r="L522" s="5">
        <f>ROUND((I522*-0.03)-SUM('CSI Admin to Date'!E8:O8),2)</f>
        <v>-2205.56</v>
      </c>
      <c r="M522" s="5"/>
      <c r="N522" s="10">
        <f t="shared" si="51"/>
        <v>71312.81</v>
      </c>
    </row>
    <row r="523" spans="1:14" ht="13.2" x14ac:dyDescent="0.25">
      <c r="A523" s="24" t="s">
        <v>95</v>
      </c>
      <c r="B523" s="1" t="s">
        <v>17</v>
      </c>
      <c r="C523" s="31" t="s">
        <v>126</v>
      </c>
      <c r="D523" s="8" t="s">
        <v>127</v>
      </c>
      <c r="E523" s="11"/>
      <c r="F523" s="2">
        <v>220</v>
      </c>
      <c r="G523" s="2"/>
      <c r="H523" s="6">
        <v>8491.5109085528184</v>
      </c>
      <c r="I523" s="19">
        <f t="shared" si="52"/>
        <v>1868132.4</v>
      </c>
      <c r="J523" s="4">
        <f>ROUND(I523-SUM('Entitlement to Date'!E9:O9),2)</f>
        <v>117520.16</v>
      </c>
      <c r="K523" s="5"/>
      <c r="L523" s="5">
        <f>ROUND((I523*-0.03)-SUM('CSI Admin to Date'!E9:O9),2)</f>
        <v>-3525.6</v>
      </c>
      <c r="M523" s="5"/>
      <c r="N523" s="10">
        <f t="shared" si="51"/>
        <v>113994.56</v>
      </c>
    </row>
    <row r="524" spans="1:14" ht="13.2" x14ac:dyDescent="0.25">
      <c r="A524" s="24" t="s">
        <v>95</v>
      </c>
      <c r="B524" s="10" t="s">
        <v>17</v>
      </c>
      <c r="C524" s="30" t="s">
        <v>84</v>
      </c>
      <c r="D524" s="27" t="s">
        <v>82</v>
      </c>
      <c r="E524" s="13"/>
      <c r="F524" s="2">
        <v>495.5</v>
      </c>
      <c r="G524" s="2"/>
      <c r="H524" s="6">
        <v>8188.8509085528194</v>
      </c>
      <c r="I524" s="19">
        <f t="shared" si="52"/>
        <v>4057575.63</v>
      </c>
      <c r="J524" s="4">
        <f>ROUND(I524-SUM('Entitlement to Date'!E10:O10),2)</f>
        <v>307079.13</v>
      </c>
      <c r="K524" s="5"/>
      <c r="L524" s="5">
        <f>ROUND((I524*-0.03)-SUM('CSI Admin to Date'!E10:O10),2)</f>
        <v>-9212.3700000000008</v>
      </c>
      <c r="M524" s="5"/>
      <c r="N524" s="10">
        <f t="shared" si="51"/>
        <v>297866.76</v>
      </c>
    </row>
    <row r="525" spans="1:14" ht="13.2" x14ac:dyDescent="0.25">
      <c r="A525" s="24" t="s">
        <v>95</v>
      </c>
      <c r="B525" s="10" t="s">
        <v>17</v>
      </c>
      <c r="C525" s="30" t="s">
        <v>57</v>
      </c>
      <c r="D525" s="10" t="s">
        <v>19</v>
      </c>
      <c r="E525" s="11"/>
      <c r="F525" s="2">
        <v>430</v>
      </c>
      <c r="G525" s="2"/>
      <c r="H525" s="6">
        <v>8091.1909085528196</v>
      </c>
      <c r="I525" s="19">
        <f t="shared" si="52"/>
        <v>3479212.09</v>
      </c>
      <c r="J525" s="4">
        <f>ROUND(I525-SUM('Entitlement to Date'!E11:O11),2)</f>
        <v>263039.37</v>
      </c>
      <c r="K525" s="5"/>
      <c r="L525" s="5">
        <f>ROUND((I525*-0.03)-SUM('CSI Admin to Date'!E11:O11),2)</f>
        <v>-7891.18</v>
      </c>
      <c r="M525" s="5">
        <v>-42388.54</v>
      </c>
      <c r="N525" s="10">
        <f t="shared" si="51"/>
        <v>212759.65</v>
      </c>
    </row>
    <row r="526" spans="1:14" ht="13.2" x14ac:dyDescent="0.25">
      <c r="A526" s="24" t="s">
        <v>95</v>
      </c>
      <c r="B526" s="10" t="s">
        <v>17</v>
      </c>
      <c r="C526" s="30" t="s">
        <v>58</v>
      </c>
      <c r="D526" s="10" t="s">
        <v>20</v>
      </c>
      <c r="E526" s="11"/>
      <c r="F526" s="2">
        <v>568.5</v>
      </c>
      <c r="G526" s="2"/>
      <c r="H526" s="6">
        <v>8061.35</v>
      </c>
      <c r="I526" s="19">
        <f t="shared" si="52"/>
        <v>4582877.4800000004</v>
      </c>
      <c r="J526" s="4">
        <f>ROUND(I526-SUM('Entitlement to Date'!E12:O12),2)</f>
        <v>326113.39</v>
      </c>
      <c r="K526" s="5"/>
      <c r="L526" s="5">
        <f>ROUND((I526*-0.03)-SUM('CSI Admin to Date'!E12:O12),2)</f>
        <v>-9783.4</v>
      </c>
      <c r="M526" s="5">
        <v>-146519.62</v>
      </c>
      <c r="N526" s="10">
        <f t="shared" si="51"/>
        <v>169810.37</v>
      </c>
    </row>
    <row r="527" spans="1:14" ht="13.2" x14ac:dyDescent="0.25">
      <c r="A527" s="24" t="s">
        <v>95</v>
      </c>
      <c r="B527" s="1" t="s">
        <v>17</v>
      </c>
      <c r="C527" s="31" t="s">
        <v>59</v>
      </c>
      <c r="D527" s="1" t="s">
        <v>33</v>
      </c>
      <c r="E527" s="11"/>
      <c r="F527" s="2">
        <v>357</v>
      </c>
      <c r="G527" s="2"/>
      <c r="H527" s="6">
        <v>8172.0909085528192</v>
      </c>
      <c r="I527" s="19">
        <f t="shared" si="52"/>
        <v>2917436.45</v>
      </c>
      <c r="J527" s="4">
        <f>ROUND(I527-SUM('Entitlement to Date'!E13:O13),2)</f>
        <v>202456.31</v>
      </c>
      <c r="K527" s="5"/>
      <c r="L527" s="5">
        <f>ROUND((I527*-0.03)-SUM('CSI Admin to Date'!E13:O13),2)</f>
        <v>-6073.69</v>
      </c>
      <c r="M527" s="5"/>
      <c r="N527" s="10">
        <f t="shared" si="51"/>
        <v>196382.62</v>
      </c>
    </row>
    <row r="528" spans="1:14" ht="13.2" x14ac:dyDescent="0.25">
      <c r="A528" s="24" t="s">
        <v>95</v>
      </c>
      <c r="B528" s="1" t="s">
        <v>17</v>
      </c>
      <c r="C528" s="31" t="s">
        <v>61</v>
      </c>
      <c r="D528" s="1" t="s">
        <v>35</v>
      </c>
      <c r="E528" s="11"/>
      <c r="F528" s="2">
        <v>326</v>
      </c>
      <c r="G528" s="2"/>
      <c r="H528" s="6">
        <v>8264.3209085528179</v>
      </c>
      <c r="I528" s="19">
        <f t="shared" si="52"/>
        <v>2694168.62</v>
      </c>
      <c r="J528" s="4">
        <f>ROUND(I528-SUM('Entitlement to Date'!E14:O14),2)</f>
        <v>224572.55</v>
      </c>
      <c r="K528" s="5"/>
      <c r="L528" s="5">
        <f>ROUND((I528*-0.03)-SUM('CSI Admin to Date'!E14:O14),2)</f>
        <v>-6737.18</v>
      </c>
      <c r="M528" s="5">
        <v>-17523.8</v>
      </c>
      <c r="N528" s="10">
        <f t="shared" si="51"/>
        <v>200311.57</v>
      </c>
    </row>
    <row r="529" spans="1:14" ht="13.2" x14ac:dyDescent="0.25">
      <c r="A529" s="24" t="s">
        <v>95</v>
      </c>
      <c r="B529" s="1" t="s">
        <v>17</v>
      </c>
      <c r="C529" s="31" t="s">
        <v>74</v>
      </c>
      <c r="D529" s="1" t="s">
        <v>73</v>
      </c>
      <c r="E529" s="11"/>
      <c r="F529" s="2">
        <v>77</v>
      </c>
      <c r="G529" s="2"/>
      <c r="H529" s="6">
        <v>8061.35</v>
      </c>
      <c r="I529" s="19">
        <f t="shared" si="52"/>
        <v>620723.94999999995</v>
      </c>
      <c r="J529" s="4">
        <f>ROUND(I529-SUM('Entitlement to Date'!E15:O15),2)</f>
        <v>39387.339999999997</v>
      </c>
      <c r="K529" s="5"/>
      <c r="L529" s="5">
        <f>ROUND((I529*-0.03)-SUM('CSI Admin to Date'!E15:O15),2)</f>
        <v>-1181.6300000000001</v>
      </c>
      <c r="M529" s="5"/>
      <c r="N529" s="10">
        <f t="shared" si="51"/>
        <v>38205.71</v>
      </c>
    </row>
    <row r="530" spans="1:14" ht="13.2" x14ac:dyDescent="0.25">
      <c r="A530" s="24" t="s">
        <v>95</v>
      </c>
      <c r="B530" s="1" t="s">
        <v>17</v>
      </c>
      <c r="C530" s="31" t="s">
        <v>120</v>
      </c>
      <c r="D530" s="8" t="s">
        <v>132</v>
      </c>
      <c r="E530" s="11"/>
      <c r="F530" s="2">
        <v>192</v>
      </c>
      <c r="G530" s="2"/>
      <c r="H530" s="6">
        <v>8439.3409085528183</v>
      </c>
      <c r="I530" s="19">
        <f t="shared" si="52"/>
        <v>1620353.45</v>
      </c>
      <c r="J530" s="4">
        <f>ROUND(I530-SUM('Entitlement to Date'!E16:O16),2)</f>
        <v>82123.17</v>
      </c>
      <c r="K530" s="5"/>
      <c r="L530" s="5">
        <f>ROUND((I530*-0.03)-SUM('CSI Admin to Date'!E16:O16),2)</f>
        <v>-2463.69</v>
      </c>
      <c r="M530" s="5"/>
      <c r="N530" s="10">
        <f t="shared" si="51"/>
        <v>79659.48</v>
      </c>
    </row>
    <row r="531" spans="1:14" ht="13.2" x14ac:dyDescent="0.25">
      <c r="A531" s="24" t="s">
        <v>95</v>
      </c>
      <c r="B531" s="1" t="s">
        <v>17</v>
      </c>
      <c r="C531" s="31" t="s">
        <v>60</v>
      </c>
      <c r="D531" s="1" t="s">
        <v>34</v>
      </c>
      <c r="E531" s="11"/>
      <c r="F531" s="2">
        <v>330.6</v>
      </c>
      <c r="G531" s="2"/>
      <c r="H531" s="6">
        <v>8118.3009085528183</v>
      </c>
      <c r="I531" s="19">
        <f t="shared" si="52"/>
        <v>2683910.2799999998</v>
      </c>
      <c r="J531" s="4">
        <f>ROUND(I531-SUM('Entitlement to Date'!E17:O17),2)</f>
        <v>228945.43</v>
      </c>
      <c r="K531" s="5"/>
      <c r="L531" s="5">
        <f>ROUND((I531*-0.03)-SUM('CSI Admin to Date'!E17:O17),2)</f>
        <v>-6868.37</v>
      </c>
      <c r="M531" s="5"/>
      <c r="N531" s="10">
        <f t="shared" si="51"/>
        <v>222077.06</v>
      </c>
    </row>
    <row r="532" spans="1:14" ht="13.2" x14ac:dyDescent="0.25">
      <c r="A532" s="24" t="s">
        <v>95</v>
      </c>
      <c r="B532" s="1" t="s">
        <v>17</v>
      </c>
      <c r="C532" s="31" t="s">
        <v>56</v>
      </c>
      <c r="D532" s="8" t="s">
        <v>18</v>
      </c>
      <c r="E532" s="11"/>
      <c r="F532" s="2">
        <v>853.1</v>
      </c>
      <c r="G532" s="2"/>
      <c r="H532" s="6">
        <v>8061.35</v>
      </c>
      <c r="I532" s="19">
        <f t="shared" si="52"/>
        <v>6877137.6900000004</v>
      </c>
      <c r="J532" s="4">
        <f>ROUND(I532-SUM('Entitlement to Date'!E18:O18),2)</f>
        <v>562908.05000000005</v>
      </c>
      <c r="K532" s="5"/>
      <c r="L532" s="5">
        <f>ROUND((I532*-0.03)-SUM('CSI Admin to Date'!E18:O18),2)</f>
        <v>-16887.240000000002</v>
      </c>
      <c r="M532" s="5">
        <v>-63276.090000000004</v>
      </c>
      <c r="N532" s="10">
        <f t="shared" si="51"/>
        <v>482744.72000000003</v>
      </c>
    </row>
    <row r="533" spans="1:14" ht="13.2" x14ac:dyDescent="0.25">
      <c r="A533" s="22" t="s">
        <v>91</v>
      </c>
      <c r="B533" s="12" t="s">
        <v>9</v>
      </c>
      <c r="C533" s="30" t="s">
        <v>48</v>
      </c>
      <c r="D533" s="12" t="s">
        <v>10</v>
      </c>
      <c r="E533" s="11"/>
      <c r="F533" s="2">
        <v>767.5</v>
      </c>
      <c r="G533" s="2"/>
      <c r="H533" s="3">
        <v>8612.6376810390393</v>
      </c>
      <c r="I533" s="19">
        <f t="shared" si="52"/>
        <v>6610199.4199999999</v>
      </c>
      <c r="J533" s="4">
        <f>ROUND(I533-SUM('Entitlement to Date'!E19:O19),2)</f>
        <v>489614.65</v>
      </c>
      <c r="K533" s="5"/>
      <c r="L533" s="5">
        <f>ROUND((I533*-0.03)-SUM('CSI Admin to Date'!E19:O19),2)</f>
        <v>-14688.43</v>
      </c>
      <c r="M533" s="5">
        <v>-103622.29</v>
      </c>
      <c r="N533" s="10">
        <f t="shared" si="51"/>
        <v>371303.93000000005</v>
      </c>
    </row>
    <row r="534" spans="1:14" ht="13.2" x14ac:dyDescent="0.25">
      <c r="A534" s="22" t="s">
        <v>91</v>
      </c>
      <c r="B534" s="1" t="s">
        <v>90</v>
      </c>
      <c r="C534" s="30" t="s">
        <v>49</v>
      </c>
      <c r="D534" s="1" t="s">
        <v>11</v>
      </c>
      <c r="E534" s="11"/>
      <c r="F534" s="2">
        <v>705</v>
      </c>
      <c r="G534" s="2"/>
      <c r="H534" s="6">
        <v>8325.9587175646102</v>
      </c>
      <c r="I534" s="19">
        <f t="shared" si="52"/>
        <v>5869800.9000000004</v>
      </c>
      <c r="J534" s="4">
        <f>ROUND(I534-SUM('Entitlement to Date'!E20:O20),2)</f>
        <v>520788</v>
      </c>
      <c r="K534" s="5"/>
      <c r="L534" s="5">
        <f>ROUND((I534*-0.03)-SUM('CSI Admin to Date'!E20:O20),2)</f>
        <v>-15623.64</v>
      </c>
      <c r="M534" s="5">
        <v>-68529.38</v>
      </c>
      <c r="N534" s="10">
        <f t="shared" si="51"/>
        <v>436634.98</v>
      </c>
    </row>
    <row r="535" spans="1:14" ht="13.2" x14ac:dyDescent="0.25">
      <c r="A535" s="22" t="s">
        <v>92</v>
      </c>
      <c r="B535" s="10" t="s">
        <v>38</v>
      </c>
      <c r="C535" s="30" t="s">
        <v>54</v>
      </c>
      <c r="D535" s="10" t="s">
        <v>39</v>
      </c>
      <c r="E535" s="14"/>
      <c r="F535" s="2">
        <v>631</v>
      </c>
      <c r="G535" s="2"/>
      <c r="H535" s="18">
        <v>8141.1249602569178</v>
      </c>
      <c r="I535" s="19">
        <f t="shared" si="52"/>
        <v>5137049.8499999996</v>
      </c>
      <c r="J535" s="4">
        <f>ROUND(I535-SUM('Entitlement to Date'!E21:O21),2)</f>
        <v>425839.42</v>
      </c>
      <c r="K535" s="5"/>
      <c r="L535" s="5">
        <f>ROUND((I535*-0.03)-SUM('CSI Admin to Date'!E21:O21),2)</f>
        <v>-12775.19</v>
      </c>
      <c r="M535" s="5">
        <v>-73961.25</v>
      </c>
      <c r="N535" s="10">
        <f t="shared" si="51"/>
        <v>339102.98</v>
      </c>
    </row>
    <row r="536" spans="1:14" ht="13.2" x14ac:dyDescent="0.25">
      <c r="A536" s="22" t="s">
        <v>96</v>
      </c>
      <c r="B536" s="1" t="s">
        <v>23</v>
      </c>
      <c r="C536" s="31" t="s">
        <v>64</v>
      </c>
      <c r="D536" s="1" t="s">
        <v>24</v>
      </c>
      <c r="E536" s="11"/>
      <c r="F536" s="2">
        <v>208</v>
      </c>
      <c r="G536" s="2"/>
      <c r="H536" s="7">
        <v>8341.4577462627421</v>
      </c>
      <c r="I536" s="19">
        <f t="shared" si="52"/>
        <v>1735023.21</v>
      </c>
      <c r="J536" s="4">
        <f>ROUND(I536-SUM('Entitlement to Date'!E22:O22),2)</f>
        <v>140269.79999999999</v>
      </c>
      <c r="K536" s="5"/>
      <c r="L536" s="5">
        <f>ROUND((I536*-0.03)-SUM('CSI Admin to Date'!E22:O22),2)</f>
        <v>-4208.1000000000004</v>
      </c>
      <c r="M536" s="5"/>
      <c r="N536" s="10">
        <f t="shared" si="51"/>
        <v>136061.69999999998</v>
      </c>
    </row>
    <row r="537" spans="1:14" ht="13.2" x14ac:dyDescent="0.25">
      <c r="A537" s="22" t="s">
        <v>96</v>
      </c>
      <c r="B537" s="12" t="s">
        <v>23</v>
      </c>
      <c r="C537" s="31" t="s">
        <v>65</v>
      </c>
      <c r="D537" s="12" t="s">
        <v>25</v>
      </c>
      <c r="E537" s="11"/>
      <c r="F537" s="2">
        <v>242.5</v>
      </c>
      <c r="G537" s="2"/>
      <c r="H537" s="7">
        <v>8191.6177462627429</v>
      </c>
      <c r="I537" s="19">
        <f t="shared" si="52"/>
        <v>1986467.3</v>
      </c>
      <c r="J537" s="4">
        <f>ROUND(I537-SUM('Entitlement to Date'!E23:O23),2)</f>
        <v>160677.31</v>
      </c>
      <c r="K537" s="5"/>
      <c r="L537" s="5">
        <f>ROUND((I537*-0.03)-SUM('CSI Admin to Date'!E23:O23),2)</f>
        <v>-4820.32</v>
      </c>
      <c r="M537" s="5"/>
      <c r="N537" s="10">
        <f t="shared" si="51"/>
        <v>155856.99</v>
      </c>
    </row>
    <row r="538" spans="1:14" ht="13.2" x14ac:dyDescent="0.25">
      <c r="A538" s="22" t="s">
        <v>15</v>
      </c>
      <c r="B538" s="10" t="s">
        <v>15</v>
      </c>
      <c r="C538" s="30" t="s">
        <v>55</v>
      </c>
      <c r="D538" s="10" t="s">
        <v>16</v>
      </c>
      <c r="E538" s="13"/>
      <c r="F538" s="2">
        <v>321</v>
      </c>
      <c r="G538" s="2"/>
      <c r="H538" s="6">
        <v>8594.5422502509609</v>
      </c>
      <c r="I538" s="19">
        <f t="shared" si="52"/>
        <v>2758848.06</v>
      </c>
      <c r="J538" s="4">
        <f>ROUND(I538-SUM('Entitlement to Date'!E24:O24),2)</f>
        <v>221048.78</v>
      </c>
      <c r="K538" s="5"/>
      <c r="L538" s="5">
        <f>ROUND((I538*-0.03)-SUM('CSI Admin to Date'!E24:O24),2)</f>
        <v>-6631.46</v>
      </c>
      <c r="M538" s="5"/>
      <c r="N538" s="10">
        <f t="shared" si="51"/>
        <v>214417.32</v>
      </c>
    </row>
    <row r="539" spans="1:14" ht="13.2" x14ac:dyDescent="0.25">
      <c r="A539" s="22" t="s">
        <v>97</v>
      </c>
      <c r="B539" s="10" t="s">
        <v>75</v>
      </c>
      <c r="C539" s="30" t="s">
        <v>77</v>
      </c>
      <c r="D539" s="10" t="s">
        <v>76</v>
      </c>
      <c r="E539" s="11"/>
      <c r="F539" s="2">
        <v>0</v>
      </c>
      <c r="G539" s="2"/>
      <c r="H539" s="7">
        <v>0</v>
      </c>
      <c r="I539" s="19">
        <f t="shared" si="52"/>
        <v>0</v>
      </c>
      <c r="J539" s="4">
        <f>ROUND(I539-SUM('Entitlement to Date'!E25:O25),2)</f>
        <v>-10153.44</v>
      </c>
      <c r="K539" s="5"/>
      <c r="L539" s="5">
        <f>ROUND((I539*-0.03)-SUM('CSI Admin to Date'!E25:O25),2)</f>
        <v>304.60000000000002</v>
      </c>
      <c r="M539" s="5"/>
      <c r="N539" s="10">
        <f t="shared" si="51"/>
        <v>-9848.84</v>
      </c>
    </row>
    <row r="540" spans="1:14" ht="13.2" x14ac:dyDescent="0.25">
      <c r="A540" s="22" t="s">
        <v>89</v>
      </c>
      <c r="B540" s="10" t="s">
        <v>89</v>
      </c>
      <c r="C540" s="30" t="s">
        <v>102</v>
      </c>
      <c r="D540" s="10" t="s">
        <v>88</v>
      </c>
      <c r="E540" s="11"/>
      <c r="F540" s="2">
        <v>653.6</v>
      </c>
      <c r="G540" s="2"/>
      <c r="H540" s="7">
        <v>8303.49</v>
      </c>
      <c r="I540" s="19">
        <f t="shared" si="52"/>
        <v>5427161.0599999996</v>
      </c>
      <c r="J540" s="4">
        <f>ROUND(I540-SUM('Entitlement to Date'!E26:O26),2)</f>
        <v>459788.91</v>
      </c>
      <c r="K540" s="5"/>
      <c r="L540" s="5">
        <f>ROUND((I540*-0.03)-SUM('CSI Admin to Date'!E26:O26),2)</f>
        <v>-13793.66</v>
      </c>
      <c r="M540" s="5">
        <v>-67287.39</v>
      </c>
      <c r="N540" s="10">
        <f t="shared" si="51"/>
        <v>378707.86</v>
      </c>
    </row>
    <row r="541" spans="1:14" ht="13.2" x14ac:dyDescent="0.25">
      <c r="A541" s="22" t="s">
        <v>93</v>
      </c>
      <c r="B541" s="1" t="s">
        <v>27</v>
      </c>
      <c r="C541" s="31" t="s">
        <v>68</v>
      </c>
      <c r="D541" s="1" t="s">
        <v>28</v>
      </c>
      <c r="E541" s="11"/>
      <c r="F541" s="2">
        <v>864.6</v>
      </c>
      <c r="G541" s="2"/>
      <c r="H541" s="9">
        <v>8061.35</v>
      </c>
      <c r="I541" s="19">
        <f t="shared" si="52"/>
        <v>6969843.21</v>
      </c>
      <c r="J541" s="4">
        <f>ROUND(I541-SUM('Entitlement to Date'!E27:O27),2)</f>
        <v>583917.1</v>
      </c>
      <c r="K541" s="5"/>
      <c r="L541" s="5">
        <f>ROUND((I541*-0.03)-SUM('CSI Admin to Date'!E27:O27),2)</f>
        <v>-17517.509999999998</v>
      </c>
      <c r="M541" s="5">
        <v>-111343.33</v>
      </c>
      <c r="N541" s="10">
        <f t="shared" si="51"/>
        <v>455056.25999999995</v>
      </c>
    </row>
    <row r="542" spans="1:14" ht="13.2" x14ac:dyDescent="0.25">
      <c r="A542" s="22" t="s">
        <v>93</v>
      </c>
      <c r="B542" s="1" t="s">
        <v>27</v>
      </c>
      <c r="C542" s="31" t="s">
        <v>86</v>
      </c>
      <c r="D542" s="1" t="s">
        <v>83</v>
      </c>
      <c r="E542" s="11"/>
      <c r="F542" s="2">
        <v>42</v>
      </c>
      <c r="G542" s="2"/>
      <c r="H542" s="9">
        <v>8061.35</v>
      </c>
      <c r="I542" s="19">
        <f t="shared" si="52"/>
        <v>338576.7</v>
      </c>
      <c r="J542" s="4">
        <f>ROUND(I542-SUM('Entitlement to Date'!E28:O28),2)</f>
        <v>26330.58</v>
      </c>
      <c r="K542" s="5"/>
      <c r="L542" s="5">
        <f>ROUND((I542*-0.03)-SUM('CSI Admin to Date'!E28:O28),2)</f>
        <v>-789.92</v>
      </c>
      <c r="M542" s="5"/>
      <c r="N542" s="10">
        <f t="shared" si="51"/>
        <v>25540.660000000003</v>
      </c>
    </row>
    <row r="543" spans="1:14" ht="13.2" x14ac:dyDescent="0.25">
      <c r="A543" s="22" t="s">
        <v>98</v>
      </c>
      <c r="B543" s="1" t="s">
        <v>26</v>
      </c>
      <c r="C543" s="31" t="s">
        <v>124</v>
      </c>
      <c r="D543" s="1" t="s">
        <v>130</v>
      </c>
      <c r="E543" s="11"/>
      <c r="F543" s="2">
        <v>34.5</v>
      </c>
      <c r="G543" s="2"/>
      <c r="H543" s="9">
        <v>8118.3026384788664</v>
      </c>
      <c r="I543" s="19">
        <f t="shared" si="52"/>
        <v>280081.44</v>
      </c>
      <c r="J543" s="4">
        <f>ROUND(I543-SUM('Entitlement to Date'!E29:O29),2)</f>
        <v>-28988.28</v>
      </c>
      <c r="K543" s="5"/>
      <c r="L543" s="5">
        <f>ROUND((I543*-0.03)-SUM('CSI Admin to Date'!E29:O29),2)</f>
        <v>869.66</v>
      </c>
      <c r="M543" s="5"/>
      <c r="N543" s="10">
        <f t="shared" si="51"/>
        <v>-28118.62</v>
      </c>
    </row>
    <row r="544" spans="1:14" ht="13.2" x14ac:dyDescent="0.25">
      <c r="A544" s="22" t="s">
        <v>98</v>
      </c>
      <c r="B544" s="1" t="s">
        <v>26</v>
      </c>
      <c r="C544" s="31" t="s">
        <v>123</v>
      </c>
      <c r="D544" s="1" t="s">
        <v>128</v>
      </c>
      <c r="E544" s="11"/>
      <c r="F544" s="2">
        <v>182.3</v>
      </c>
      <c r="G544" s="2"/>
      <c r="H544" s="9">
        <v>8061.54</v>
      </c>
      <c r="I544" s="19">
        <f t="shared" si="52"/>
        <v>1469618.74</v>
      </c>
      <c r="J544" s="4">
        <f>ROUND(I544-SUM('Entitlement to Date'!E30:O30),2)</f>
        <v>135589.26999999999</v>
      </c>
      <c r="K544" s="5"/>
      <c r="L544" s="5">
        <f>ROUND((I544*-0.03)-SUM('CSI Admin to Date'!E30:O30),2)</f>
        <v>-4067.67</v>
      </c>
      <c r="M544" s="5"/>
      <c r="N544" s="10">
        <f t="shared" si="51"/>
        <v>131521.59999999998</v>
      </c>
    </row>
    <row r="545" spans="1:14" ht="13.2" x14ac:dyDescent="0.25">
      <c r="A545" s="22" t="s">
        <v>98</v>
      </c>
      <c r="B545" s="1" t="s">
        <v>26</v>
      </c>
      <c r="C545" s="31" t="s">
        <v>66</v>
      </c>
      <c r="D545" s="1" t="s">
        <v>131</v>
      </c>
      <c r="E545" s="11"/>
      <c r="F545" s="2">
        <v>205.7</v>
      </c>
      <c r="G545" s="2"/>
      <c r="H545" s="9">
        <v>8061.54</v>
      </c>
      <c r="I545" s="19">
        <f t="shared" si="52"/>
        <v>1658258.78</v>
      </c>
      <c r="J545" s="4">
        <f>ROUND(I545-SUM('Entitlement to Date'!E31:O31),2)</f>
        <v>128875.64</v>
      </c>
      <c r="K545" s="5"/>
      <c r="L545" s="5">
        <f>ROUND((I545*-0.03)-SUM('CSI Admin to Date'!E31:O31),2)</f>
        <v>-3866.27</v>
      </c>
      <c r="M545" s="5"/>
      <c r="N545" s="10">
        <f t="shared" si="51"/>
        <v>125009.37</v>
      </c>
    </row>
    <row r="546" spans="1:14" ht="13.2" x14ac:dyDescent="0.25">
      <c r="A546" s="22" t="s">
        <v>98</v>
      </c>
      <c r="B546" s="1" t="s">
        <v>26</v>
      </c>
      <c r="C546" s="31" t="s">
        <v>125</v>
      </c>
      <c r="D546" s="1" t="s">
        <v>129</v>
      </c>
      <c r="E546" s="11"/>
      <c r="F546" s="2">
        <v>115.3</v>
      </c>
      <c r="G546" s="2"/>
      <c r="H546" s="9">
        <v>8061.54</v>
      </c>
      <c r="I546" s="19">
        <f t="shared" si="52"/>
        <v>929495.56</v>
      </c>
      <c r="J546" s="4">
        <f>ROUND(I546-SUM('Entitlement to Date'!E32:O32),2)</f>
        <v>29535.14</v>
      </c>
      <c r="K546" s="5"/>
      <c r="L546" s="5">
        <f>ROUND((I546*-0.03)-SUM('CSI Admin to Date'!E32:O32),2)</f>
        <v>-886.06</v>
      </c>
      <c r="M546" s="5"/>
      <c r="N546" s="10">
        <f t="shared" si="51"/>
        <v>28649.079999999998</v>
      </c>
    </row>
    <row r="547" spans="1:14" ht="13.2" x14ac:dyDescent="0.25">
      <c r="A547" s="22" t="s">
        <v>98</v>
      </c>
      <c r="B547" s="1" t="s">
        <v>26</v>
      </c>
      <c r="C547" s="31" t="s">
        <v>67</v>
      </c>
      <c r="D547" s="1" t="s">
        <v>29</v>
      </c>
      <c r="E547" s="11"/>
      <c r="F547" s="2">
        <v>1285.5</v>
      </c>
      <c r="G547" s="2"/>
      <c r="H547" s="9">
        <v>8061.54</v>
      </c>
      <c r="I547" s="19">
        <f t="shared" si="52"/>
        <v>10363109.67</v>
      </c>
      <c r="J547" s="4">
        <f>ROUND(I547-SUM('Entitlement to Date'!E33:O33),2)</f>
        <v>832616.29</v>
      </c>
      <c r="K547" s="5"/>
      <c r="L547" s="5">
        <f>ROUND((I547*-0.03)-SUM('CSI Admin to Date'!E33:O33),2)</f>
        <v>-24978.48</v>
      </c>
      <c r="M547" s="5">
        <v>-161026.25</v>
      </c>
      <c r="N547" s="10">
        <f t="shared" si="51"/>
        <v>646611.56000000006</v>
      </c>
    </row>
    <row r="548" spans="1:14" ht="13.2" x14ac:dyDescent="0.25">
      <c r="A548" s="22" t="s">
        <v>99</v>
      </c>
      <c r="B548" s="1" t="s">
        <v>21</v>
      </c>
      <c r="C548" s="31" t="s">
        <v>62</v>
      </c>
      <c r="D548" s="1" t="s">
        <v>22</v>
      </c>
      <c r="E548" s="11"/>
      <c r="F548" s="2">
        <v>292</v>
      </c>
      <c r="G548" s="2"/>
      <c r="H548" s="7">
        <v>8583.2444761058014</v>
      </c>
      <c r="I548" s="19">
        <f t="shared" si="52"/>
        <v>2506307.39</v>
      </c>
      <c r="J548" s="4">
        <f>ROUND(I548-SUM('Entitlement to Date'!E34:O34),2)</f>
        <v>197421.01</v>
      </c>
      <c r="K548" s="5"/>
      <c r="L548" s="5">
        <f>ROUND((I548*-0.03)-SUM('CSI Admin to Date'!E34:O34),2)</f>
        <v>-5922.63</v>
      </c>
      <c r="M548" s="5"/>
      <c r="N548" s="10">
        <f t="shared" si="51"/>
        <v>191498.38</v>
      </c>
    </row>
    <row r="549" spans="1:14" ht="13.2" x14ac:dyDescent="0.25">
      <c r="A549" s="22" t="s">
        <v>99</v>
      </c>
      <c r="B549" s="1" t="s">
        <v>21</v>
      </c>
      <c r="C549" s="31" t="s">
        <v>63</v>
      </c>
      <c r="D549" s="1" t="s">
        <v>40</v>
      </c>
      <c r="E549" s="11"/>
      <c r="F549" s="2">
        <v>349</v>
      </c>
      <c r="G549" s="2"/>
      <c r="H549" s="7">
        <v>8484.9644761058007</v>
      </c>
      <c r="I549" s="19">
        <f t="shared" si="52"/>
        <v>2961252.6</v>
      </c>
      <c r="J549" s="4">
        <f>ROUND(I549-SUM('Entitlement to Date'!E35:O35),2)</f>
        <v>232197</v>
      </c>
      <c r="K549" s="5"/>
      <c r="L549" s="5">
        <f>ROUND((I549*-0.03)-SUM('CSI Admin to Date'!E35:O35),2)</f>
        <v>-6965.91</v>
      </c>
      <c r="M549" s="5">
        <v>-42338.95</v>
      </c>
      <c r="N549" s="10">
        <f t="shared" si="51"/>
        <v>182892.14</v>
      </c>
    </row>
    <row r="550" spans="1:14" ht="13.2" x14ac:dyDescent="0.25">
      <c r="A550" s="22" t="s">
        <v>100</v>
      </c>
      <c r="B550" s="10" t="s">
        <v>43</v>
      </c>
      <c r="C550" s="30" t="s">
        <v>87</v>
      </c>
      <c r="D550" s="10" t="s">
        <v>44</v>
      </c>
      <c r="E550" s="14"/>
      <c r="F550" s="2">
        <v>86</v>
      </c>
      <c r="G550" s="2"/>
      <c r="H550" s="18">
        <v>8166.7199140308094</v>
      </c>
      <c r="I550" s="19">
        <f t="shared" si="52"/>
        <v>702337.91</v>
      </c>
      <c r="J550" s="4">
        <f>ROUND(I550-SUM('Entitlement to Date'!E36:O36),2)</f>
        <v>57147.58</v>
      </c>
      <c r="K550" s="5"/>
      <c r="L550" s="5">
        <f>ROUND((I550*-0.03)-SUM('CSI Admin to Date'!E36:O36),2)</f>
        <v>-1714.43</v>
      </c>
      <c r="M550" s="5"/>
      <c r="N550" s="10">
        <f t="shared" si="51"/>
        <v>55433.15</v>
      </c>
    </row>
    <row r="551" spans="1:14" ht="13.2" x14ac:dyDescent="0.25">
      <c r="A551" s="22" t="s">
        <v>101</v>
      </c>
      <c r="B551" s="12" t="s">
        <v>78</v>
      </c>
      <c r="C551" s="31" t="s">
        <v>79</v>
      </c>
      <c r="D551" s="12" t="s">
        <v>80</v>
      </c>
      <c r="E551" s="11"/>
      <c r="F551" s="2">
        <v>120</v>
      </c>
      <c r="G551" s="2"/>
      <c r="H551" s="9">
        <v>8376.2170088172716</v>
      </c>
      <c r="I551" s="19">
        <f t="shared" si="52"/>
        <v>1005146.04</v>
      </c>
      <c r="J551" s="4">
        <f>ROUND(I551-SUM('Entitlement to Date'!E37:O37),2)</f>
        <v>82638.42</v>
      </c>
      <c r="K551" s="5"/>
      <c r="L551" s="5">
        <f>ROUND((I551*-0.03)-SUM('CSI Admin to Date'!E37:O37),2)</f>
        <v>-2479.15</v>
      </c>
      <c r="M551" s="5"/>
      <c r="N551" s="10">
        <f t="shared" si="51"/>
        <v>80159.27</v>
      </c>
    </row>
    <row r="552" spans="1:14" ht="13.2" x14ac:dyDescent="0.25">
      <c r="A552" s="22" t="s">
        <v>91</v>
      </c>
      <c r="B552" s="10" t="s">
        <v>12</v>
      </c>
      <c r="C552" s="30" t="s">
        <v>70</v>
      </c>
      <c r="D552" s="10" t="s">
        <v>69</v>
      </c>
      <c r="E552" s="14"/>
      <c r="F552" s="2">
        <v>469</v>
      </c>
      <c r="G552" s="2"/>
      <c r="H552" s="18">
        <v>8299.5764625511456</v>
      </c>
      <c r="I552" s="19">
        <f t="shared" si="52"/>
        <v>3892501.36</v>
      </c>
      <c r="J552" s="4">
        <f>ROUND(I552-SUM('Entitlement to Date'!E38:O38),2)</f>
        <v>311312.8</v>
      </c>
      <c r="K552" s="5"/>
      <c r="L552" s="5">
        <f>ROUND((I552*-0.03)-SUM('CSI Admin to Date'!E38:O38),2)</f>
        <v>-9339.3799999999992</v>
      </c>
      <c r="M552" s="5">
        <v>-29410.880000000001</v>
      </c>
      <c r="N552" s="10">
        <f t="shared" si="51"/>
        <v>272562.53999999998</v>
      </c>
    </row>
    <row r="553" spans="1:14" ht="13.2" x14ac:dyDescent="0.25">
      <c r="A553" s="22" t="s">
        <v>91</v>
      </c>
      <c r="B553" s="10" t="s">
        <v>12</v>
      </c>
      <c r="C553" s="30" t="s">
        <v>50</v>
      </c>
      <c r="D553" s="10" t="s">
        <v>13</v>
      </c>
      <c r="E553" s="13"/>
      <c r="F553" s="2">
        <v>335</v>
      </c>
      <c r="G553" s="2"/>
      <c r="H553" s="18">
        <v>8497.5264625511463</v>
      </c>
      <c r="I553" s="19">
        <f t="shared" si="52"/>
        <v>2846671.36</v>
      </c>
      <c r="J553" s="4">
        <f>ROUND(I553-SUM('Entitlement to Date'!E39:O39),2)</f>
        <v>217794.74</v>
      </c>
      <c r="K553" s="5"/>
      <c r="L553" s="5">
        <f>ROUND((I553*-0.03)-SUM('CSI Admin to Date'!E39:O39),2)</f>
        <v>-6533.84</v>
      </c>
      <c r="M553" s="5">
        <v>-42336.5</v>
      </c>
      <c r="N553" s="10">
        <f t="shared" si="51"/>
        <v>168924.4</v>
      </c>
    </row>
    <row r="554" spans="1:14" ht="13.2" x14ac:dyDescent="0.25">
      <c r="A554" s="22" t="s">
        <v>91</v>
      </c>
      <c r="B554" s="10" t="s">
        <v>12</v>
      </c>
      <c r="C554" s="30" t="s">
        <v>51</v>
      </c>
      <c r="D554" s="10" t="s">
        <v>14</v>
      </c>
      <c r="E554" s="14"/>
      <c r="F554" s="2">
        <v>257</v>
      </c>
      <c r="G554" s="2"/>
      <c r="H554" s="18">
        <v>8682.5264625511463</v>
      </c>
      <c r="I554" s="19">
        <f t="shared" si="52"/>
        <v>2231409.2999999998</v>
      </c>
      <c r="J554" s="4">
        <f>ROUND(I554-SUM('Entitlement to Date'!E40:O40),2)</f>
        <v>181180.85</v>
      </c>
      <c r="K554" s="5"/>
      <c r="L554" s="5">
        <f>ROUND((I554*-0.03)-SUM('CSI Admin to Date'!E40:O40),2)</f>
        <v>-5435.43</v>
      </c>
      <c r="M554" s="5"/>
      <c r="N554" s="10">
        <f t="shared" si="51"/>
        <v>175745.42</v>
      </c>
    </row>
    <row r="555" spans="1:14" x14ac:dyDescent="0.3">
      <c r="B555" s="11"/>
      <c r="D555" s="11"/>
      <c r="E555" s="11"/>
      <c r="F555" s="15"/>
      <c r="G555" s="15"/>
      <c r="H555" s="11"/>
      <c r="I555" s="11"/>
      <c r="J555" s="11"/>
      <c r="K555" s="11"/>
      <c r="L555" s="11"/>
      <c r="M555" s="11"/>
      <c r="N555" s="11"/>
    </row>
    <row r="556" spans="1:14" ht="13.2" x14ac:dyDescent="0.25">
      <c r="A556" s="39" t="s">
        <v>143</v>
      </c>
      <c r="C556" s="40">
        <v>7790.17</v>
      </c>
      <c r="E556" s="16"/>
      <c r="F556" s="17">
        <f>SUM(F516:F555)</f>
        <v>17770.400000000001</v>
      </c>
      <c r="G556" s="17">
        <f>SUM(G516:G555)</f>
        <v>5.5</v>
      </c>
      <c r="H556" s="17"/>
      <c r="I556" s="17">
        <f t="shared" ref="I556:K556" si="53">SUM(I516:I555)</f>
        <v>147564607.18500003</v>
      </c>
      <c r="J556" s="16">
        <f t="shared" si="53"/>
        <v>11784392.909999998</v>
      </c>
      <c r="K556" s="16">
        <f t="shared" si="53"/>
        <v>0</v>
      </c>
      <c r="L556" s="16">
        <f>SUM(L516:L555)</f>
        <v>-353531.76999999996</v>
      </c>
      <c r="M556" s="16">
        <f>SUM(M516:M554)</f>
        <v>-1483362.0799999998</v>
      </c>
      <c r="N556" s="16">
        <f t="shared" ref="N556" si="54">SUM(N516:N555)</f>
        <v>9947499.0600000024</v>
      </c>
    </row>
  </sheetData>
  <pageMargins left="0.25" right="0.25" top="0.75" bottom="0.75" header="0.3" footer="0.3"/>
  <pageSetup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E25" zoomScale="90" zoomScaleNormal="90" workbookViewId="0">
      <selection activeCell="Q44" sqref="Q44"/>
    </sheetView>
  </sheetViews>
  <sheetFormatPr defaultRowHeight="14.4" x14ac:dyDescent="0.3"/>
  <cols>
    <col min="1" max="1" width="8.88671875" bestFit="1" customWidth="1"/>
    <col min="2" max="2" width="17.5546875" bestFit="1" customWidth="1"/>
    <col min="3" max="3" width="14.33203125" bestFit="1" customWidth="1"/>
    <col min="4" max="4" width="36" bestFit="1" customWidth="1"/>
    <col min="5" max="16" width="14.33203125" bestFit="1" customWidth="1"/>
    <col min="17" max="17" width="15.5546875" bestFit="1" customWidth="1"/>
  </cols>
  <sheetData>
    <row r="1" spans="1:17" s="34" customFormat="1" x14ac:dyDescent="0.3">
      <c r="A1" s="34" t="s">
        <v>105</v>
      </c>
      <c r="B1" s="34" t="s">
        <v>106</v>
      </c>
      <c r="C1" s="34" t="s">
        <v>41</v>
      </c>
      <c r="D1" s="34" t="s">
        <v>107</v>
      </c>
      <c r="E1" s="35" t="s">
        <v>104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115</v>
      </c>
      <c r="N1" s="35" t="s">
        <v>116</v>
      </c>
      <c r="O1" s="35" t="s">
        <v>117</v>
      </c>
      <c r="P1" s="35" t="s">
        <v>118</v>
      </c>
      <c r="Q1" s="35" t="s">
        <v>119</v>
      </c>
    </row>
    <row r="2" spans="1:17" x14ac:dyDescent="0.3">
      <c r="A2" s="22" t="s">
        <v>91</v>
      </c>
      <c r="B2" s="1" t="s">
        <v>7</v>
      </c>
      <c r="C2" s="30" t="s">
        <v>47</v>
      </c>
      <c r="D2" s="1" t="s">
        <v>36</v>
      </c>
      <c r="E2" s="33">
        <v>1275205.1100000001</v>
      </c>
      <c r="F2" s="36">
        <v>1275205.1100000001</v>
      </c>
      <c r="G2" s="36">
        <v>1275205.1100000001</v>
      </c>
      <c r="H2" s="33">
        <v>1275205.1100000001</v>
      </c>
      <c r="I2" s="33">
        <v>1275205.1100000001</v>
      </c>
      <c r="J2" s="33">
        <v>1222433.67</v>
      </c>
      <c r="K2" s="33">
        <v>1222430.6000000001</v>
      </c>
      <c r="L2" s="37">
        <v>1222430.6000000001</v>
      </c>
      <c r="M2" s="33">
        <v>1222430.6000000001</v>
      </c>
      <c r="N2" s="33">
        <v>1222430.6000000001</v>
      </c>
      <c r="O2" s="33">
        <v>1222430.6000000001</v>
      </c>
      <c r="P2" s="33">
        <v>1222430.6000000001</v>
      </c>
      <c r="Q2" s="33">
        <f>SUM(E2:P2)</f>
        <v>14933042.819999998</v>
      </c>
    </row>
    <row r="3" spans="1:17" x14ac:dyDescent="0.3">
      <c r="A3" s="22" t="s">
        <v>91</v>
      </c>
      <c r="B3" s="10" t="s">
        <v>7</v>
      </c>
      <c r="C3" s="30" t="s">
        <v>71</v>
      </c>
      <c r="D3" s="10" t="s">
        <v>72</v>
      </c>
      <c r="E3" s="33">
        <v>566757.82999999996</v>
      </c>
      <c r="F3" s="36">
        <v>566757.82999999996</v>
      </c>
      <c r="G3" s="36">
        <v>566757.82999999996</v>
      </c>
      <c r="H3" s="33">
        <v>566757.82999999996</v>
      </c>
      <c r="I3" s="33">
        <v>566757.82999999996</v>
      </c>
      <c r="J3" s="33">
        <v>626943.91</v>
      </c>
      <c r="K3" s="33">
        <v>627218.22</v>
      </c>
      <c r="L3" s="37">
        <v>627218.22</v>
      </c>
      <c r="M3" s="33">
        <v>627218.22</v>
      </c>
      <c r="N3" s="33">
        <v>627218.21</v>
      </c>
      <c r="O3" s="33">
        <v>627218.22</v>
      </c>
      <c r="P3" s="33">
        <v>627218.21</v>
      </c>
      <c r="Q3" s="33">
        <f t="shared" ref="Q3:Q40" si="0">SUM(E3:P3)</f>
        <v>7224042.3599999994</v>
      </c>
    </row>
    <row r="4" spans="1:17" x14ac:dyDescent="0.3">
      <c r="A4" s="22" t="s">
        <v>91</v>
      </c>
      <c r="B4" s="1" t="s">
        <v>7</v>
      </c>
      <c r="C4" s="31" t="s">
        <v>46</v>
      </c>
      <c r="D4" s="1" t="s">
        <v>8</v>
      </c>
      <c r="E4" s="33">
        <v>1392012.51</v>
      </c>
      <c r="F4" s="36">
        <v>1392012.51</v>
      </c>
      <c r="G4" s="36">
        <v>1392012.51</v>
      </c>
      <c r="H4" s="33">
        <v>1392012.51</v>
      </c>
      <c r="I4" s="33">
        <v>1392012.51</v>
      </c>
      <c r="J4" s="33">
        <v>1474260</v>
      </c>
      <c r="K4" s="33">
        <v>1474256.63</v>
      </c>
      <c r="L4" s="37">
        <v>1474256.63</v>
      </c>
      <c r="M4" s="33">
        <v>1474256.62</v>
      </c>
      <c r="N4" s="33">
        <v>1474256.63</v>
      </c>
      <c r="O4" s="33">
        <v>1474256.62</v>
      </c>
      <c r="P4" s="33">
        <v>1474256.63</v>
      </c>
      <c r="Q4" s="33">
        <f t="shared" si="0"/>
        <v>17279862.309999999</v>
      </c>
    </row>
    <row r="5" spans="1:17" x14ac:dyDescent="0.3">
      <c r="A5" s="22" t="s">
        <v>94</v>
      </c>
      <c r="B5" s="10" t="s">
        <v>31</v>
      </c>
      <c r="C5" s="30" t="s">
        <v>85</v>
      </c>
      <c r="D5" s="10" t="s">
        <v>81</v>
      </c>
      <c r="E5" s="33">
        <v>257598.25</v>
      </c>
      <c r="F5" s="36">
        <v>257598.25</v>
      </c>
      <c r="G5" s="36">
        <v>257598.25</v>
      </c>
      <c r="H5" s="33">
        <v>257598.25</v>
      </c>
      <c r="I5" s="33">
        <v>257598.25</v>
      </c>
      <c r="J5" s="33">
        <v>241833.84</v>
      </c>
      <c r="K5" s="33">
        <v>241830.99</v>
      </c>
      <c r="L5" s="37">
        <v>241830.99</v>
      </c>
      <c r="M5" s="33">
        <v>241830.99</v>
      </c>
      <c r="N5" s="33">
        <v>241830.98</v>
      </c>
      <c r="O5" s="33">
        <v>241830.99</v>
      </c>
      <c r="P5" s="33">
        <v>241830.98</v>
      </c>
      <c r="Q5" s="33">
        <f t="shared" si="0"/>
        <v>2980811.0100000002</v>
      </c>
    </row>
    <row r="6" spans="1:17" x14ac:dyDescent="0.3">
      <c r="A6" s="22" t="s">
        <v>94</v>
      </c>
      <c r="B6" s="10" t="s">
        <v>31</v>
      </c>
      <c r="C6" s="30" t="s">
        <v>52</v>
      </c>
      <c r="D6" s="10" t="s">
        <v>32</v>
      </c>
      <c r="E6" s="33">
        <v>269374.17</v>
      </c>
      <c r="F6" s="36">
        <v>269374.17</v>
      </c>
      <c r="G6" s="36">
        <v>269374.17</v>
      </c>
      <c r="H6" s="33">
        <v>269374.17</v>
      </c>
      <c r="I6" s="33">
        <v>269374.17</v>
      </c>
      <c r="J6" s="33">
        <v>147642.25</v>
      </c>
      <c r="K6" s="33">
        <v>200147.77</v>
      </c>
      <c r="L6" s="37">
        <v>200147.77</v>
      </c>
      <c r="M6" s="33">
        <v>200147.77</v>
      </c>
      <c r="N6" s="33">
        <v>200147.77</v>
      </c>
      <c r="O6" s="33">
        <v>200147.78</v>
      </c>
      <c r="P6" s="33">
        <v>200147.77</v>
      </c>
      <c r="Q6" s="33">
        <f t="shared" si="0"/>
        <v>2695399.7299999995</v>
      </c>
    </row>
    <row r="7" spans="1:17" x14ac:dyDescent="0.3">
      <c r="A7" s="22" t="s">
        <v>94</v>
      </c>
      <c r="B7" s="10" t="s">
        <v>31</v>
      </c>
      <c r="C7" s="30" t="s">
        <v>53</v>
      </c>
      <c r="D7" s="10" t="s">
        <v>37</v>
      </c>
      <c r="E7" s="33">
        <v>220798.5</v>
      </c>
      <c r="F7" s="36">
        <v>220798.5</v>
      </c>
      <c r="G7" s="36">
        <v>220798.5</v>
      </c>
      <c r="H7" s="33">
        <v>220798.5</v>
      </c>
      <c r="I7" s="33">
        <v>220798.5</v>
      </c>
      <c r="J7" s="33">
        <v>195406.67</v>
      </c>
      <c r="K7" s="33">
        <v>195403.89</v>
      </c>
      <c r="L7" s="37">
        <v>195403.89</v>
      </c>
      <c r="M7" s="33">
        <v>195403.89</v>
      </c>
      <c r="N7" s="33">
        <v>195403.89</v>
      </c>
      <c r="O7" s="33">
        <v>195403.89</v>
      </c>
      <c r="P7" s="33">
        <v>195403.88</v>
      </c>
      <c r="Q7" s="33">
        <f t="shared" si="0"/>
        <v>2471822.5000000005</v>
      </c>
    </row>
    <row r="8" spans="1:17" x14ac:dyDescent="0.3">
      <c r="A8" s="22" t="s">
        <v>94</v>
      </c>
      <c r="B8" s="10" t="s">
        <v>31</v>
      </c>
      <c r="C8" s="30" t="s">
        <v>103</v>
      </c>
      <c r="D8" s="10" t="s">
        <v>45</v>
      </c>
      <c r="E8" s="33">
        <v>80959.45</v>
      </c>
      <c r="F8" s="36">
        <v>80959.45</v>
      </c>
      <c r="G8" s="36">
        <v>80959.45</v>
      </c>
      <c r="H8" s="33">
        <v>80959.45</v>
      </c>
      <c r="I8" s="33">
        <v>80959.45</v>
      </c>
      <c r="J8" s="33">
        <v>53031.09</v>
      </c>
      <c r="K8" s="33">
        <v>73518.37</v>
      </c>
      <c r="L8" s="37">
        <v>73518.37</v>
      </c>
      <c r="M8" s="33">
        <v>73518.37</v>
      </c>
      <c r="N8" s="33">
        <v>73518.37</v>
      </c>
      <c r="O8" s="33">
        <v>73518.37</v>
      </c>
      <c r="P8" s="33">
        <v>73518.37</v>
      </c>
      <c r="Q8" s="33">
        <f t="shared" si="0"/>
        <v>898938.55999999994</v>
      </c>
    </row>
    <row r="9" spans="1:17" x14ac:dyDescent="0.3">
      <c r="A9" s="24" t="s">
        <v>95</v>
      </c>
      <c r="B9" s="1" t="s">
        <v>17</v>
      </c>
      <c r="C9" s="31" t="s">
        <v>126</v>
      </c>
      <c r="D9" s="8" t="s">
        <v>127</v>
      </c>
      <c r="E9" s="33">
        <v>209098.18</v>
      </c>
      <c r="F9" s="36">
        <v>209098.18</v>
      </c>
      <c r="G9" s="36">
        <v>209098.18</v>
      </c>
      <c r="H9" s="33">
        <v>209098.18</v>
      </c>
      <c r="I9" s="33">
        <v>209098.18</v>
      </c>
      <c r="J9" s="33">
        <v>117520.53</v>
      </c>
      <c r="K9" s="33">
        <v>117520.16</v>
      </c>
      <c r="L9" s="37">
        <v>117520.16</v>
      </c>
      <c r="M9" s="33">
        <v>117520.16</v>
      </c>
      <c r="N9" s="33">
        <v>117520.16</v>
      </c>
      <c r="O9" s="33">
        <v>117520.17</v>
      </c>
      <c r="P9" s="33">
        <v>117520.16</v>
      </c>
      <c r="Q9" s="33">
        <f t="shared" si="0"/>
        <v>1868132.3999999994</v>
      </c>
    </row>
    <row r="10" spans="1:17" x14ac:dyDescent="0.3">
      <c r="A10" s="24" t="s">
        <v>95</v>
      </c>
      <c r="B10" s="10" t="s">
        <v>17</v>
      </c>
      <c r="C10" s="30" t="s">
        <v>84</v>
      </c>
      <c r="D10" s="27" t="s">
        <v>82</v>
      </c>
      <c r="E10" s="33">
        <v>381604.17</v>
      </c>
      <c r="F10" s="36">
        <v>381604.17</v>
      </c>
      <c r="G10" s="36">
        <v>381604.17</v>
      </c>
      <c r="H10" s="33">
        <v>381604.17</v>
      </c>
      <c r="I10" s="33">
        <v>381604.17</v>
      </c>
      <c r="J10" s="33">
        <v>307079.96000000002</v>
      </c>
      <c r="K10" s="33">
        <v>307079.14</v>
      </c>
      <c r="L10" s="37">
        <v>307079.14</v>
      </c>
      <c r="M10" s="33">
        <v>307079.14</v>
      </c>
      <c r="N10" s="33">
        <v>307079.13</v>
      </c>
      <c r="O10" s="33">
        <v>307079.14</v>
      </c>
      <c r="P10" s="33">
        <v>307079.13</v>
      </c>
      <c r="Q10" s="33">
        <f t="shared" si="0"/>
        <v>4057575.6300000004</v>
      </c>
    </row>
    <row r="11" spans="1:17" x14ac:dyDescent="0.3">
      <c r="A11" s="24" t="s">
        <v>95</v>
      </c>
      <c r="B11" s="10" t="s">
        <v>17</v>
      </c>
      <c r="C11" s="30" t="s">
        <v>57</v>
      </c>
      <c r="D11" s="10" t="s">
        <v>19</v>
      </c>
      <c r="E11" s="33">
        <v>327587.15000000002</v>
      </c>
      <c r="F11" s="36">
        <v>327587.15000000002</v>
      </c>
      <c r="G11" s="36">
        <v>327587.15000000002</v>
      </c>
      <c r="H11" s="33">
        <v>327587.15000000002</v>
      </c>
      <c r="I11" s="33">
        <v>327587.15000000002</v>
      </c>
      <c r="J11" s="33">
        <v>263040.09000000003</v>
      </c>
      <c r="K11" s="33">
        <v>263039.38</v>
      </c>
      <c r="L11" s="37">
        <v>263039.37</v>
      </c>
      <c r="M11" s="33">
        <v>263039.38</v>
      </c>
      <c r="N11" s="33">
        <v>263039.37</v>
      </c>
      <c r="O11" s="33">
        <v>263039.38</v>
      </c>
      <c r="P11" s="33">
        <v>263039.37</v>
      </c>
      <c r="Q11" s="33">
        <f t="shared" si="0"/>
        <v>3479212.0900000003</v>
      </c>
    </row>
    <row r="12" spans="1:17" x14ac:dyDescent="0.3">
      <c r="A12" s="24" t="s">
        <v>95</v>
      </c>
      <c r="B12" s="10" t="s">
        <v>17</v>
      </c>
      <c r="C12" s="30" t="s">
        <v>58</v>
      </c>
      <c r="D12" s="10" t="s">
        <v>20</v>
      </c>
      <c r="E12" s="33">
        <v>460015.99</v>
      </c>
      <c r="F12" s="36">
        <v>460015.99</v>
      </c>
      <c r="G12" s="36">
        <v>460015.99</v>
      </c>
      <c r="H12" s="33">
        <v>460015.99</v>
      </c>
      <c r="I12" s="33">
        <v>460015.99</v>
      </c>
      <c r="J12" s="33">
        <v>326117.18</v>
      </c>
      <c r="K12" s="33">
        <v>326113.39</v>
      </c>
      <c r="L12" s="37">
        <v>326113.39</v>
      </c>
      <c r="M12" s="33">
        <v>326113.39</v>
      </c>
      <c r="N12" s="33">
        <v>326113.39</v>
      </c>
      <c r="O12" s="33">
        <v>326113.40000000002</v>
      </c>
      <c r="P12" s="33">
        <v>326113.39</v>
      </c>
      <c r="Q12" s="33">
        <f t="shared" si="0"/>
        <v>4582877.4800000004</v>
      </c>
    </row>
    <row r="13" spans="1:17" x14ac:dyDescent="0.3">
      <c r="A13" s="24" t="s">
        <v>95</v>
      </c>
      <c r="B13" s="1" t="s">
        <v>17</v>
      </c>
      <c r="C13" s="31" t="s">
        <v>59</v>
      </c>
      <c r="D13" s="1" t="s">
        <v>33</v>
      </c>
      <c r="E13" s="33">
        <v>300320.74</v>
      </c>
      <c r="F13" s="36">
        <v>300320.74</v>
      </c>
      <c r="G13" s="36">
        <v>300320.74</v>
      </c>
      <c r="H13" s="33">
        <v>300320.74</v>
      </c>
      <c r="I13" s="33">
        <v>300320.74</v>
      </c>
      <c r="J13" s="33">
        <v>201094.89</v>
      </c>
      <c r="K13" s="33">
        <v>202456.31</v>
      </c>
      <c r="L13" s="37">
        <v>202456.31</v>
      </c>
      <c r="M13" s="33">
        <v>202456.31</v>
      </c>
      <c r="N13" s="33">
        <v>202456.31</v>
      </c>
      <c r="O13" s="33">
        <v>202456.31</v>
      </c>
      <c r="P13" s="33">
        <v>202456.31</v>
      </c>
      <c r="Q13" s="33">
        <f t="shared" si="0"/>
        <v>2917436.45</v>
      </c>
    </row>
    <row r="14" spans="1:17" x14ac:dyDescent="0.3">
      <c r="A14" s="24" t="s">
        <v>95</v>
      </c>
      <c r="B14" s="1" t="s">
        <v>17</v>
      </c>
      <c r="C14" s="31" t="s">
        <v>61</v>
      </c>
      <c r="D14" s="1" t="s">
        <v>35</v>
      </c>
      <c r="E14" s="33">
        <v>224432.04</v>
      </c>
      <c r="F14" s="36">
        <v>224432.04</v>
      </c>
      <c r="G14" s="36">
        <v>224432.04</v>
      </c>
      <c r="H14" s="33">
        <v>224432.04</v>
      </c>
      <c r="I14" s="33">
        <v>224432.04</v>
      </c>
      <c r="J14" s="33">
        <v>224573.1</v>
      </c>
      <c r="K14" s="33">
        <v>224572.55</v>
      </c>
      <c r="L14" s="37">
        <v>224572.55</v>
      </c>
      <c r="M14" s="33">
        <v>224572.56</v>
      </c>
      <c r="N14" s="33">
        <v>224572.55</v>
      </c>
      <c r="O14" s="33">
        <v>224572.56</v>
      </c>
      <c r="P14" s="33">
        <v>224572.55</v>
      </c>
      <c r="Q14" s="33">
        <f t="shared" si="0"/>
        <v>2694168.62</v>
      </c>
    </row>
    <row r="15" spans="1:17" x14ac:dyDescent="0.3">
      <c r="A15" s="24" t="s">
        <v>95</v>
      </c>
      <c r="B15" s="1" t="s">
        <v>17</v>
      </c>
      <c r="C15" s="31" t="s">
        <v>74</v>
      </c>
      <c r="D15" s="1" t="s">
        <v>73</v>
      </c>
      <c r="E15" s="33">
        <v>69002.399999999994</v>
      </c>
      <c r="F15" s="36">
        <v>69002.399999999994</v>
      </c>
      <c r="G15" s="36">
        <v>69002.399999999994</v>
      </c>
      <c r="H15" s="33">
        <v>69002.399999999994</v>
      </c>
      <c r="I15" s="33">
        <v>69002.399999999994</v>
      </c>
      <c r="J15" s="33">
        <v>39387.86</v>
      </c>
      <c r="K15" s="33">
        <v>39387.35</v>
      </c>
      <c r="L15" s="37">
        <v>39387.35</v>
      </c>
      <c r="M15" s="33">
        <v>39387.35</v>
      </c>
      <c r="N15" s="33">
        <v>39387.35</v>
      </c>
      <c r="O15" s="33">
        <v>39387.35</v>
      </c>
      <c r="P15" s="33">
        <v>39387.339999999997</v>
      </c>
      <c r="Q15" s="33">
        <f t="shared" si="0"/>
        <v>620723.94999999984</v>
      </c>
    </row>
    <row r="16" spans="1:17" x14ac:dyDescent="0.3">
      <c r="A16" s="24" t="s">
        <v>95</v>
      </c>
      <c r="B16" s="1" t="s">
        <v>17</v>
      </c>
      <c r="C16" s="31" t="s">
        <v>120</v>
      </c>
      <c r="D16" s="8" t="s">
        <v>132</v>
      </c>
      <c r="E16" s="33">
        <v>209098.18</v>
      </c>
      <c r="F16" s="36">
        <v>209098.18</v>
      </c>
      <c r="G16" s="36">
        <v>209098.18</v>
      </c>
      <c r="H16" s="33">
        <v>209098.18</v>
      </c>
      <c r="I16" s="33">
        <v>209098.18</v>
      </c>
      <c r="J16" s="33">
        <v>82123.5</v>
      </c>
      <c r="K16" s="33">
        <v>82123.179999999993</v>
      </c>
      <c r="L16" s="37">
        <v>82123.17</v>
      </c>
      <c r="M16" s="33">
        <v>82123.179999999993</v>
      </c>
      <c r="N16" s="33">
        <v>82123.17</v>
      </c>
      <c r="O16" s="33">
        <v>82123.179999999993</v>
      </c>
      <c r="P16" s="33">
        <v>82123.17</v>
      </c>
      <c r="Q16" s="33">
        <f t="shared" si="0"/>
        <v>1620353.4499999995</v>
      </c>
    </row>
    <row r="17" spans="1:17" x14ac:dyDescent="0.3">
      <c r="A17" s="24" t="s">
        <v>95</v>
      </c>
      <c r="B17" s="1" t="s">
        <v>17</v>
      </c>
      <c r="C17" s="31" t="s">
        <v>60</v>
      </c>
      <c r="D17" s="1" t="s">
        <v>34</v>
      </c>
      <c r="E17" s="33">
        <v>216556.01</v>
      </c>
      <c r="F17" s="36">
        <v>216556.01</v>
      </c>
      <c r="G17" s="36">
        <v>216556.01</v>
      </c>
      <c r="H17" s="33">
        <v>216556.01</v>
      </c>
      <c r="I17" s="33">
        <v>216556.01</v>
      </c>
      <c r="J17" s="33">
        <v>227457.63</v>
      </c>
      <c r="K17" s="33">
        <v>228945.43</v>
      </c>
      <c r="L17" s="37">
        <v>228945.43</v>
      </c>
      <c r="M17" s="33">
        <v>228945.44</v>
      </c>
      <c r="N17" s="33">
        <v>228945.43</v>
      </c>
      <c r="O17" s="33">
        <v>228945.44</v>
      </c>
      <c r="P17" s="33">
        <v>228945.43</v>
      </c>
      <c r="Q17" s="33">
        <f t="shared" si="0"/>
        <v>2683910.2800000003</v>
      </c>
    </row>
    <row r="18" spans="1:17" x14ac:dyDescent="0.3">
      <c r="A18" s="24" t="s">
        <v>95</v>
      </c>
      <c r="B18" s="1" t="s">
        <v>17</v>
      </c>
      <c r="C18" s="31" t="s">
        <v>56</v>
      </c>
      <c r="D18" s="8" t="s">
        <v>18</v>
      </c>
      <c r="E18" s="33">
        <v>588053.78</v>
      </c>
      <c r="F18" s="36">
        <v>588053.78</v>
      </c>
      <c r="G18" s="36">
        <v>588053.78</v>
      </c>
      <c r="H18" s="33">
        <v>588053.78</v>
      </c>
      <c r="I18" s="33">
        <v>588053.78</v>
      </c>
      <c r="J18" s="33">
        <v>559420.47</v>
      </c>
      <c r="K18" s="33">
        <v>562908.05000000005</v>
      </c>
      <c r="L18" s="37">
        <v>562908.05000000005</v>
      </c>
      <c r="M18" s="33">
        <v>562908.06000000006</v>
      </c>
      <c r="N18" s="33">
        <v>562908.05000000005</v>
      </c>
      <c r="O18" s="33">
        <v>562908.06000000006</v>
      </c>
      <c r="P18" s="33">
        <v>562908.05000000005</v>
      </c>
      <c r="Q18" s="33">
        <f t="shared" si="0"/>
        <v>6877137.6899999985</v>
      </c>
    </row>
    <row r="19" spans="1:17" x14ac:dyDescent="0.3">
      <c r="A19" s="22" t="s">
        <v>91</v>
      </c>
      <c r="B19" s="12" t="s">
        <v>9</v>
      </c>
      <c r="C19" s="30" t="s">
        <v>48</v>
      </c>
      <c r="D19" s="12" t="s">
        <v>10</v>
      </c>
      <c r="E19" s="33">
        <v>640742.9</v>
      </c>
      <c r="F19" s="36">
        <v>640742.9</v>
      </c>
      <c r="G19" s="36">
        <v>640742.9</v>
      </c>
      <c r="H19" s="33">
        <v>640742.9</v>
      </c>
      <c r="I19" s="33">
        <v>640742.9</v>
      </c>
      <c r="J19" s="33">
        <v>468797.01</v>
      </c>
      <c r="K19" s="33">
        <v>489614.65</v>
      </c>
      <c r="L19" s="37">
        <v>489614.65</v>
      </c>
      <c r="M19" s="33">
        <v>489614.65</v>
      </c>
      <c r="N19" s="33">
        <v>489614.65</v>
      </c>
      <c r="O19" s="33">
        <v>489614.66</v>
      </c>
      <c r="P19" s="33">
        <v>489614.65</v>
      </c>
      <c r="Q19" s="33">
        <f t="shared" si="0"/>
        <v>6610199.4200000009</v>
      </c>
    </row>
    <row r="20" spans="1:17" x14ac:dyDescent="0.3">
      <c r="A20" s="22" t="s">
        <v>91</v>
      </c>
      <c r="B20" s="1" t="s">
        <v>90</v>
      </c>
      <c r="C20" s="30" t="s">
        <v>49</v>
      </c>
      <c r="D20" s="1" t="s">
        <v>11</v>
      </c>
      <c r="E20" s="33">
        <v>457345.91</v>
      </c>
      <c r="F20" s="36">
        <v>457345.91</v>
      </c>
      <c r="G20" s="36">
        <v>457345.91</v>
      </c>
      <c r="H20" s="33">
        <v>457345.91</v>
      </c>
      <c r="I20" s="33">
        <v>457345.91</v>
      </c>
      <c r="J20" s="33">
        <v>458343.32</v>
      </c>
      <c r="K20" s="33">
        <v>520788.01</v>
      </c>
      <c r="L20" s="37">
        <v>520788</v>
      </c>
      <c r="M20" s="33">
        <v>520788.01</v>
      </c>
      <c r="N20" s="33">
        <v>520788</v>
      </c>
      <c r="O20" s="33">
        <v>520788.01</v>
      </c>
      <c r="P20" s="33">
        <v>520788</v>
      </c>
      <c r="Q20" s="33">
        <f t="shared" si="0"/>
        <v>5869800.8999999994</v>
      </c>
    </row>
    <row r="21" spans="1:17" x14ac:dyDescent="0.3">
      <c r="A21" s="22" t="s">
        <v>92</v>
      </c>
      <c r="B21" s="10" t="s">
        <v>38</v>
      </c>
      <c r="C21" s="30" t="s">
        <v>54</v>
      </c>
      <c r="D21" s="10" t="s">
        <v>39</v>
      </c>
      <c r="E21" s="33">
        <v>431234.56</v>
      </c>
      <c r="F21" s="36">
        <v>431234.56</v>
      </c>
      <c r="G21" s="36">
        <v>431234.56</v>
      </c>
      <c r="H21" s="33">
        <v>431234.56</v>
      </c>
      <c r="I21" s="33">
        <v>431234.56</v>
      </c>
      <c r="J21" s="33">
        <v>425840.48</v>
      </c>
      <c r="K21" s="33">
        <v>425839.43</v>
      </c>
      <c r="L21" s="37">
        <v>425839.43</v>
      </c>
      <c r="M21" s="33">
        <v>425839.43</v>
      </c>
      <c r="N21" s="33">
        <v>425839.43</v>
      </c>
      <c r="O21" s="33">
        <v>425839.43</v>
      </c>
      <c r="P21" s="33">
        <v>425839.42</v>
      </c>
      <c r="Q21" s="33">
        <f t="shared" si="0"/>
        <v>5137049.8499999996</v>
      </c>
    </row>
    <row r="22" spans="1:17" x14ac:dyDescent="0.3">
      <c r="A22" s="22" t="s">
        <v>96</v>
      </c>
      <c r="B22" s="1" t="s">
        <v>23</v>
      </c>
      <c r="C22" s="31" t="s">
        <v>64</v>
      </c>
      <c r="D22" s="1" t="s">
        <v>24</v>
      </c>
      <c r="E22" s="33">
        <v>150626.92000000001</v>
      </c>
      <c r="F22" s="36">
        <v>150626.92000000001</v>
      </c>
      <c r="G22" s="36">
        <v>150626.92000000001</v>
      </c>
      <c r="H22" s="33">
        <v>150626.92000000001</v>
      </c>
      <c r="I22" s="33">
        <v>150626.92000000001</v>
      </c>
      <c r="J22" s="33">
        <v>140269.79999999999</v>
      </c>
      <c r="K22" s="33">
        <v>140269.79999999999</v>
      </c>
      <c r="L22" s="37">
        <v>140269.79999999999</v>
      </c>
      <c r="M22" s="33">
        <v>140269.79999999999</v>
      </c>
      <c r="N22" s="33">
        <v>140269.79999999999</v>
      </c>
      <c r="O22" s="33">
        <v>140269.81</v>
      </c>
      <c r="P22" s="33">
        <v>140269.79999999999</v>
      </c>
      <c r="Q22" s="33">
        <f t="shared" si="0"/>
        <v>1735023.2100000004</v>
      </c>
    </row>
    <row r="23" spans="1:17" x14ac:dyDescent="0.3">
      <c r="A23" s="22" t="s">
        <v>96</v>
      </c>
      <c r="B23" s="12" t="s">
        <v>23</v>
      </c>
      <c r="C23" s="31" t="s">
        <v>65</v>
      </c>
      <c r="D23" s="12" t="s">
        <v>25</v>
      </c>
      <c r="E23" s="33">
        <v>172345.22</v>
      </c>
      <c r="F23" s="36">
        <v>172345.22</v>
      </c>
      <c r="G23" s="36">
        <v>172345.22</v>
      </c>
      <c r="H23" s="33">
        <v>172345.22</v>
      </c>
      <c r="I23" s="33">
        <v>172345.22</v>
      </c>
      <c r="J23" s="33">
        <v>160677.32</v>
      </c>
      <c r="K23" s="33">
        <v>160677.31</v>
      </c>
      <c r="L23" s="37">
        <v>160677.31</v>
      </c>
      <c r="M23" s="33">
        <v>160677.32</v>
      </c>
      <c r="N23" s="33">
        <v>160677.31</v>
      </c>
      <c r="O23" s="33">
        <v>160677.32</v>
      </c>
      <c r="P23" s="33">
        <v>160677.31</v>
      </c>
      <c r="Q23" s="33">
        <f t="shared" si="0"/>
        <v>1986467.3000000003</v>
      </c>
    </row>
    <row r="24" spans="1:17" x14ac:dyDescent="0.3">
      <c r="A24" s="22" t="s">
        <v>15</v>
      </c>
      <c r="B24" s="10" t="s">
        <v>15</v>
      </c>
      <c r="C24" s="30" t="s">
        <v>55</v>
      </c>
      <c r="D24" s="10" t="s">
        <v>16</v>
      </c>
      <c r="E24" s="33">
        <v>242301.23</v>
      </c>
      <c r="F24" s="36">
        <v>242301.23</v>
      </c>
      <c r="G24" s="36">
        <v>242301.23</v>
      </c>
      <c r="H24" s="33">
        <v>242301.23</v>
      </c>
      <c r="I24" s="33">
        <v>242301.23</v>
      </c>
      <c r="J24" s="33">
        <v>221049.2</v>
      </c>
      <c r="K24" s="33">
        <v>221048.79</v>
      </c>
      <c r="L24" s="37">
        <v>221048.78</v>
      </c>
      <c r="M24" s="33">
        <v>221048.79</v>
      </c>
      <c r="N24" s="33">
        <v>221048.78</v>
      </c>
      <c r="O24" s="33">
        <v>221048.79</v>
      </c>
      <c r="P24" s="33">
        <v>221048.78</v>
      </c>
      <c r="Q24" s="33">
        <f t="shared" si="0"/>
        <v>2758848.06</v>
      </c>
    </row>
    <row r="25" spans="1:17" x14ac:dyDescent="0.3">
      <c r="A25" s="22" t="s">
        <v>97</v>
      </c>
      <c r="B25" s="10" t="s">
        <v>75</v>
      </c>
      <c r="C25" s="30" t="s">
        <v>77</v>
      </c>
      <c r="D25" s="10" t="s">
        <v>76</v>
      </c>
      <c r="E25" s="33">
        <v>14214.82</v>
      </c>
      <c r="F25" s="36">
        <v>14214.82</v>
      </c>
      <c r="G25" s="36">
        <v>14214.82</v>
      </c>
      <c r="H25" s="33">
        <v>14214.82</v>
      </c>
      <c r="I25" s="33">
        <v>14214.82</v>
      </c>
      <c r="J25" s="33">
        <v>-10153.44</v>
      </c>
      <c r="K25" s="33">
        <v>-10153.44</v>
      </c>
      <c r="L25" s="37">
        <v>-10153.44</v>
      </c>
      <c r="M25" s="33">
        <v>-10153.450000000001</v>
      </c>
      <c r="N25" s="33">
        <v>-10153.44</v>
      </c>
      <c r="O25" s="33">
        <v>-10153.450000000001</v>
      </c>
      <c r="P25" s="33">
        <v>-10153.44</v>
      </c>
      <c r="Q25" s="33">
        <f t="shared" si="0"/>
        <v>0</v>
      </c>
    </row>
    <row r="26" spans="1:17" x14ac:dyDescent="0.3">
      <c r="A26" s="22" t="s">
        <v>89</v>
      </c>
      <c r="B26" s="10" t="s">
        <v>89</v>
      </c>
      <c r="C26" s="30" t="s">
        <v>102</v>
      </c>
      <c r="D26" s="10" t="s">
        <v>88</v>
      </c>
      <c r="E26" s="33">
        <v>448050.06</v>
      </c>
      <c r="F26" s="36">
        <v>448050.06</v>
      </c>
      <c r="G26" s="36">
        <v>448050.06</v>
      </c>
      <c r="H26" s="33">
        <v>448050.06</v>
      </c>
      <c r="I26" s="33">
        <v>448050.06</v>
      </c>
      <c r="J26" s="33">
        <v>428177.25</v>
      </c>
      <c r="K26" s="33">
        <v>459788.92</v>
      </c>
      <c r="L26" s="37">
        <v>459788.92</v>
      </c>
      <c r="M26" s="33">
        <v>459788.92</v>
      </c>
      <c r="N26" s="33">
        <v>459788.92</v>
      </c>
      <c r="O26" s="33">
        <v>459788.92</v>
      </c>
      <c r="P26" s="33">
        <v>459788.91</v>
      </c>
      <c r="Q26" s="33">
        <f t="shared" si="0"/>
        <v>5427161.0599999996</v>
      </c>
    </row>
    <row r="27" spans="1:17" x14ac:dyDescent="0.3">
      <c r="A27" s="22" t="s">
        <v>93</v>
      </c>
      <c r="B27" s="1" t="s">
        <v>27</v>
      </c>
      <c r="C27" s="31" t="s">
        <v>68</v>
      </c>
      <c r="D27" s="1" t="s">
        <v>28</v>
      </c>
      <c r="E27" s="33">
        <v>577182.19999999995</v>
      </c>
      <c r="F27" s="36">
        <v>577182.19999999995</v>
      </c>
      <c r="G27" s="36">
        <v>577182.19999999995</v>
      </c>
      <c r="H27" s="33">
        <v>577182.19999999995</v>
      </c>
      <c r="I27" s="33">
        <v>577182.19999999995</v>
      </c>
      <c r="J27" s="33">
        <v>580429.6</v>
      </c>
      <c r="K27" s="33">
        <v>583917.1</v>
      </c>
      <c r="L27" s="37">
        <v>583917.1</v>
      </c>
      <c r="M27" s="33">
        <v>583917.1</v>
      </c>
      <c r="N27" s="33">
        <v>583917.1</v>
      </c>
      <c r="O27" s="33">
        <v>583917.11</v>
      </c>
      <c r="P27" s="33">
        <v>583917.1</v>
      </c>
      <c r="Q27" s="33">
        <f t="shared" si="0"/>
        <v>6969843.209999999</v>
      </c>
    </row>
    <row r="28" spans="1:17" x14ac:dyDescent="0.3">
      <c r="A28" s="22" t="s">
        <v>93</v>
      </c>
      <c r="B28" s="1" t="s">
        <v>27</v>
      </c>
      <c r="C28" s="31" t="s">
        <v>86</v>
      </c>
      <c r="D28" s="1" t="s">
        <v>83</v>
      </c>
      <c r="E28" s="33">
        <v>34883.160000000003</v>
      </c>
      <c r="F28" s="36">
        <v>34883.160000000003</v>
      </c>
      <c r="G28" s="36">
        <v>34883.160000000003</v>
      </c>
      <c r="H28" s="33">
        <v>34883.160000000003</v>
      </c>
      <c r="I28" s="33">
        <v>34883.160000000003</v>
      </c>
      <c r="J28" s="33">
        <v>6177.39</v>
      </c>
      <c r="K28" s="33">
        <v>26330.59</v>
      </c>
      <c r="L28" s="37">
        <v>26330.58</v>
      </c>
      <c r="M28" s="33">
        <v>26330.59</v>
      </c>
      <c r="N28" s="33">
        <v>26330.58</v>
      </c>
      <c r="O28" s="33">
        <v>26330.59</v>
      </c>
      <c r="P28" s="33">
        <v>26330.58</v>
      </c>
      <c r="Q28" s="33">
        <f t="shared" si="0"/>
        <v>338576.70000000007</v>
      </c>
    </row>
    <row r="29" spans="1:17" x14ac:dyDescent="0.3">
      <c r="A29" s="22" t="s">
        <v>98</v>
      </c>
      <c r="B29" s="1" t="s">
        <v>26</v>
      </c>
      <c r="C29" s="31" t="s">
        <v>124</v>
      </c>
      <c r="D29" s="1" t="s">
        <v>130</v>
      </c>
      <c r="E29" s="33">
        <v>96599.88</v>
      </c>
      <c r="F29" s="36">
        <v>96599.88</v>
      </c>
      <c r="G29" s="36">
        <v>96599.88</v>
      </c>
      <c r="H29" s="33">
        <v>96599.88</v>
      </c>
      <c r="I29" s="33">
        <v>96599.88</v>
      </c>
      <c r="J29" s="33">
        <v>-28988.28</v>
      </c>
      <c r="K29" s="33">
        <v>-28988.28</v>
      </c>
      <c r="L29" s="37">
        <v>-28988.28</v>
      </c>
      <c r="M29" s="33">
        <v>-28988.28</v>
      </c>
      <c r="N29" s="33">
        <v>-28988.28</v>
      </c>
      <c r="O29" s="33">
        <v>-28988.28</v>
      </c>
      <c r="P29" s="33">
        <v>-28988.28</v>
      </c>
      <c r="Q29" s="33">
        <f t="shared" si="0"/>
        <v>280081.43999999983</v>
      </c>
    </row>
    <row r="30" spans="1:17" x14ac:dyDescent="0.3">
      <c r="A30" s="22" t="s">
        <v>98</v>
      </c>
      <c r="B30" s="1" t="s">
        <v>26</v>
      </c>
      <c r="C30" s="31" t="s">
        <v>123</v>
      </c>
      <c r="D30" s="1" t="s">
        <v>128</v>
      </c>
      <c r="E30" s="33">
        <v>104180.29</v>
      </c>
      <c r="F30" s="36">
        <v>104180.29</v>
      </c>
      <c r="G30" s="36">
        <v>104180.29</v>
      </c>
      <c r="H30" s="33">
        <v>104180.29</v>
      </c>
      <c r="I30" s="33">
        <v>104180.29</v>
      </c>
      <c r="J30" s="33">
        <v>135181.65</v>
      </c>
      <c r="K30" s="33">
        <v>135589.26999999999</v>
      </c>
      <c r="L30" s="37">
        <v>135589.26999999999</v>
      </c>
      <c r="M30" s="33">
        <v>135589.28</v>
      </c>
      <c r="N30" s="33">
        <v>135589.26999999999</v>
      </c>
      <c r="O30" s="33">
        <v>135589.28</v>
      </c>
      <c r="P30" s="33">
        <v>135589.26999999999</v>
      </c>
      <c r="Q30" s="33">
        <f t="shared" si="0"/>
        <v>1469618.74</v>
      </c>
    </row>
    <row r="31" spans="1:17" x14ac:dyDescent="0.3">
      <c r="A31" s="22" t="s">
        <v>98</v>
      </c>
      <c r="B31" s="1" t="s">
        <v>26</v>
      </c>
      <c r="C31" s="31" t="s">
        <v>66</v>
      </c>
      <c r="D31" s="1" t="s">
        <v>131</v>
      </c>
      <c r="E31" s="33">
        <v>151272.73000000001</v>
      </c>
      <c r="F31" s="36">
        <v>151272.73000000001</v>
      </c>
      <c r="G31" s="36">
        <v>151272.73000000001</v>
      </c>
      <c r="H31" s="33">
        <v>151272.73000000001</v>
      </c>
      <c r="I31" s="33">
        <v>151272.73000000001</v>
      </c>
      <c r="J31" s="33">
        <v>128641.27</v>
      </c>
      <c r="K31" s="33">
        <v>128875.64</v>
      </c>
      <c r="L31" s="37">
        <v>128875.64</v>
      </c>
      <c r="M31" s="33">
        <v>128875.65</v>
      </c>
      <c r="N31" s="33">
        <v>128875.64</v>
      </c>
      <c r="O31" s="33">
        <v>128875.65</v>
      </c>
      <c r="P31" s="33">
        <v>128875.64</v>
      </c>
      <c r="Q31" s="33">
        <f t="shared" si="0"/>
        <v>1658258.7799999996</v>
      </c>
    </row>
    <row r="32" spans="1:17" x14ac:dyDescent="0.3">
      <c r="A32" s="22" t="s">
        <v>98</v>
      </c>
      <c r="B32" s="1" t="s">
        <v>26</v>
      </c>
      <c r="C32" s="31" t="s">
        <v>125</v>
      </c>
      <c r="D32" s="1" t="s">
        <v>129</v>
      </c>
      <c r="E32" s="33">
        <v>144899.82</v>
      </c>
      <c r="F32" s="36">
        <v>144899.82</v>
      </c>
      <c r="G32" s="36">
        <v>144899.82</v>
      </c>
      <c r="H32" s="33">
        <v>144899.82</v>
      </c>
      <c r="I32" s="33">
        <v>144899.82</v>
      </c>
      <c r="J32" s="33">
        <v>27785.62</v>
      </c>
      <c r="K32" s="33">
        <v>29535.14</v>
      </c>
      <c r="L32" s="37">
        <v>29535.14</v>
      </c>
      <c r="M32" s="33">
        <v>29535.14</v>
      </c>
      <c r="N32" s="33">
        <v>29535.14</v>
      </c>
      <c r="O32" s="33">
        <v>29535.14</v>
      </c>
      <c r="P32" s="33">
        <v>29535.14</v>
      </c>
      <c r="Q32" s="33">
        <f t="shared" si="0"/>
        <v>929495.56000000017</v>
      </c>
    </row>
    <row r="33" spans="1:17" x14ac:dyDescent="0.3">
      <c r="A33" s="22" t="s">
        <v>98</v>
      </c>
      <c r="B33" s="1" t="s">
        <v>26</v>
      </c>
      <c r="C33" s="31" t="s">
        <v>67</v>
      </c>
      <c r="D33" s="1" t="s">
        <v>29</v>
      </c>
      <c r="E33" s="33">
        <v>906965.55</v>
      </c>
      <c r="F33" s="36">
        <v>906965.55</v>
      </c>
      <c r="G33" s="36">
        <v>906965.55</v>
      </c>
      <c r="H33" s="33">
        <v>906965.55</v>
      </c>
      <c r="I33" s="33">
        <v>906965.55</v>
      </c>
      <c r="J33" s="33">
        <v>832584.16</v>
      </c>
      <c r="K33" s="33">
        <v>832616.29</v>
      </c>
      <c r="L33" s="37">
        <v>832616.29</v>
      </c>
      <c r="M33" s="33">
        <v>832616.3</v>
      </c>
      <c r="N33" s="33">
        <v>832616.29</v>
      </c>
      <c r="O33" s="33">
        <v>832616.3</v>
      </c>
      <c r="P33" s="33">
        <v>832616.29</v>
      </c>
      <c r="Q33" s="33">
        <f t="shared" si="0"/>
        <v>10363109.670000002</v>
      </c>
    </row>
    <row r="34" spans="1:17" x14ac:dyDescent="0.3">
      <c r="A34" s="22" t="s">
        <v>99</v>
      </c>
      <c r="B34" s="1" t="s">
        <v>21</v>
      </c>
      <c r="C34" s="31" t="s">
        <v>62</v>
      </c>
      <c r="D34" s="1" t="s">
        <v>22</v>
      </c>
      <c r="E34" s="33">
        <v>224871.96</v>
      </c>
      <c r="F34" s="36">
        <v>224871.96</v>
      </c>
      <c r="G34" s="36">
        <v>224871.96</v>
      </c>
      <c r="H34" s="33">
        <v>224871.96</v>
      </c>
      <c r="I34" s="33">
        <v>224871.96</v>
      </c>
      <c r="J34" s="33">
        <v>197421.5</v>
      </c>
      <c r="K34" s="33">
        <v>197421.02</v>
      </c>
      <c r="L34" s="37">
        <v>197421.01</v>
      </c>
      <c r="M34" s="33">
        <v>197421.02</v>
      </c>
      <c r="N34" s="33">
        <v>197421.01</v>
      </c>
      <c r="O34" s="33">
        <v>197421.02</v>
      </c>
      <c r="P34" s="33">
        <v>197421.01</v>
      </c>
      <c r="Q34" s="33">
        <f t="shared" si="0"/>
        <v>2506307.3900000006</v>
      </c>
    </row>
    <row r="35" spans="1:17" x14ac:dyDescent="0.3">
      <c r="A35" s="22" t="s">
        <v>99</v>
      </c>
      <c r="B35" s="1" t="s">
        <v>21</v>
      </c>
      <c r="C35" s="31" t="s">
        <v>63</v>
      </c>
      <c r="D35" s="1" t="s">
        <v>40</v>
      </c>
      <c r="E35" s="33">
        <v>267174.59999999998</v>
      </c>
      <c r="F35" s="36">
        <v>267174.59999999998</v>
      </c>
      <c r="G35" s="36">
        <v>267174.59999999998</v>
      </c>
      <c r="H35" s="33">
        <v>267174.59999999998</v>
      </c>
      <c r="I35" s="33">
        <v>267174.59999999998</v>
      </c>
      <c r="J35" s="33">
        <v>232197.59</v>
      </c>
      <c r="K35" s="33">
        <v>232197</v>
      </c>
      <c r="L35" s="37">
        <v>232197</v>
      </c>
      <c r="M35" s="33">
        <v>232197</v>
      </c>
      <c r="N35" s="33">
        <v>232197</v>
      </c>
      <c r="O35" s="33">
        <v>232197.01</v>
      </c>
      <c r="P35" s="33">
        <v>232197</v>
      </c>
      <c r="Q35" s="33">
        <f t="shared" si="0"/>
        <v>2961252.5999999996</v>
      </c>
    </row>
    <row r="36" spans="1:17" x14ac:dyDescent="0.3">
      <c r="A36" s="22" t="s">
        <v>100</v>
      </c>
      <c r="B36" s="10" t="s">
        <v>43</v>
      </c>
      <c r="C36" s="30" t="s">
        <v>87</v>
      </c>
      <c r="D36" s="10" t="s">
        <v>44</v>
      </c>
      <c r="E36" s="33">
        <v>60460.959999999999</v>
      </c>
      <c r="F36" s="36">
        <v>60460.959999999999</v>
      </c>
      <c r="G36" s="36">
        <v>60460.959999999999</v>
      </c>
      <c r="H36" s="33">
        <v>60460.959999999999</v>
      </c>
      <c r="I36" s="33">
        <v>60460.959999999999</v>
      </c>
      <c r="J36" s="33">
        <v>57147.59</v>
      </c>
      <c r="K36" s="33">
        <v>57147.59</v>
      </c>
      <c r="L36" s="37">
        <v>57147.59</v>
      </c>
      <c r="M36" s="33">
        <v>57147.59</v>
      </c>
      <c r="N36" s="33">
        <v>57147.58</v>
      </c>
      <c r="O36" s="33">
        <v>57147.59</v>
      </c>
      <c r="P36" s="33">
        <v>57147.58</v>
      </c>
      <c r="Q36" s="33">
        <f t="shared" si="0"/>
        <v>702337.9099999998</v>
      </c>
    </row>
    <row r="37" spans="1:17" x14ac:dyDescent="0.3">
      <c r="A37" s="22" t="s">
        <v>101</v>
      </c>
      <c r="B37" s="12" t="s">
        <v>78</v>
      </c>
      <c r="C37" s="31" t="s">
        <v>79</v>
      </c>
      <c r="D37" s="12" t="s">
        <v>80</v>
      </c>
      <c r="E37" s="33">
        <v>85335.42</v>
      </c>
      <c r="F37" s="36">
        <v>85335.42</v>
      </c>
      <c r="G37" s="36">
        <v>85335.42</v>
      </c>
      <c r="H37" s="33">
        <v>85335.42</v>
      </c>
      <c r="I37" s="33">
        <v>85335.42</v>
      </c>
      <c r="J37" s="33">
        <v>82638.42</v>
      </c>
      <c r="K37" s="33">
        <v>82638.42</v>
      </c>
      <c r="L37" s="37">
        <v>82638.42</v>
      </c>
      <c r="M37" s="33">
        <v>82638.42</v>
      </c>
      <c r="N37" s="33">
        <v>82638.42</v>
      </c>
      <c r="O37" s="33">
        <v>82638.42</v>
      </c>
      <c r="P37" s="33">
        <v>82638.42</v>
      </c>
      <c r="Q37" s="33">
        <f t="shared" si="0"/>
        <v>1005146.0400000002</v>
      </c>
    </row>
    <row r="38" spans="1:17" x14ac:dyDescent="0.3">
      <c r="A38" s="22" t="s">
        <v>91</v>
      </c>
      <c r="B38" s="10" t="s">
        <v>12</v>
      </c>
      <c r="C38" s="30" t="s">
        <v>70</v>
      </c>
      <c r="D38" s="10" t="s">
        <v>69</v>
      </c>
      <c r="E38" s="33">
        <v>342664.06</v>
      </c>
      <c r="F38" s="36">
        <v>342664.06</v>
      </c>
      <c r="G38" s="36">
        <v>342664.06</v>
      </c>
      <c r="H38" s="33">
        <v>342664.06</v>
      </c>
      <c r="I38" s="33">
        <v>342664.06</v>
      </c>
      <c r="J38" s="33">
        <v>311304.21000000002</v>
      </c>
      <c r="K38" s="33">
        <v>311312.81</v>
      </c>
      <c r="L38" s="37">
        <v>311312.81</v>
      </c>
      <c r="M38" s="33">
        <v>311312.81</v>
      </c>
      <c r="N38" s="33">
        <v>311312.81</v>
      </c>
      <c r="O38" s="33">
        <v>311312.81</v>
      </c>
      <c r="P38" s="33">
        <v>311312.8</v>
      </c>
      <c r="Q38" s="33">
        <f t="shared" si="0"/>
        <v>3892501.36</v>
      </c>
    </row>
    <row r="39" spans="1:17" x14ac:dyDescent="0.3">
      <c r="A39" s="22" t="s">
        <v>91</v>
      </c>
      <c r="B39" s="10" t="s">
        <v>12</v>
      </c>
      <c r="C39" s="30" t="s">
        <v>50</v>
      </c>
      <c r="D39" s="10" t="s">
        <v>13</v>
      </c>
      <c r="E39" s="33">
        <v>264423.64</v>
      </c>
      <c r="F39">
        <v>264423.64</v>
      </c>
      <c r="G39">
        <v>264423.64</v>
      </c>
      <c r="H39">
        <v>264423.64</v>
      </c>
      <c r="I39">
        <v>264423.64</v>
      </c>
      <c r="J39">
        <v>217784.7</v>
      </c>
      <c r="K39">
        <v>217794.74</v>
      </c>
      <c r="L39">
        <v>217794.74</v>
      </c>
      <c r="M39">
        <v>217794.75</v>
      </c>
      <c r="N39">
        <v>217794.74</v>
      </c>
      <c r="O39">
        <v>217794.75</v>
      </c>
      <c r="P39">
        <v>217794.74</v>
      </c>
      <c r="Q39" s="33">
        <f t="shared" si="0"/>
        <v>2846671.3600000003</v>
      </c>
    </row>
    <row r="40" spans="1:17" x14ac:dyDescent="0.3">
      <c r="A40" s="22" t="s">
        <v>91</v>
      </c>
      <c r="B40" s="10" t="s">
        <v>12</v>
      </c>
      <c r="C40" s="30" t="s">
        <v>51</v>
      </c>
      <c r="D40" s="10" t="s">
        <v>14</v>
      </c>
      <c r="E40" s="33">
        <v>192630.81</v>
      </c>
      <c r="F40" s="33">
        <v>192630.81</v>
      </c>
      <c r="G40" s="33">
        <v>192630.81</v>
      </c>
      <c r="H40" s="33">
        <v>192630.81</v>
      </c>
      <c r="I40" s="33">
        <v>192630.81</v>
      </c>
      <c r="J40" s="33">
        <v>181170.14</v>
      </c>
      <c r="K40" s="33">
        <v>181180.85</v>
      </c>
      <c r="L40" s="33">
        <v>181180.85</v>
      </c>
      <c r="M40" s="33">
        <v>181180.85</v>
      </c>
      <c r="N40" s="33">
        <v>181180.85</v>
      </c>
      <c r="O40" s="33">
        <v>181180.86</v>
      </c>
      <c r="P40" s="33">
        <v>181180.85</v>
      </c>
      <c r="Q40" s="33">
        <f t="shared" si="0"/>
        <v>2231409.3000000003</v>
      </c>
    </row>
    <row r="42" spans="1:17" x14ac:dyDescent="0.3">
      <c r="A42" s="22" t="s">
        <v>135</v>
      </c>
      <c r="E42" s="33">
        <f>SUM(E2:E41)</f>
        <v>13058881.160000008</v>
      </c>
      <c r="F42" s="33">
        <f t="shared" ref="F42:Q42" si="1">SUM(F2:F41)</f>
        <v>13058881.160000008</v>
      </c>
      <c r="G42" s="33">
        <f t="shared" si="1"/>
        <v>13058881.160000008</v>
      </c>
      <c r="H42" s="33">
        <f t="shared" si="1"/>
        <v>13058881.160000008</v>
      </c>
      <c r="I42" s="33">
        <f t="shared" si="1"/>
        <v>13058881.160000008</v>
      </c>
      <c r="J42" s="33">
        <f t="shared" si="1"/>
        <v>11563843.139999999</v>
      </c>
      <c r="K42" s="33">
        <f t="shared" si="1"/>
        <v>11784393.059999999</v>
      </c>
      <c r="L42" s="33">
        <f t="shared" si="1"/>
        <v>11784392.999999998</v>
      </c>
      <c r="M42" s="33">
        <f t="shared" si="1"/>
        <v>11784393.120000001</v>
      </c>
      <c r="N42" s="33">
        <f t="shared" si="1"/>
        <v>11784392.960000001</v>
      </c>
      <c r="O42" s="33">
        <f t="shared" si="1"/>
        <v>11784393.199999999</v>
      </c>
      <c r="P42" s="33">
        <f t="shared" si="1"/>
        <v>11784392.909999998</v>
      </c>
      <c r="Q42" s="33">
        <f t="shared" si="1"/>
        <v>147564607.19000003</v>
      </c>
    </row>
    <row r="44" spans="1:17" x14ac:dyDescent="0.3">
      <c r="Q44" s="33">
        <f>Q42-Monthly!I556</f>
        <v>4.999995231628418E-3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C1" zoomScale="90" zoomScaleNormal="90" workbookViewId="0">
      <selection activeCell="P29" sqref="P29"/>
    </sheetView>
  </sheetViews>
  <sheetFormatPr defaultRowHeight="14.4" x14ac:dyDescent="0.3"/>
  <cols>
    <col min="1" max="1" width="8.88671875" bestFit="1" customWidth="1"/>
    <col min="2" max="2" width="17.5546875" bestFit="1" customWidth="1"/>
    <col min="3" max="3" width="14.33203125" bestFit="1" customWidth="1"/>
    <col min="4" max="4" width="36" bestFit="1" customWidth="1"/>
    <col min="5" max="17" width="13.6640625" customWidth="1"/>
  </cols>
  <sheetData>
    <row r="1" spans="1:17" s="34" customFormat="1" x14ac:dyDescent="0.3">
      <c r="A1" s="34" t="s">
        <v>105</v>
      </c>
      <c r="B1" s="34" t="s">
        <v>106</v>
      </c>
      <c r="C1" s="34" t="s">
        <v>41</v>
      </c>
      <c r="D1" s="34" t="s">
        <v>107</v>
      </c>
      <c r="E1" s="35" t="s">
        <v>104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115</v>
      </c>
      <c r="N1" s="35" t="s">
        <v>116</v>
      </c>
      <c r="O1" s="35" t="s">
        <v>117</v>
      </c>
      <c r="P1" s="35" t="s">
        <v>118</v>
      </c>
      <c r="Q1" s="35" t="s">
        <v>119</v>
      </c>
    </row>
    <row r="2" spans="1:17" x14ac:dyDescent="0.3">
      <c r="A2" s="22" t="s">
        <v>91</v>
      </c>
      <c r="B2" s="1" t="s">
        <v>7</v>
      </c>
      <c r="C2" s="30" t="s">
        <v>47</v>
      </c>
      <c r="D2" s="1" t="s">
        <v>36</v>
      </c>
      <c r="E2" s="33">
        <v>-38256.15</v>
      </c>
      <c r="F2" s="33">
        <v>-38256.15</v>
      </c>
      <c r="G2" s="33">
        <v>-38256.15</v>
      </c>
      <c r="H2" s="33">
        <v>-38256.15</v>
      </c>
      <c r="I2" s="33">
        <v>-38256.15</v>
      </c>
      <c r="J2" s="33">
        <v>-36673.01</v>
      </c>
      <c r="K2" s="33">
        <v>-36672.92</v>
      </c>
      <c r="L2" s="33">
        <v>-36672.92</v>
      </c>
      <c r="M2" s="33">
        <v>-36672.92</v>
      </c>
      <c r="N2" s="33">
        <v>-36672.92</v>
      </c>
      <c r="O2" s="33">
        <v>-36672.92</v>
      </c>
      <c r="P2" s="33">
        <v>-36672.92</v>
      </c>
      <c r="Q2" s="33">
        <f>SUM(E2:P2)</f>
        <v>-447991.27999999991</v>
      </c>
    </row>
    <row r="3" spans="1:17" x14ac:dyDescent="0.3">
      <c r="A3" s="22" t="s">
        <v>91</v>
      </c>
      <c r="B3" s="10" t="s">
        <v>7</v>
      </c>
      <c r="C3" s="30" t="s">
        <v>71</v>
      </c>
      <c r="D3" s="10" t="s">
        <v>72</v>
      </c>
      <c r="E3" s="33">
        <v>-17002.73</v>
      </c>
      <c r="F3" s="33">
        <v>-17002.73</v>
      </c>
      <c r="G3" s="33">
        <v>-17002.73</v>
      </c>
      <c r="H3" s="33">
        <v>-17002.73</v>
      </c>
      <c r="I3" s="33">
        <v>-17002.73</v>
      </c>
      <c r="J3" s="33">
        <v>-18808.32</v>
      </c>
      <c r="K3" s="33">
        <v>-18816.55</v>
      </c>
      <c r="L3" s="33">
        <v>-18816.55</v>
      </c>
      <c r="M3" s="33">
        <v>-18816.55</v>
      </c>
      <c r="N3" s="33">
        <v>-18816.55</v>
      </c>
      <c r="O3" s="33">
        <v>-18816.55</v>
      </c>
      <c r="P3" s="33">
        <v>-18816.55</v>
      </c>
      <c r="Q3" s="33">
        <f t="shared" ref="Q3:Q40" si="0">SUM(E3:P3)</f>
        <v>-216721.26999999996</v>
      </c>
    </row>
    <row r="4" spans="1:17" x14ac:dyDescent="0.3">
      <c r="A4" s="22" t="s">
        <v>91</v>
      </c>
      <c r="B4" s="1" t="s">
        <v>7</v>
      </c>
      <c r="C4" s="31" t="s">
        <v>46</v>
      </c>
      <c r="D4" s="1" t="s">
        <v>8</v>
      </c>
      <c r="E4" s="33">
        <v>-41760.379999999997</v>
      </c>
      <c r="F4" s="33">
        <v>-41760.379999999997</v>
      </c>
      <c r="G4" s="33">
        <v>-41760.379999999997</v>
      </c>
      <c r="H4" s="33">
        <v>-41760.379999999997</v>
      </c>
      <c r="I4" s="33">
        <v>-41760.379999999997</v>
      </c>
      <c r="J4" s="33">
        <v>-44227.8</v>
      </c>
      <c r="K4" s="33">
        <v>-44227.69</v>
      </c>
      <c r="L4" s="33">
        <v>-44227.7</v>
      </c>
      <c r="M4" s="33">
        <v>-44227.69</v>
      </c>
      <c r="N4" s="33">
        <v>-44227.7</v>
      </c>
      <c r="O4" s="33">
        <v>-44227.69</v>
      </c>
      <c r="P4" s="33">
        <v>-44227.7</v>
      </c>
      <c r="Q4" s="33">
        <f t="shared" si="0"/>
        <v>-518395.87000000005</v>
      </c>
    </row>
    <row r="5" spans="1:17" x14ac:dyDescent="0.3">
      <c r="A5" s="22" t="s">
        <v>94</v>
      </c>
      <c r="B5" s="10" t="s">
        <v>31</v>
      </c>
      <c r="C5" s="30" t="s">
        <v>85</v>
      </c>
      <c r="D5" s="10" t="s">
        <v>81</v>
      </c>
      <c r="E5" s="33">
        <v>-7727.95</v>
      </c>
      <c r="F5" s="33">
        <v>-7727.95</v>
      </c>
      <c r="G5" s="33">
        <v>-7727.95</v>
      </c>
      <c r="H5" s="33">
        <v>-7727.95</v>
      </c>
      <c r="I5" s="33">
        <v>-7727.95</v>
      </c>
      <c r="J5" s="33">
        <v>-7255.01</v>
      </c>
      <c r="K5" s="33">
        <v>-7254.93</v>
      </c>
      <c r="L5" s="33">
        <v>-7254.93</v>
      </c>
      <c r="M5" s="33">
        <v>-7254.93</v>
      </c>
      <c r="N5" s="33">
        <v>-7254.93</v>
      </c>
      <c r="O5" s="33">
        <v>-7254.93</v>
      </c>
      <c r="P5" s="33">
        <v>-7254.92</v>
      </c>
      <c r="Q5" s="33">
        <f t="shared" si="0"/>
        <v>-89424.33</v>
      </c>
    </row>
    <row r="6" spans="1:17" x14ac:dyDescent="0.3">
      <c r="A6" s="22" t="s">
        <v>94</v>
      </c>
      <c r="B6" s="10" t="s">
        <v>31</v>
      </c>
      <c r="C6" s="30" t="s">
        <v>52</v>
      </c>
      <c r="D6" s="10" t="s">
        <v>32</v>
      </c>
      <c r="E6" s="33">
        <v>-8081.23</v>
      </c>
      <c r="F6" s="33">
        <v>-8081.23</v>
      </c>
      <c r="G6" s="33">
        <v>-8081.23</v>
      </c>
      <c r="H6" s="33">
        <v>-8081.23</v>
      </c>
      <c r="I6" s="33">
        <v>-8081.23</v>
      </c>
      <c r="J6" s="33">
        <v>-4429.26</v>
      </c>
      <c r="K6" s="33">
        <v>-6004.43</v>
      </c>
      <c r="L6" s="33">
        <v>-6004.43</v>
      </c>
      <c r="M6" s="33">
        <v>-6004.43</v>
      </c>
      <c r="N6" s="33">
        <v>-6004.43</v>
      </c>
      <c r="O6" s="33">
        <v>-6004.43</v>
      </c>
      <c r="P6" s="33">
        <v>-6004.43</v>
      </c>
      <c r="Q6" s="33">
        <f t="shared" si="0"/>
        <v>-80861.989999999991</v>
      </c>
    </row>
    <row r="7" spans="1:17" x14ac:dyDescent="0.3">
      <c r="A7" s="22" t="s">
        <v>94</v>
      </c>
      <c r="B7" s="10" t="s">
        <v>31</v>
      </c>
      <c r="C7" s="30" t="s">
        <v>53</v>
      </c>
      <c r="D7" s="10" t="s">
        <v>37</v>
      </c>
      <c r="E7" s="33">
        <v>-6623.96</v>
      </c>
      <c r="F7" s="33">
        <v>-6623.96</v>
      </c>
      <c r="G7" s="33">
        <v>-6623.96</v>
      </c>
      <c r="H7" s="33">
        <v>-6623.96</v>
      </c>
      <c r="I7" s="33">
        <v>-6623.96</v>
      </c>
      <c r="J7" s="33">
        <v>-5862.2</v>
      </c>
      <c r="K7" s="33">
        <v>-5862.11</v>
      </c>
      <c r="L7" s="33">
        <v>-5862.11</v>
      </c>
      <c r="M7" s="33">
        <v>-5862.11</v>
      </c>
      <c r="N7" s="33">
        <v>-5862.12</v>
      </c>
      <c r="O7" s="33">
        <v>-5862.11</v>
      </c>
      <c r="P7" s="33">
        <v>-5862.12</v>
      </c>
      <c r="Q7" s="33">
        <f t="shared" si="0"/>
        <v>-74154.679999999993</v>
      </c>
    </row>
    <row r="8" spans="1:17" x14ac:dyDescent="0.3">
      <c r="A8" s="22" t="s">
        <v>94</v>
      </c>
      <c r="B8" s="10" t="s">
        <v>31</v>
      </c>
      <c r="C8" s="30" t="s">
        <v>103</v>
      </c>
      <c r="D8" s="10" t="s">
        <v>45</v>
      </c>
      <c r="E8" s="33">
        <v>-2428.7800000000002</v>
      </c>
      <c r="F8" s="33">
        <v>-2428.7800000000002</v>
      </c>
      <c r="G8" s="33">
        <v>-2428.7800000000002</v>
      </c>
      <c r="H8" s="33">
        <v>-2428.7800000000002</v>
      </c>
      <c r="I8" s="33">
        <v>-2428.7800000000002</v>
      </c>
      <c r="J8" s="33">
        <v>-1590.94</v>
      </c>
      <c r="K8" s="33">
        <v>-2205.5500000000002</v>
      </c>
      <c r="L8" s="33">
        <v>-2205.5500000000002</v>
      </c>
      <c r="M8" s="33">
        <v>-2205.5500000000002</v>
      </c>
      <c r="N8" s="33">
        <v>-2205.56</v>
      </c>
      <c r="O8" s="33">
        <v>-2205.5500000000002</v>
      </c>
      <c r="P8" s="33">
        <v>-2205.56</v>
      </c>
      <c r="Q8" s="33">
        <f t="shared" si="0"/>
        <v>-26968.160000000003</v>
      </c>
    </row>
    <row r="9" spans="1:17" x14ac:dyDescent="0.3">
      <c r="A9" s="24" t="s">
        <v>95</v>
      </c>
      <c r="B9" s="1" t="s">
        <v>17</v>
      </c>
      <c r="C9" s="31" t="s">
        <v>126</v>
      </c>
      <c r="D9" s="8" t="s">
        <v>127</v>
      </c>
      <c r="E9" s="33">
        <v>-6272.95</v>
      </c>
      <c r="F9" s="33">
        <v>-6272.95</v>
      </c>
      <c r="G9" s="33">
        <v>-6272.95</v>
      </c>
      <c r="H9" s="33">
        <v>-6272.95</v>
      </c>
      <c r="I9" s="33">
        <v>-6272.95</v>
      </c>
      <c r="J9" s="33">
        <v>-3525.61</v>
      </c>
      <c r="K9" s="33">
        <v>-3525.6</v>
      </c>
      <c r="L9" s="33">
        <v>-3525.6</v>
      </c>
      <c r="M9" s="33">
        <v>-3525.6</v>
      </c>
      <c r="N9" s="33">
        <v>-3525.6</v>
      </c>
      <c r="O9" s="33">
        <v>-3525.61</v>
      </c>
      <c r="P9" s="33">
        <v>-3525.6</v>
      </c>
      <c r="Q9" s="33">
        <f t="shared" si="0"/>
        <v>-56043.969999999994</v>
      </c>
    </row>
    <row r="10" spans="1:17" x14ac:dyDescent="0.3">
      <c r="A10" s="24" t="s">
        <v>95</v>
      </c>
      <c r="B10" s="10" t="s">
        <v>17</v>
      </c>
      <c r="C10" s="30" t="s">
        <v>84</v>
      </c>
      <c r="D10" s="27" t="s">
        <v>82</v>
      </c>
      <c r="E10" s="33">
        <v>-11448.13</v>
      </c>
      <c r="F10" s="33">
        <v>-11448.13</v>
      </c>
      <c r="G10" s="33">
        <v>-11448.13</v>
      </c>
      <c r="H10" s="33">
        <v>-11448.13</v>
      </c>
      <c r="I10" s="33">
        <v>-11448.13</v>
      </c>
      <c r="J10" s="33">
        <v>-9212.4</v>
      </c>
      <c r="K10" s="33">
        <v>-9212.3700000000008</v>
      </c>
      <c r="L10" s="33">
        <v>-9212.3700000000008</v>
      </c>
      <c r="M10" s="33">
        <v>-9212.3700000000008</v>
      </c>
      <c r="N10" s="33">
        <v>-9212.3700000000008</v>
      </c>
      <c r="O10" s="33">
        <v>-9212.3700000000008</v>
      </c>
      <c r="P10" s="33">
        <v>-9212.3700000000008</v>
      </c>
      <c r="Q10" s="33">
        <f t="shared" si="0"/>
        <v>-121727.26999999996</v>
      </c>
    </row>
    <row r="11" spans="1:17" x14ac:dyDescent="0.3">
      <c r="A11" s="24" t="s">
        <v>95</v>
      </c>
      <c r="B11" s="10" t="s">
        <v>17</v>
      </c>
      <c r="C11" s="30" t="s">
        <v>57</v>
      </c>
      <c r="D11" s="10" t="s">
        <v>19</v>
      </c>
      <c r="E11" s="33">
        <v>-9827.61</v>
      </c>
      <c r="F11" s="33">
        <v>-9827.61</v>
      </c>
      <c r="G11" s="33">
        <v>-9827.61</v>
      </c>
      <c r="H11" s="33">
        <v>-9827.61</v>
      </c>
      <c r="I11" s="33">
        <v>-9827.61</v>
      </c>
      <c r="J11" s="33">
        <v>-7891.21</v>
      </c>
      <c r="K11" s="33">
        <v>-7891.18</v>
      </c>
      <c r="L11" s="33">
        <v>-7891.18</v>
      </c>
      <c r="M11" s="33">
        <v>-7891.19</v>
      </c>
      <c r="N11" s="33">
        <v>-7891.18</v>
      </c>
      <c r="O11" s="33">
        <v>-7891.19</v>
      </c>
      <c r="P11" s="33">
        <v>-7891.18</v>
      </c>
      <c r="Q11" s="33">
        <f t="shared" si="0"/>
        <v>-104376.35999999999</v>
      </c>
    </row>
    <row r="12" spans="1:17" x14ac:dyDescent="0.3">
      <c r="A12" s="24" t="s">
        <v>95</v>
      </c>
      <c r="B12" s="10" t="s">
        <v>17</v>
      </c>
      <c r="C12" s="30" t="s">
        <v>58</v>
      </c>
      <c r="D12" s="10" t="s">
        <v>20</v>
      </c>
      <c r="E12" s="33">
        <v>-13800.48</v>
      </c>
      <c r="F12" s="33">
        <v>-13800.48</v>
      </c>
      <c r="G12" s="33">
        <v>-13800.48</v>
      </c>
      <c r="H12" s="33">
        <v>-13800.48</v>
      </c>
      <c r="I12" s="33">
        <v>-13800.48</v>
      </c>
      <c r="J12" s="33">
        <v>-9783.52</v>
      </c>
      <c r="K12" s="33">
        <v>-9783.4</v>
      </c>
      <c r="L12" s="33">
        <v>-9783.4</v>
      </c>
      <c r="M12" s="33">
        <v>-9783.4</v>
      </c>
      <c r="N12" s="33">
        <v>-9783.4</v>
      </c>
      <c r="O12" s="33">
        <v>-9783.4</v>
      </c>
      <c r="P12" s="33">
        <v>-9783.4</v>
      </c>
      <c r="Q12" s="33">
        <f t="shared" si="0"/>
        <v>-137486.31999999998</v>
      </c>
    </row>
    <row r="13" spans="1:17" x14ac:dyDescent="0.3">
      <c r="A13" s="24" t="s">
        <v>95</v>
      </c>
      <c r="B13" s="1" t="s">
        <v>17</v>
      </c>
      <c r="C13" s="31" t="s">
        <v>59</v>
      </c>
      <c r="D13" s="1" t="s">
        <v>33</v>
      </c>
      <c r="E13" s="33">
        <v>-9009.6200000000008</v>
      </c>
      <c r="F13" s="33">
        <v>-9009.6200000000008</v>
      </c>
      <c r="G13" s="33">
        <v>-9009.6200000000008</v>
      </c>
      <c r="H13" s="33">
        <v>-9009.6200000000008</v>
      </c>
      <c r="I13" s="33">
        <v>-9009.6200000000008</v>
      </c>
      <c r="J13" s="33">
        <v>-6032.85</v>
      </c>
      <c r="K13" s="33">
        <v>-6073.69</v>
      </c>
      <c r="L13" s="33">
        <v>-6073.69</v>
      </c>
      <c r="M13" s="33">
        <v>-6073.69</v>
      </c>
      <c r="N13" s="33">
        <v>-6073.69</v>
      </c>
      <c r="O13" s="33">
        <v>-6073.69</v>
      </c>
      <c r="P13" s="33">
        <v>-6073.69</v>
      </c>
      <c r="Q13" s="33">
        <f t="shared" si="0"/>
        <v>-87523.090000000011</v>
      </c>
    </row>
    <row r="14" spans="1:17" x14ac:dyDescent="0.3">
      <c r="A14" s="24" t="s">
        <v>95</v>
      </c>
      <c r="B14" s="1" t="s">
        <v>17</v>
      </c>
      <c r="C14" s="31" t="s">
        <v>61</v>
      </c>
      <c r="D14" s="1" t="s">
        <v>35</v>
      </c>
      <c r="E14" s="33">
        <v>-6732.96</v>
      </c>
      <c r="F14" s="33">
        <v>-6732.96</v>
      </c>
      <c r="G14" s="33">
        <v>-6732.96</v>
      </c>
      <c r="H14" s="33">
        <v>-6732.96</v>
      </c>
      <c r="I14" s="33">
        <v>-6732.96</v>
      </c>
      <c r="J14" s="33">
        <v>-6737.19</v>
      </c>
      <c r="K14" s="33">
        <v>-6737.18</v>
      </c>
      <c r="L14" s="33">
        <v>-6737.18</v>
      </c>
      <c r="M14" s="33">
        <v>-6737.18</v>
      </c>
      <c r="N14" s="33">
        <v>-6737.18</v>
      </c>
      <c r="O14" s="33">
        <v>-6737.17</v>
      </c>
      <c r="P14" s="33">
        <v>-6737.18</v>
      </c>
      <c r="Q14" s="33">
        <f t="shared" si="0"/>
        <v>-80825.06</v>
      </c>
    </row>
    <row r="15" spans="1:17" x14ac:dyDescent="0.3">
      <c r="A15" s="24" t="s">
        <v>95</v>
      </c>
      <c r="B15" s="1" t="s">
        <v>17</v>
      </c>
      <c r="C15" s="31" t="s">
        <v>74</v>
      </c>
      <c r="D15" s="1" t="s">
        <v>73</v>
      </c>
      <c r="E15" s="33">
        <v>-2070.0700000000002</v>
      </c>
      <c r="F15" s="33">
        <v>-2070.0700000000002</v>
      </c>
      <c r="G15" s="33">
        <v>-2070.0700000000002</v>
      </c>
      <c r="H15" s="33">
        <v>-2070.0700000000002</v>
      </c>
      <c r="I15" s="33">
        <v>-2070.0700000000002</v>
      </c>
      <c r="J15" s="33">
        <v>-1181.6400000000001</v>
      </c>
      <c r="K15" s="33">
        <v>-1181.6199999999999</v>
      </c>
      <c r="L15" s="33">
        <v>-1181.6199999999999</v>
      </c>
      <c r="M15" s="33">
        <v>-1181.6199999999999</v>
      </c>
      <c r="N15" s="33">
        <v>-1181.6199999999999</v>
      </c>
      <c r="O15" s="33">
        <v>-1181.6199999999999</v>
      </c>
      <c r="P15" s="33">
        <v>-1181.6300000000001</v>
      </c>
      <c r="Q15" s="33">
        <f t="shared" si="0"/>
        <v>-18621.719999999998</v>
      </c>
    </row>
    <row r="16" spans="1:17" x14ac:dyDescent="0.3">
      <c r="A16" s="24" t="s">
        <v>95</v>
      </c>
      <c r="B16" s="1" t="s">
        <v>17</v>
      </c>
      <c r="C16" s="31" t="s">
        <v>120</v>
      </c>
      <c r="D16" s="8" t="s">
        <v>132</v>
      </c>
      <c r="E16" s="33">
        <v>-6272.95</v>
      </c>
      <c r="F16" s="33">
        <v>-6272.95</v>
      </c>
      <c r="G16" s="33">
        <v>-6272.95</v>
      </c>
      <c r="H16" s="33">
        <v>-6272.95</v>
      </c>
      <c r="I16" s="33">
        <v>-6272.95</v>
      </c>
      <c r="J16" s="33">
        <v>-2463.6999999999998</v>
      </c>
      <c r="K16" s="33">
        <v>-2463.69</v>
      </c>
      <c r="L16" s="33">
        <v>-2463.69</v>
      </c>
      <c r="M16" s="33">
        <v>-2463.69</v>
      </c>
      <c r="N16" s="33">
        <v>-2463.69</v>
      </c>
      <c r="O16" s="33">
        <v>-2463.6999999999998</v>
      </c>
      <c r="P16" s="33">
        <v>-2463.69</v>
      </c>
      <c r="Q16" s="33">
        <f t="shared" si="0"/>
        <v>-48610.600000000006</v>
      </c>
    </row>
    <row r="17" spans="1:17" x14ac:dyDescent="0.3">
      <c r="A17" s="24" t="s">
        <v>95</v>
      </c>
      <c r="B17" s="1" t="s">
        <v>17</v>
      </c>
      <c r="C17" s="31" t="s">
        <v>60</v>
      </c>
      <c r="D17" s="1" t="s">
        <v>34</v>
      </c>
      <c r="E17" s="33">
        <v>-6496.68</v>
      </c>
      <c r="F17" s="33">
        <v>-6496.68</v>
      </c>
      <c r="G17" s="33">
        <v>-6496.68</v>
      </c>
      <c r="H17" s="33">
        <v>-6496.68</v>
      </c>
      <c r="I17" s="33">
        <v>-6496.68</v>
      </c>
      <c r="J17" s="33">
        <v>-6823.73</v>
      </c>
      <c r="K17" s="33">
        <v>-6868.36</v>
      </c>
      <c r="L17" s="33">
        <v>-6868.36</v>
      </c>
      <c r="M17" s="33">
        <v>-6868.36</v>
      </c>
      <c r="N17" s="33">
        <v>-6868.37</v>
      </c>
      <c r="O17" s="33">
        <v>-6868.36</v>
      </c>
      <c r="P17" s="33">
        <v>-6868.37</v>
      </c>
      <c r="Q17" s="33">
        <f t="shared" si="0"/>
        <v>-80517.31</v>
      </c>
    </row>
    <row r="18" spans="1:17" x14ac:dyDescent="0.3">
      <c r="A18" s="24" t="s">
        <v>95</v>
      </c>
      <c r="B18" s="1" t="s">
        <v>17</v>
      </c>
      <c r="C18" s="31" t="s">
        <v>56</v>
      </c>
      <c r="D18" s="8" t="s">
        <v>18</v>
      </c>
      <c r="E18" s="33">
        <v>-17641.61</v>
      </c>
      <c r="F18" s="33">
        <v>-17641.61</v>
      </c>
      <c r="G18" s="33">
        <v>-17641.61</v>
      </c>
      <c r="H18" s="33">
        <v>-17641.61</v>
      </c>
      <c r="I18" s="33">
        <v>-17641.61</v>
      </c>
      <c r="J18" s="33">
        <v>-16782.62</v>
      </c>
      <c r="K18" s="33">
        <v>-16887.240000000002</v>
      </c>
      <c r="L18" s="33">
        <v>-16887.240000000002</v>
      </c>
      <c r="M18" s="33">
        <v>-16887.25</v>
      </c>
      <c r="N18" s="33">
        <v>-16887.240000000002</v>
      </c>
      <c r="O18" s="33">
        <v>-16887.25</v>
      </c>
      <c r="P18" s="33">
        <v>-16887.240000000002</v>
      </c>
      <c r="Q18" s="33">
        <f t="shared" si="0"/>
        <v>-206314.12999999998</v>
      </c>
    </row>
    <row r="19" spans="1:17" x14ac:dyDescent="0.3">
      <c r="A19" s="22" t="s">
        <v>91</v>
      </c>
      <c r="B19" s="12" t="s">
        <v>9</v>
      </c>
      <c r="C19" s="30" t="s">
        <v>48</v>
      </c>
      <c r="D19" s="12" t="s">
        <v>10</v>
      </c>
      <c r="E19" s="33">
        <v>-19222.29</v>
      </c>
      <c r="F19" s="33">
        <v>-19222.29</v>
      </c>
      <c r="G19" s="33">
        <v>-19222.29</v>
      </c>
      <c r="H19" s="33">
        <v>-19222.29</v>
      </c>
      <c r="I19" s="33">
        <v>-19222.29</v>
      </c>
      <c r="J19" s="33">
        <v>-14063.91</v>
      </c>
      <c r="K19" s="33">
        <v>-14688.44</v>
      </c>
      <c r="L19" s="33">
        <v>-14688.44</v>
      </c>
      <c r="M19" s="33">
        <v>-14688.44</v>
      </c>
      <c r="N19" s="33">
        <v>-14688.43</v>
      </c>
      <c r="O19" s="33">
        <v>-14688.44</v>
      </c>
      <c r="P19" s="33">
        <v>-14688.43</v>
      </c>
      <c r="Q19" s="33">
        <f t="shared" si="0"/>
        <v>-198305.98</v>
      </c>
    </row>
    <row r="20" spans="1:17" x14ac:dyDescent="0.3">
      <c r="A20" s="22" t="s">
        <v>91</v>
      </c>
      <c r="B20" s="1" t="s">
        <v>90</v>
      </c>
      <c r="C20" s="30" t="s">
        <v>49</v>
      </c>
      <c r="D20" s="1" t="s">
        <v>11</v>
      </c>
      <c r="E20" s="33">
        <v>-13720.38</v>
      </c>
      <c r="F20" s="33">
        <v>-13720.38</v>
      </c>
      <c r="G20" s="33">
        <v>-13720.38</v>
      </c>
      <c r="H20" s="33">
        <v>-13720.38</v>
      </c>
      <c r="I20" s="33">
        <v>-13720.38</v>
      </c>
      <c r="J20" s="33">
        <v>-13750.3</v>
      </c>
      <c r="K20" s="33">
        <v>-15623.64</v>
      </c>
      <c r="L20" s="33">
        <v>-15623.64</v>
      </c>
      <c r="M20" s="33">
        <v>-15623.64</v>
      </c>
      <c r="N20" s="33">
        <v>-15623.64</v>
      </c>
      <c r="O20" s="33">
        <v>-15623.63</v>
      </c>
      <c r="P20" s="33">
        <v>-15623.64</v>
      </c>
      <c r="Q20" s="33">
        <f t="shared" si="0"/>
        <v>-176094.03000000003</v>
      </c>
    </row>
    <row r="21" spans="1:17" x14ac:dyDescent="0.3">
      <c r="A21" s="22" t="s">
        <v>92</v>
      </c>
      <c r="B21" s="10" t="s">
        <v>38</v>
      </c>
      <c r="C21" s="30" t="s">
        <v>54</v>
      </c>
      <c r="D21" s="10" t="s">
        <v>39</v>
      </c>
      <c r="E21" s="33">
        <v>-12937.04</v>
      </c>
      <c r="F21" s="33">
        <v>-12937.04</v>
      </c>
      <c r="G21" s="33">
        <v>-12937.04</v>
      </c>
      <c r="H21" s="33">
        <v>-12937.04</v>
      </c>
      <c r="I21" s="33">
        <v>-12937.04</v>
      </c>
      <c r="J21" s="33">
        <v>-12775.21</v>
      </c>
      <c r="K21" s="33">
        <v>-12775.18</v>
      </c>
      <c r="L21" s="33">
        <v>-12775.18</v>
      </c>
      <c r="M21" s="33">
        <v>-12775.18</v>
      </c>
      <c r="N21" s="33">
        <v>-12775.18</v>
      </c>
      <c r="O21" s="33">
        <v>-12775.18</v>
      </c>
      <c r="P21" s="33">
        <v>-12775.19</v>
      </c>
      <c r="Q21" s="33">
        <f t="shared" si="0"/>
        <v>-154111.49999999997</v>
      </c>
    </row>
    <row r="22" spans="1:17" x14ac:dyDescent="0.3">
      <c r="A22" s="22" t="s">
        <v>96</v>
      </c>
      <c r="B22" s="1" t="s">
        <v>23</v>
      </c>
      <c r="C22" s="31" t="s">
        <v>64</v>
      </c>
      <c r="D22" s="1" t="s">
        <v>24</v>
      </c>
      <c r="E22" s="33">
        <v>-4518.8100000000004</v>
      </c>
      <c r="F22" s="33">
        <v>-4518.8100000000004</v>
      </c>
      <c r="G22" s="33">
        <v>-4518.8100000000004</v>
      </c>
      <c r="H22" s="33">
        <v>-4518.8100000000004</v>
      </c>
      <c r="I22" s="33">
        <v>-4518.8100000000004</v>
      </c>
      <c r="J22" s="33">
        <v>-4208.09</v>
      </c>
      <c r="K22" s="33">
        <v>-4208.09</v>
      </c>
      <c r="L22" s="33">
        <v>-4208.09</v>
      </c>
      <c r="M22" s="33">
        <v>-4208.09</v>
      </c>
      <c r="N22" s="33">
        <v>-4208.1000000000004</v>
      </c>
      <c r="O22" s="33">
        <v>-4208.09</v>
      </c>
      <c r="P22" s="33">
        <v>-4208.1000000000004</v>
      </c>
      <c r="Q22" s="33">
        <f t="shared" si="0"/>
        <v>-52050.700000000004</v>
      </c>
    </row>
    <row r="23" spans="1:17" x14ac:dyDescent="0.3">
      <c r="A23" s="22" t="s">
        <v>96</v>
      </c>
      <c r="B23" s="12" t="s">
        <v>23</v>
      </c>
      <c r="C23" s="31" t="s">
        <v>65</v>
      </c>
      <c r="D23" s="12" t="s">
        <v>25</v>
      </c>
      <c r="E23" s="33">
        <v>-5170.3599999999997</v>
      </c>
      <c r="F23" s="33">
        <v>-5170.3599999999997</v>
      </c>
      <c r="G23" s="33">
        <v>-5170.3599999999997</v>
      </c>
      <c r="H23" s="33">
        <v>-5170.3599999999997</v>
      </c>
      <c r="I23" s="33">
        <v>-5170.3599999999997</v>
      </c>
      <c r="J23" s="33">
        <v>-4820.32</v>
      </c>
      <c r="K23" s="33">
        <v>-4820.32</v>
      </c>
      <c r="L23" s="33">
        <v>-4820.32</v>
      </c>
      <c r="M23" s="33">
        <v>-4820.3100000000004</v>
      </c>
      <c r="N23" s="33">
        <v>-4820.32</v>
      </c>
      <c r="O23" s="33">
        <v>-4820.3100000000004</v>
      </c>
      <c r="P23" s="33">
        <v>-4820.32</v>
      </c>
      <c r="Q23" s="33">
        <f t="shared" si="0"/>
        <v>-59594.02</v>
      </c>
    </row>
    <row r="24" spans="1:17" x14ac:dyDescent="0.3">
      <c r="A24" s="22" t="s">
        <v>15</v>
      </c>
      <c r="B24" s="10" t="s">
        <v>15</v>
      </c>
      <c r="C24" s="30" t="s">
        <v>55</v>
      </c>
      <c r="D24" s="10" t="s">
        <v>16</v>
      </c>
      <c r="E24" s="33">
        <v>-7269.04</v>
      </c>
      <c r="F24" s="33">
        <v>-7269.04</v>
      </c>
      <c r="G24" s="33">
        <v>-7269.04</v>
      </c>
      <c r="H24" s="33">
        <v>-7269.04</v>
      </c>
      <c r="I24" s="33">
        <v>-7269.04</v>
      </c>
      <c r="J24" s="33">
        <v>-6631.47</v>
      </c>
      <c r="K24" s="33">
        <v>-6631.46</v>
      </c>
      <c r="L24" s="33">
        <v>-6631.46</v>
      </c>
      <c r="M24" s="33">
        <v>-6631.46</v>
      </c>
      <c r="N24" s="33">
        <v>-6631.46</v>
      </c>
      <c r="O24" s="33">
        <v>-6631.47</v>
      </c>
      <c r="P24" s="33">
        <v>-6631.46</v>
      </c>
      <c r="Q24" s="33">
        <f t="shared" si="0"/>
        <v>-82765.440000000002</v>
      </c>
    </row>
    <row r="25" spans="1:17" x14ac:dyDescent="0.3">
      <c r="A25" s="22" t="s">
        <v>97</v>
      </c>
      <c r="B25" s="10" t="s">
        <v>75</v>
      </c>
      <c r="C25" s="30" t="s">
        <v>77</v>
      </c>
      <c r="D25" s="10" t="s">
        <v>76</v>
      </c>
      <c r="E25" s="33">
        <v>-426.44</v>
      </c>
      <c r="F25" s="33">
        <v>-426.44</v>
      </c>
      <c r="G25" s="33">
        <v>-426.44</v>
      </c>
      <c r="H25" s="33">
        <v>-426.44</v>
      </c>
      <c r="I25" s="33">
        <v>-426.44</v>
      </c>
      <c r="J25" s="33">
        <v>304.60000000000002</v>
      </c>
      <c r="K25" s="33">
        <v>304.60000000000002</v>
      </c>
      <c r="L25" s="33">
        <v>304.60000000000002</v>
      </c>
      <c r="M25" s="33">
        <v>304.60000000000002</v>
      </c>
      <c r="N25" s="33">
        <v>304.60000000000002</v>
      </c>
      <c r="O25" s="33">
        <v>304.60000000000002</v>
      </c>
      <c r="P25" s="33">
        <v>304.60000000000002</v>
      </c>
      <c r="Q25" s="33">
        <f t="shared" si="0"/>
        <v>0</v>
      </c>
    </row>
    <row r="26" spans="1:17" x14ac:dyDescent="0.3">
      <c r="A26" s="22" t="s">
        <v>89</v>
      </c>
      <c r="B26" s="10" t="s">
        <v>89</v>
      </c>
      <c r="C26" s="30" t="s">
        <v>102</v>
      </c>
      <c r="D26" s="10" t="s">
        <v>88</v>
      </c>
      <c r="E26" s="33">
        <v>-13441.5</v>
      </c>
      <c r="F26" s="33">
        <v>-13441.5</v>
      </c>
      <c r="G26" s="33">
        <v>-13441.5</v>
      </c>
      <c r="H26" s="33">
        <v>-13441.5</v>
      </c>
      <c r="I26" s="33">
        <v>-13441.5</v>
      </c>
      <c r="J26" s="33">
        <v>-12845.32</v>
      </c>
      <c r="K26" s="33">
        <v>-13793.67</v>
      </c>
      <c r="L26" s="33">
        <v>-13793.67</v>
      </c>
      <c r="M26" s="33">
        <v>-13793.67</v>
      </c>
      <c r="N26" s="33">
        <v>-13793.67</v>
      </c>
      <c r="O26" s="33">
        <v>-13793.67</v>
      </c>
      <c r="P26" s="33">
        <v>-13793.66</v>
      </c>
      <c r="Q26" s="33">
        <f t="shared" si="0"/>
        <v>-162814.83000000002</v>
      </c>
    </row>
    <row r="27" spans="1:17" x14ac:dyDescent="0.3">
      <c r="A27" s="22" t="s">
        <v>93</v>
      </c>
      <c r="B27" s="1" t="s">
        <v>27</v>
      </c>
      <c r="C27" s="31" t="s">
        <v>68</v>
      </c>
      <c r="D27" s="1" t="s">
        <v>28</v>
      </c>
      <c r="E27" s="33">
        <v>-17315.47</v>
      </c>
      <c r="F27" s="33">
        <v>-17315.47</v>
      </c>
      <c r="G27" s="33">
        <v>-17315.47</v>
      </c>
      <c r="H27" s="33">
        <v>-17315.47</v>
      </c>
      <c r="I27" s="33">
        <v>-17315.47</v>
      </c>
      <c r="J27" s="33">
        <v>-17412.89</v>
      </c>
      <c r="K27" s="33">
        <v>-17517.509999999998</v>
      </c>
      <c r="L27" s="33">
        <v>-17517.509999999998</v>
      </c>
      <c r="M27" s="33">
        <v>-17517.509999999998</v>
      </c>
      <c r="N27" s="33">
        <v>-17517.509999999998</v>
      </c>
      <c r="O27" s="33">
        <v>-17517.509999999998</v>
      </c>
      <c r="P27" s="33">
        <v>-17517.509999999998</v>
      </c>
      <c r="Q27" s="33">
        <f t="shared" si="0"/>
        <v>-209095.30000000005</v>
      </c>
    </row>
    <row r="28" spans="1:17" x14ac:dyDescent="0.3">
      <c r="A28" s="22" t="s">
        <v>93</v>
      </c>
      <c r="B28" s="1" t="s">
        <v>27</v>
      </c>
      <c r="C28" s="31" t="s">
        <v>86</v>
      </c>
      <c r="D28" s="1" t="s">
        <v>83</v>
      </c>
      <c r="E28" s="33">
        <v>-1046.49</v>
      </c>
      <c r="F28" s="33">
        <v>-1046.49</v>
      </c>
      <c r="G28" s="33">
        <v>-1046.49</v>
      </c>
      <c r="H28" s="33">
        <v>-1046.49</v>
      </c>
      <c r="I28" s="33">
        <v>-1046.49</v>
      </c>
      <c r="J28" s="33">
        <v>-185.33</v>
      </c>
      <c r="K28" s="33">
        <v>-789.92</v>
      </c>
      <c r="L28" s="33">
        <v>-789.92</v>
      </c>
      <c r="M28" s="33">
        <v>-789.92</v>
      </c>
      <c r="N28" s="33">
        <v>-789.92</v>
      </c>
      <c r="O28" s="33">
        <v>-789.92</v>
      </c>
      <c r="P28" s="33">
        <v>-789.92</v>
      </c>
      <c r="Q28" s="33">
        <f t="shared" si="0"/>
        <v>-10157.299999999999</v>
      </c>
    </row>
    <row r="29" spans="1:17" x14ac:dyDescent="0.3">
      <c r="A29" s="22" t="s">
        <v>98</v>
      </c>
      <c r="B29" s="1" t="s">
        <v>26</v>
      </c>
      <c r="C29" s="31" t="s">
        <v>124</v>
      </c>
      <c r="D29" s="1" t="s">
        <v>130</v>
      </c>
      <c r="E29" s="33">
        <v>-2898</v>
      </c>
      <c r="F29" s="33">
        <v>-2898</v>
      </c>
      <c r="G29" s="33">
        <v>-2898</v>
      </c>
      <c r="H29" s="33">
        <v>-2898</v>
      </c>
      <c r="I29" s="33">
        <v>-2898</v>
      </c>
      <c r="J29" s="33">
        <v>869.65</v>
      </c>
      <c r="K29" s="33">
        <v>869.65</v>
      </c>
      <c r="L29" s="33">
        <v>869.65</v>
      </c>
      <c r="M29" s="33">
        <v>869.65</v>
      </c>
      <c r="N29" s="33">
        <v>869.65</v>
      </c>
      <c r="O29" s="33">
        <v>869.65</v>
      </c>
      <c r="P29" s="33">
        <v>869.66</v>
      </c>
      <c r="Q29" s="33">
        <f t="shared" si="0"/>
        <v>-8402.4400000000023</v>
      </c>
    </row>
    <row r="30" spans="1:17" x14ac:dyDescent="0.3">
      <c r="A30" s="22" t="s">
        <v>98</v>
      </c>
      <c r="B30" s="1" t="s">
        <v>26</v>
      </c>
      <c r="C30" s="31" t="s">
        <v>123</v>
      </c>
      <c r="D30" s="1" t="s">
        <v>128</v>
      </c>
      <c r="E30" s="33">
        <v>-3125.41</v>
      </c>
      <c r="F30" s="33">
        <v>-3125.41</v>
      </c>
      <c r="G30" s="33">
        <v>-3125.41</v>
      </c>
      <c r="H30" s="33">
        <v>-3125.41</v>
      </c>
      <c r="I30" s="33">
        <v>-3125.41</v>
      </c>
      <c r="J30" s="33">
        <v>-4055.45</v>
      </c>
      <c r="K30" s="33">
        <v>-4067.68</v>
      </c>
      <c r="L30" s="33">
        <v>-4067.68</v>
      </c>
      <c r="M30" s="33">
        <v>-4067.68</v>
      </c>
      <c r="N30" s="33">
        <v>-4067.67</v>
      </c>
      <c r="O30" s="33">
        <v>-4067.68</v>
      </c>
      <c r="P30" s="33">
        <v>-4067.67</v>
      </c>
      <c r="Q30" s="33">
        <f t="shared" si="0"/>
        <v>-44088.56</v>
      </c>
    </row>
    <row r="31" spans="1:17" x14ac:dyDescent="0.3">
      <c r="A31" s="22" t="s">
        <v>98</v>
      </c>
      <c r="B31" s="1" t="s">
        <v>26</v>
      </c>
      <c r="C31" s="31" t="s">
        <v>66</v>
      </c>
      <c r="D31" s="1" t="s">
        <v>131</v>
      </c>
      <c r="E31" s="33">
        <v>-4538.18</v>
      </c>
      <c r="F31" s="33">
        <v>-4538.18</v>
      </c>
      <c r="G31" s="33">
        <v>-4538.18</v>
      </c>
      <c r="H31" s="33">
        <v>-4538.18</v>
      </c>
      <c r="I31" s="33">
        <v>-4538.18</v>
      </c>
      <c r="J31" s="33">
        <v>-3859.24</v>
      </c>
      <c r="K31" s="33">
        <v>-3866.27</v>
      </c>
      <c r="L31" s="33">
        <v>-3866.27</v>
      </c>
      <c r="M31" s="33">
        <v>-3866.27</v>
      </c>
      <c r="N31" s="33">
        <v>-3866.27</v>
      </c>
      <c r="O31" s="33">
        <v>-3866.27</v>
      </c>
      <c r="P31" s="33">
        <v>-3866.27</v>
      </c>
      <c r="Q31" s="33">
        <f t="shared" si="0"/>
        <v>-49747.759999999987</v>
      </c>
    </row>
    <row r="32" spans="1:17" x14ac:dyDescent="0.3">
      <c r="A32" s="22" t="s">
        <v>98</v>
      </c>
      <c r="B32" s="1" t="s">
        <v>26</v>
      </c>
      <c r="C32" s="31" t="s">
        <v>125</v>
      </c>
      <c r="D32" s="1" t="s">
        <v>129</v>
      </c>
      <c r="E32" s="33">
        <v>-4346.99</v>
      </c>
      <c r="F32" s="33">
        <v>-4346.99</v>
      </c>
      <c r="G32" s="33">
        <v>-4346.99</v>
      </c>
      <c r="H32" s="33">
        <v>-4346.99</v>
      </c>
      <c r="I32" s="33">
        <v>-4346.99</v>
      </c>
      <c r="J32" s="33">
        <v>-833.57</v>
      </c>
      <c r="K32" s="33">
        <v>-886.06</v>
      </c>
      <c r="L32" s="33">
        <v>-886.06</v>
      </c>
      <c r="M32" s="33">
        <v>-886.06</v>
      </c>
      <c r="N32" s="33">
        <v>-886.06</v>
      </c>
      <c r="O32" s="33">
        <v>-886.05</v>
      </c>
      <c r="P32" s="33">
        <v>-886.06</v>
      </c>
      <c r="Q32" s="33">
        <f t="shared" si="0"/>
        <v>-27884.870000000003</v>
      </c>
    </row>
    <row r="33" spans="1:17" x14ac:dyDescent="0.3">
      <c r="A33" s="22" t="s">
        <v>98</v>
      </c>
      <c r="B33" s="1" t="s">
        <v>26</v>
      </c>
      <c r="C33" s="31" t="s">
        <v>67</v>
      </c>
      <c r="D33" s="1" t="s">
        <v>29</v>
      </c>
      <c r="E33" s="33">
        <v>-27208.97</v>
      </c>
      <c r="F33" s="33">
        <v>-27208.97</v>
      </c>
      <c r="G33" s="33">
        <v>-27208.97</v>
      </c>
      <c r="H33" s="33">
        <v>-27208.97</v>
      </c>
      <c r="I33" s="33">
        <v>-27208.97</v>
      </c>
      <c r="J33" s="33">
        <v>-24977.52</v>
      </c>
      <c r="K33" s="33">
        <v>-24978.49</v>
      </c>
      <c r="L33" s="33">
        <v>-24978.49</v>
      </c>
      <c r="M33" s="33">
        <v>-24978.49</v>
      </c>
      <c r="N33" s="33">
        <v>-24978.48</v>
      </c>
      <c r="O33" s="33">
        <v>-24978.49</v>
      </c>
      <c r="P33" s="33">
        <v>-24978.48</v>
      </c>
      <c r="Q33" s="33">
        <f t="shared" si="0"/>
        <v>-310893.28999999998</v>
      </c>
    </row>
    <row r="34" spans="1:17" x14ac:dyDescent="0.3">
      <c r="A34" s="22" t="s">
        <v>99</v>
      </c>
      <c r="B34" s="1" t="s">
        <v>21</v>
      </c>
      <c r="C34" s="31" t="s">
        <v>62</v>
      </c>
      <c r="D34" s="1" t="s">
        <v>22</v>
      </c>
      <c r="E34" s="33">
        <v>-6746.16</v>
      </c>
      <c r="F34" s="33">
        <v>-6746.16</v>
      </c>
      <c r="G34" s="33">
        <v>-6746.16</v>
      </c>
      <c r="H34" s="33">
        <v>-6746.16</v>
      </c>
      <c r="I34" s="33">
        <v>-6746.16</v>
      </c>
      <c r="J34" s="33">
        <v>-5922.64</v>
      </c>
      <c r="K34" s="33">
        <v>-5922.63</v>
      </c>
      <c r="L34" s="33">
        <v>-5922.63</v>
      </c>
      <c r="M34" s="33">
        <v>-5922.63</v>
      </c>
      <c r="N34" s="33">
        <v>-5922.63</v>
      </c>
      <c r="O34" s="33">
        <v>-5922.63</v>
      </c>
      <c r="P34" s="33">
        <v>-5922.63</v>
      </c>
      <c r="Q34" s="33">
        <f t="shared" si="0"/>
        <v>-75189.22</v>
      </c>
    </row>
    <row r="35" spans="1:17" x14ac:dyDescent="0.3">
      <c r="A35" s="22" t="s">
        <v>99</v>
      </c>
      <c r="B35" s="1" t="s">
        <v>21</v>
      </c>
      <c r="C35" s="31" t="s">
        <v>63</v>
      </c>
      <c r="D35" s="1" t="s">
        <v>40</v>
      </c>
      <c r="E35" s="33">
        <v>-8015.24</v>
      </c>
      <c r="F35" s="33">
        <v>-8015.24</v>
      </c>
      <c r="G35" s="33">
        <v>-8015.24</v>
      </c>
      <c r="H35" s="33">
        <v>-8015.24</v>
      </c>
      <c r="I35" s="33">
        <v>-8015.24</v>
      </c>
      <c r="J35" s="33">
        <v>-6965.93</v>
      </c>
      <c r="K35" s="33">
        <v>-6965.91</v>
      </c>
      <c r="L35" s="33">
        <v>-6965.91</v>
      </c>
      <c r="M35" s="33">
        <v>-6965.91</v>
      </c>
      <c r="N35" s="33">
        <v>-6965.91</v>
      </c>
      <c r="O35" s="33">
        <v>-6965.9</v>
      </c>
      <c r="P35" s="33">
        <v>-6965.91</v>
      </c>
      <c r="Q35" s="33">
        <f t="shared" si="0"/>
        <v>-88837.58</v>
      </c>
    </row>
    <row r="36" spans="1:17" x14ac:dyDescent="0.3">
      <c r="A36" s="22" t="s">
        <v>100</v>
      </c>
      <c r="B36" s="10" t="s">
        <v>43</v>
      </c>
      <c r="C36" s="30" t="s">
        <v>87</v>
      </c>
      <c r="D36" s="10" t="s">
        <v>44</v>
      </c>
      <c r="E36" s="33">
        <v>-1813.83</v>
      </c>
      <c r="F36" s="33">
        <v>-1813.83</v>
      </c>
      <c r="G36" s="33">
        <v>-1813.83</v>
      </c>
      <c r="H36" s="33">
        <v>-1813.83</v>
      </c>
      <c r="I36" s="33">
        <v>-1813.83</v>
      </c>
      <c r="J36" s="33">
        <v>-1714.43</v>
      </c>
      <c r="K36" s="33">
        <v>-1714.43</v>
      </c>
      <c r="L36" s="33">
        <v>-1714.43</v>
      </c>
      <c r="M36" s="33">
        <v>-1714.42</v>
      </c>
      <c r="N36" s="33">
        <v>-1714.43</v>
      </c>
      <c r="O36" s="33">
        <v>-1714.42</v>
      </c>
      <c r="P36" s="33">
        <v>-1714.43</v>
      </c>
      <c r="Q36" s="33">
        <f t="shared" si="0"/>
        <v>-21070.14</v>
      </c>
    </row>
    <row r="37" spans="1:17" x14ac:dyDescent="0.3">
      <c r="A37" s="22" t="s">
        <v>101</v>
      </c>
      <c r="B37" s="12" t="s">
        <v>78</v>
      </c>
      <c r="C37" s="31" t="s">
        <v>79</v>
      </c>
      <c r="D37" s="12" t="s">
        <v>80</v>
      </c>
      <c r="E37" s="33">
        <v>-2560.06</v>
      </c>
      <c r="F37" s="33">
        <v>-2560.06</v>
      </c>
      <c r="G37" s="33">
        <v>-2560.06</v>
      </c>
      <c r="H37" s="33">
        <v>-2560.06</v>
      </c>
      <c r="I37" s="33">
        <v>-2560.06</v>
      </c>
      <c r="J37" s="33">
        <v>-2479.15</v>
      </c>
      <c r="K37" s="33">
        <v>-2479.16</v>
      </c>
      <c r="L37" s="33">
        <v>-2479.15</v>
      </c>
      <c r="M37" s="33">
        <v>-2479.16</v>
      </c>
      <c r="N37" s="33">
        <v>-2479.15</v>
      </c>
      <c r="O37" s="33">
        <v>-2479.16</v>
      </c>
      <c r="P37" s="33">
        <v>-2479.15</v>
      </c>
      <c r="Q37" s="33">
        <f t="shared" si="0"/>
        <v>-30154.380000000005</v>
      </c>
    </row>
    <row r="38" spans="1:17" x14ac:dyDescent="0.3">
      <c r="A38" s="22" t="s">
        <v>91</v>
      </c>
      <c r="B38" s="10" t="s">
        <v>12</v>
      </c>
      <c r="C38" s="30" t="s">
        <v>70</v>
      </c>
      <c r="D38" s="10" t="s">
        <v>69</v>
      </c>
      <c r="E38" s="33">
        <v>-10279.92</v>
      </c>
      <c r="F38" s="33">
        <v>-10279.92</v>
      </c>
      <c r="G38" s="33">
        <v>-10279.92</v>
      </c>
      <c r="H38" s="33">
        <v>-10279.92</v>
      </c>
      <c r="I38" s="33">
        <v>-10279.92</v>
      </c>
      <c r="J38" s="33">
        <v>-9339.1299999999992</v>
      </c>
      <c r="K38" s="33">
        <v>-9339.39</v>
      </c>
      <c r="L38" s="33">
        <v>-9339.3799999999992</v>
      </c>
      <c r="M38" s="33">
        <v>-9339.39</v>
      </c>
      <c r="N38" s="33">
        <v>-9339.3799999999992</v>
      </c>
      <c r="O38" s="33">
        <v>-9339.39</v>
      </c>
      <c r="P38" s="33">
        <v>-9339.3799999999992</v>
      </c>
      <c r="Q38" s="33">
        <f t="shared" si="0"/>
        <v>-116775.04000000001</v>
      </c>
    </row>
    <row r="39" spans="1:17" x14ac:dyDescent="0.3">
      <c r="A39" s="22" t="s">
        <v>91</v>
      </c>
      <c r="B39" s="10" t="s">
        <v>12</v>
      </c>
      <c r="C39" s="30" t="s">
        <v>50</v>
      </c>
      <c r="D39" s="10" t="s">
        <v>13</v>
      </c>
      <c r="E39" s="33">
        <v>-7932.71</v>
      </c>
      <c r="F39" s="33">
        <v>-7932.71</v>
      </c>
      <c r="G39" s="33">
        <v>-7932.71</v>
      </c>
      <c r="H39" s="33">
        <v>-7932.71</v>
      </c>
      <c r="I39" s="33">
        <v>-7932.71</v>
      </c>
      <c r="J39" s="33">
        <v>-6533.54</v>
      </c>
      <c r="K39" s="33">
        <v>-6533.84</v>
      </c>
      <c r="L39" s="33">
        <v>-6533.84</v>
      </c>
      <c r="M39" s="33">
        <v>-6533.84</v>
      </c>
      <c r="N39" s="33">
        <v>-6533.84</v>
      </c>
      <c r="O39">
        <v>-6533.85</v>
      </c>
      <c r="P39" s="33">
        <v>-6533.84</v>
      </c>
      <c r="Q39" s="33">
        <f t="shared" si="0"/>
        <v>-85400.14</v>
      </c>
    </row>
    <row r="40" spans="1:17" x14ac:dyDescent="0.3">
      <c r="A40" s="22" t="s">
        <v>91</v>
      </c>
      <c r="B40" s="10" t="s">
        <v>12</v>
      </c>
      <c r="C40" s="30" t="s">
        <v>51</v>
      </c>
      <c r="D40" s="10" t="s">
        <v>14</v>
      </c>
      <c r="E40" s="33">
        <v>-5778.92</v>
      </c>
      <c r="F40" s="33">
        <v>-5778.92</v>
      </c>
      <c r="G40" s="33">
        <v>-5778.92</v>
      </c>
      <c r="H40" s="33">
        <v>-5778.92</v>
      </c>
      <c r="I40" s="33">
        <v>-5778.92</v>
      </c>
      <c r="J40" s="33">
        <v>-5435.11</v>
      </c>
      <c r="K40" s="33">
        <v>-5435.43</v>
      </c>
      <c r="L40" s="33">
        <v>-5435.43</v>
      </c>
      <c r="M40" s="33">
        <v>-5435.43</v>
      </c>
      <c r="N40" s="33">
        <v>-5435.43</v>
      </c>
      <c r="O40">
        <v>-5435.42</v>
      </c>
      <c r="P40" s="33">
        <v>-5435.43</v>
      </c>
      <c r="Q40" s="33">
        <f t="shared" si="0"/>
        <v>-66942.28</v>
      </c>
    </row>
    <row r="41" spans="1:17" x14ac:dyDescent="0.3">
      <c r="P41" s="33"/>
    </row>
    <row r="42" spans="1:17" x14ac:dyDescent="0.3">
      <c r="A42" s="22" t="s">
        <v>134</v>
      </c>
      <c r="E42" s="33">
        <f>SUM(E2:E41)</f>
        <v>-391766.44999999984</v>
      </c>
      <c r="F42" s="33">
        <f t="shared" ref="F42:Q42" si="1">SUM(F2:F41)</f>
        <v>-391766.44999999984</v>
      </c>
      <c r="G42" s="33">
        <f t="shared" si="1"/>
        <v>-391766.44999999984</v>
      </c>
      <c r="H42" s="33">
        <f t="shared" si="1"/>
        <v>-391766.44999999984</v>
      </c>
      <c r="I42" s="33">
        <f t="shared" si="1"/>
        <v>-391766.44999999984</v>
      </c>
      <c r="J42" s="33">
        <f t="shared" si="1"/>
        <v>-346915.31</v>
      </c>
      <c r="K42" s="33">
        <f t="shared" si="1"/>
        <v>-353531.77999999991</v>
      </c>
      <c r="L42" s="33">
        <f t="shared" si="1"/>
        <v>-353531.76999999996</v>
      </c>
      <c r="M42" s="33">
        <f t="shared" si="1"/>
        <v>-353531.77999999991</v>
      </c>
      <c r="N42" s="33">
        <f t="shared" si="1"/>
        <v>-353531.77999999991</v>
      </c>
      <c r="O42" s="33">
        <f t="shared" si="1"/>
        <v>-353531.7699999999</v>
      </c>
      <c r="P42" s="33">
        <f t="shared" si="1"/>
        <v>-353531.76999999996</v>
      </c>
      <c r="Q42" s="33">
        <f t="shared" si="1"/>
        <v>-4426938.21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3.2" x14ac:dyDescent="0.25"/>
  <cols>
    <col min="1" max="1" width="15.109375" style="46" customWidth="1"/>
    <col min="2" max="2" width="15.109375" style="46" bestFit="1" customWidth="1"/>
    <col min="3" max="4" width="18.5546875" style="48" bestFit="1" customWidth="1"/>
    <col min="5" max="5" width="20.109375" style="48" bestFit="1" customWidth="1"/>
    <col min="6" max="6" width="16.44140625" style="50" bestFit="1" customWidth="1"/>
    <col min="7" max="7" width="13.5546875" style="50" bestFit="1" customWidth="1"/>
    <col min="8" max="8" width="17.5546875" style="50" bestFit="1" customWidth="1"/>
    <col min="9" max="9" width="15" style="50" customWidth="1"/>
    <col min="10" max="10" width="15.88671875" style="46" customWidth="1"/>
    <col min="11" max="11" width="17.33203125" style="46" customWidth="1"/>
    <col min="12" max="12" width="18.33203125" style="46" customWidth="1"/>
    <col min="13" max="13" width="19.5546875" style="46" bestFit="1" customWidth="1"/>
    <col min="14" max="15" width="9.109375" style="46"/>
    <col min="16" max="16" width="13.109375" style="46" bestFit="1" customWidth="1"/>
    <col min="17" max="20" width="9.109375" style="46"/>
    <col min="21" max="21" width="14.33203125" style="46" bestFit="1" customWidth="1"/>
    <col min="22" max="22" width="36.6640625" style="46" bestFit="1" customWidth="1"/>
    <col min="23" max="254" width="9.109375" style="46"/>
    <col min="255" max="255" width="15.109375" style="46" customWidth="1"/>
    <col min="256" max="256" width="15.109375" style="46" bestFit="1" customWidth="1"/>
    <col min="257" max="258" width="18.5546875" style="46" bestFit="1" customWidth="1"/>
    <col min="259" max="259" width="16.44140625" style="46" bestFit="1" customWidth="1"/>
    <col min="260" max="260" width="13.5546875" style="46" bestFit="1" customWidth="1"/>
    <col min="261" max="261" width="17.5546875" style="46" bestFit="1" customWidth="1"/>
    <col min="262" max="262" width="17.33203125" style="46" bestFit="1" customWidth="1"/>
    <col min="263" max="263" width="22.5546875" style="46" bestFit="1" customWidth="1"/>
    <col min="264" max="264" width="15.88671875" style="46" bestFit="1" customWidth="1"/>
    <col min="265" max="265" width="17.33203125" style="46" bestFit="1" customWidth="1"/>
    <col min="266" max="266" width="18.33203125" style="46" bestFit="1" customWidth="1"/>
    <col min="267" max="267" width="19.5546875" style="46" bestFit="1" customWidth="1"/>
    <col min="268" max="510" width="9.109375" style="46"/>
    <col min="511" max="511" width="15.109375" style="46" customWidth="1"/>
    <col min="512" max="512" width="15.109375" style="46" bestFit="1" customWidth="1"/>
    <col min="513" max="514" width="18.5546875" style="46" bestFit="1" customWidth="1"/>
    <col min="515" max="515" width="16.44140625" style="46" bestFit="1" customWidth="1"/>
    <col min="516" max="516" width="13.5546875" style="46" bestFit="1" customWidth="1"/>
    <col min="517" max="517" width="17.5546875" style="46" bestFit="1" customWidth="1"/>
    <col min="518" max="518" width="17.33203125" style="46" bestFit="1" customWidth="1"/>
    <col min="519" max="519" width="22.5546875" style="46" bestFit="1" customWidth="1"/>
    <col min="520" max="520" width="15.88671875" style="46" bestFit="1" customWidth="1"/>
    <col min="521" max="521" width="17.33203125" style="46" bestFit="1" customWidth="1"/>
    <col min="522" max="522" width="18.33203125" style="46" bestFit="1" customWidth="1"/>
    <col min="523" max="523" width="19.5546875" style="46" bestFit="1" customWidth="1"/>
    <col min="524" max="766" width="9.109375" style="46"/>
    <col min="767" max="767" width="15.109375" style="46" customWidth="1"/>
    <col min="768" max="768" width="15.109375" style="46" bestFit="1" customWidth="1"/>
    <col min="769" max="770" width="18.5546875" style="46" bestFit="1" customWidth="1"/>
    <col min="771" max="771" width="16.44140625" style="46" bestFit="1" customWidth="1"/>
    <col min="772" max="772" width="13.5546875" style="46" bestFit="1" customWidth="1"/>
    <col min="773" max="773" width="17.5546875" style="46" bestFit="1" customWidth="1"/>
    <col min="774" max="774" width="17.33203125" style="46" bestFit="1" customWidth="1"/>
    <col min="775" max="775" width="22.5546875" style="46" bestFit="1" customWidth="1"/>
    <col min="776" max="776" width="15.88671875" style="46" bestFit="1" customWidth="1"/>
    <col min="777" max="777" width="17.33203125" style="46" bestFit="1" customWidth="1"/>
    <col min="778" max="778" width="18.33203125" style="46" bestFit="1" customWidth="1"/>
    <col min="779" max="779" width="19.5546875" style="46" bestFit="1" customWidth="1"/>
    <col min="780" max="1022" width="9.109375" style="46"/>
    <col min="1023" max="1023" width="15.109375" style="46" customWidth="1"/>
    <col min="1024" max="1024" width="15.109375" style="46" bestFit="1" customWidth="1"/>
    <col min="1025" max="1026" width="18.5546875" style="46" bestFit="1" customWidth="1"/>
    <col min="1027" max="1027" width="16.44140625" style="46" bestFit="1" customWidth="1"/>
    <col min="1028" max="1028" width="13.5546875" style="46" bestFit="1" customWidth="1"/>
    <col min="1029" max="1029" width="17.5546875" style="46" bestFit="1" customWidth="1"/>
    <col min="1030" max="1030" width="17.33203125" style="46" bestFit="1" customWidth="1"/>
    <col min="1031" max="1031" width="22.5546875" style="46" bestFit="1" customWidth="1"/>
    <col min="1032" max="1032" width="15.88671875" style="46" bestFit="1" customWidth="1"/>
    <col min="1033" max="1033" width="17.33203125" style="46" bestFit="1" customWidth="1"/>
    <col min="1034" max="1034" width="18.33203125" style="46" bestFit="1" customWidth="1"/>
    <col min="1035" max="1035" width="19.5546875" style="46" bestFit="1" customWidth="1"/>
    <col min="1036" max="1278" width="9.109375" style="46"/>
    <col min="1279" max="1279" width="15.109375" style="46" customWidth="1"/>
    <col min="1280" max="1280" width="15.109375" style="46" bestFit="1" customWidth="1"/>
    <col min="1281" max="1282" width="18.5546875" style="46" bestFit="1" customWidth="1"/>
    <col min="1283" max="1283" width="16.44140625" style="46" bestFit="1" customWidth="1"/>
    <col min="1284" max="1284" width="13.5546875" style="46" bestFit="1" customWidth="1"/>
    <col min="1285" max="1285" width="17.5546875" style="46" bestFit="1" customWidth="1"/>
    <col min="1286" max="1286" width="17.33203125" style="46" bestFit="1" customWidth="1"/>
    <col min="1287" max="1287" width="22.5546875" style="46" bestFit="1" customWidth="1"/>
    <col min="1288" max="1288" width="15.88671875" style="46" bestFit="1" customWidth="1"/>
    <col min="1289" max="1289" width="17.33203125" style="46" bestFit="1" customWidth="1"/>
    <col min="1290" max="1290" width="18.33203125" style="46" bestFit="1" customWidth="1"/>
    <col min="1291" max="1291" width="19.5546875" style="46" bestFit="1" customWidth="1"/>
    <col min="1292" max="1534" width="9.109375" style="46"/>
    <col min="1535" max="1535" width="15.109375" style="46" customWidth="1"/>
    <col min="1536" max="1536" width="15.109375" style="46" bestFit="1" customWidth="1"/>
    <col min="1537" max="1538" width="18.5546875" style="46" bestFit="1" customWidth="1"/>
    <col min="1539" max="1539" width="16.44140625" style="46" bestFit="1" customWidth="1"/>
    <col min="1540" max="1540" width="13.5546875" style="46" bestFit="1" customWidth="1"/>
    <col min="1541" max="1541" width="17.5546875" style="46" bestFit="1" customWidth="1"/>
    <col min="1542" max="1542" width="17.33203125" style="46" bestFit="1" customWidth="1"/>
    <col min="1543" max="1543" width="22.5546875" style="46" bestFit="1" customWidth="1"/>
    <col min="1544" max="1544" width="15.88671875" style="46" bestFit="1" customWidth="1"/>
    <col min="1545" max="1545" width="17.33203125" style="46" bestFit="1" customWidth="1"/>
    <col min="1546" max="1546" width="18.33203125" style="46" bestFit="1" customWidth="1"/>
    <col min="1547" max="1547" width="19.5546875" style="46" bestFit="1" customWidth="1"/>
    <col min="1548" max="1790" width="9.109375" style="46"/>
    <col min="1791" max="1791" width="15.109375" style="46" customWidth="1"/>
    <col min="1792" max="1792" width="15.109375" style="46" bestFit="1" customWidth="1"/>
    <col min="1793" max="1794" width="18.5546875" style="46" bestFit="1" customWidth="1"/>
    <col min="1795" max="1795" width="16.44140625" style="46" bestFit="1" customWidth="1"/>
    <col min="1796" max="1796" width="13.5546875" style="46" bestFit="1" customWidth="1"/>
    <col min="1797" max="1797" width="17.5546875" style="46" bestFit="1" customWidth="1"/>
    <col min="1798" max="1798" width="17.33203125" style="46" bestFit="1" customWidth="1"/>
    <col min="1799" max="1799" width="22.5546875" style="46" bestFit="1" customWidth="1"/>
    <col min="1800" max="1800" width="15.88671875" style="46" bestFit="1" customWidth="1"/>
    <col min="1801" max="1801" width="17.33203125" style="46" bestFit="1" customWidth="1"/>
    <col min="1802" max="1802" width="18.33203125" style="46" bestFit="1" customWidth="1"/>
    <col min="1803" max="1803" width="19.5546875" style="46" bestFit="1" customWidth="1"/>
    <col min="1804" max="2046" width="9.109375" style="46"/>
    <col min="2047" max="2047" width="15.109375" style="46" customWidth="1"/>
    <col min="2048" max="2048" width="15.109375" style="46" bestFit="1" customWidth="1"/>
    <col min="2049" max="2050" width="18.5546875" style="46" bestFit="1" customWidth="1"/>
    <col min="2051" max="2051" width="16.44140625" style="46" bestFit="1" customWidth="1"/>
    <col min="2052" max="2052" width="13.5546875" style="46" bestFit="1" customWidth="1"/>
    <col min="2053" max="2053" width="17.5546875" style="46" bestFit="1" customWidth="1"/>
    <col min="2054" max="2054" width="17.33203125" style="46" bestFit="1" customWidth="1"/>
    <col min="2055" max="2055" width="22.5546875" style="46" bestFit="1" customWidth="1"/>
    <col min="2056" max="2056" width="15.88671875" style="46" bestFit="1" customWidth="1"/>
    <col min="2057" max="2057" width="17.33203125" style="46" bestFit="1" customWidth="1"/>
    <col min="2058" max="2058" width="18.33203125" style="46" bestFit="1" customWidth="1"/>
    <col min="2059" max="2059" width="19.5546875" style="46" bestFit="1" customWidth="1"/>
    <col min="2060" max="2302" width="9.109375" style="46"/>
    <col min="2303" max="2303" width="15.109375" style="46" customWidth="1"/>
    <col min="2304" max="2304" width="15.109375" style="46" bestFit="1" customWidth="1"/>
    <col min="2305" max="2306" width="18.5546875" style="46" bestFit="1" customWidth="1"/>
    <col min="2307" max="2307" width="16.44140625" style="46" bestFit="1" customWidth="1"/>
    <col min="2308" max="2308" width="13.5546875" style="46" bestFit="1" customWidth="1"/>
    <col min="2309" max="2309" width="17.5546875" style="46" bestFit="1" customWidth="1"/>
    <col min="2310" max="2310" width="17.33203125" style="46" bestFit="1" customWidth="1"/>
    <col min="2311" max="2311" width="22.5546875" style="46" bestFit="1" customWidth="1"/>
    <col min="2312" max="2312" width="15.88671875" style="46" bestFit="1" customWidth="1"/>
    <col min="2313" max="2313" width="17.33203125" style="46" bestFit="1" customWidth="1"/>
    <col min="2314" max="2314" width="18.33203125" style="46" bestFit="1" customWidth="1"/>
    <col min="2315" max="2315" width="19.5546875" style="46" bestFit="1" customWidth="1"/>
    <col min="2316" max="2558" width="9.109375" style="46"/>
    <col min="2559" max="2559" width="15.109375" style="46" customWidth="1"/>
    <col min="2560" max="2560" width="15.109375" style="46" bestFit="1" customWidth="1"/>
    <col min="2561" max="2562" width="18.5546875" style="46" bestFit="1" customWidth="1"/>
    <col min="2563" max="2563" width="16.44140625" style="46" bestFit="1" customWidth="1"/>
    <col min="2564" max="2564" width="13.5546875" style="46" bestFit="1" customWidth="1"/>
    <col min="2565" max="2565" width="17.5546875" style="46" bestFit="1" customWidth="1"/>
    <col min="2566" max="2566" width="17.33203125" style="46" bestFit="1" customWidth="1"/>
    <col min="2567" max="2567" width="22.5546875" style="46" bestFit="1" customWidth="1"/>
    <col min="2568" max="2568" width="15.88671875" style="46" bestFit="1" customWidth="1"/>
    <col min="2569" max="2569" width="17.33203125" style="46" bestFit="1" customWidth="1"/>
    <col min="2570" max="2570" width="18.33203125" style="46" bestFit="1" customWidth="1"/>
    <col min="2571" max="2571" width="19.5546875" style="46" bestFit="1" customWidth="1"/>
    <col min="2572" max="2814" width="9.109375" style="46"/>
    <col min="2815" max="2815" width="15.109375" style="46" customWidth="1"/>
    <col min="2816" max="2816" width="15.109375" style="46" bestFit="1" customWidth="1"/>
    <col min="2817" max="2818" width="18.5546875" style="46" bestFit="1" customWidth="1"/>
    <col min="2819" max="2819" width="16.44140625" style="46" bestFit="1" customWidth="1"/>
    <col min="2820" max="2820" width="13.5546875" style="46" bestFit="1" customWidth="1"/>
    <col min="2821" max="2821" width="17.5546875" style="46" bestFit="1" customWidth="1"/>
    <col min="2822" max="2822" width="17.33203125" style="46" bestFit="1" customWidth="1"/>
    <col min="2823" max="2823" width="22.5546875" style="46" bestFit="1" customWidth="1"/>
    <col min="2824" max="2824" width="15.88671875" style="46" bestFit="1" customWidth="1"/>
    <col min="2825" max="2825" width="17.33203125" style="46" bestFit="1" customWidth="1"/>
    <col min="2826" max="2826" width="18.33203125" style="46" bestFit="1" customWidth="1"/>
    <col min="2827" max="2827" width="19.5546875" style="46" bestFit="1" customWidth="1"/>
    <col min="2828" max="3070" width="9.109375" style="46"/>
    <col min="3071" max="3071" width="15.109375" style="46" customWidth="1"/>
    <col min="3072" max="3072" width="15.109375" style="46" bestFit="1" customWidth="1"/>
    <col min="3073" max="3074" width="18.5546875" style="46" bestFit="1" customWidth="1"/>
    <col min="3075" max="3075" width="16.44140625" style="46" bestFit="1" customWidth="1"/>
    <col min="3076" max="3076" width="13.5546875" style="46" bestFit="1" customWidth="1"/>
    <col min="3077" max="3077" width="17.5546875" style="46" bestFit="1" customWidth="1"/>
    <col min="3078" max="3078" width="17.33203125" style="46" bestFit="1" customWidth="1"/>
    <col min="3079" max="3079" width="22.5546875" style="46" bestFit="1" customWidth="1"/>
    <col min="3080" max="3080" width="15.88671875" style="46" bestFit="1" customWidth="1"/>
    <col min="3081" max="3081" width="17.33203125" style="46" bestFit="1" customWidth="1"/>
    <col min="3082" max="3082" width="18.33203125" style="46" bestFit="1" customWidth="1"/>
    <col min="3083" max="3083" width="19.5546875" style="46" bestFit="1" customWidth="1"/>
    <col min="3084" max="3326" width="9.109375" style="46"/>
    <col min="3327" max="3327" width="15.109375" style="46" customWidth="1"/>
    <col min="3328" max="3328" width="15.109375" style="46" bestFit="1" customWidth="1"/>
    <col min="3329" max="3330" width="18.5546875" style="46" bestFit="1" customWidth="1"/>
    <col min="3331" max="3331" width="16.44140625" style="46" bestFit="1" customWidth="1"/>
    <col min="3332" max="3332" width="13.5546875" style="46" bestFit="1" customWidth="1"/>
    <col min="3333" max="3333" width="17.5546875" style="46" bestFit="1" customWidth="1"/>
    <col min="3334" max="3334" width="17.33203125" style="46" bestFit="1" customWidth="1"/>
    <col min="3335" max="3335" width="22.5546875" style="46" bestFit="1" customWidth="1"/>
    <col min="3336" max="3336" width="15.88671875" style="46" bestFit="1" customWidth="1"/>
    <col min="3337" max="3337" width="17.33203125" style="46" bestFit="1" customWidth="1"/>
    <col min="3338" max="3338" width="18.33203125" style="46" bestFit="1" customWidth="1"/>
    <col min="3339" max="3339" width="19.5546875" style="46" bestFit="1" customWidth="1"/>
    <col min="3340" max="3582" width="9.109375" style="46"/>
    <col min="3583" max="3583" width="15.109375" style="46" customWidth="1"/>
    <col min="3584" max="3584" width="15.109375" style="46" bestFit="1" customWidth="1"/>
    <col min="3585" max="3586" width="18.5546875" style="46" bestFit="1" customWidth="1"/>
    <col min="3587" max="3587" width="16.44140625" style="46" bestFit="1" customWidth="1"/>
    <col min="3588" max="3588" width="13.5546875" style="46" bestFit="1" customWidth="1"/>
    <col min="3589" max="3589" width="17.5546875" style="46" bestFit="1" customWidth="1"/>
    <col min="3590" max="3590" width="17.33203125" style="46" bestFit="1" customWidth="1"/>
    <col min="3591" max="3591" width="22.5546875" style="46" bestFit="1" customWidth="1"/>
    <col min="3592" max="3592" width="15.88671875" style="46" bestFit="1" customWidth="1"/>
    <col min="3593" max="3593" width="17.33203125" style="46" bestFit="1" customWidth="1"/>
    <col min="3594" max="3594" width="18.33203125" style="46" bestFit="1" customWidth="1"/>
    <col min="3595" max="3595" width="19.5546875" style="46" bestFit="1" customWidth="1"/>
    <col min="3596" max="3838" width="9.109375" style="46"/>
    <col min="3839" max="3839" width="15.109375" style="46" customWidth="1"/>
    <col min="3840" max="3840" width="15.109375" style="46" bestFit="1" customWidth="1"/>
    <col min="3841" max="3842" width="18.5546875" style="46" bestFit="1" customWidth="1"/>
    <col min="3843" max="3843" width="16.44140625" style="46" bestFit="1" customWidth="1"/>
    <col min="3844" max="3844" width="13.5546875" style="46" bestFit="1" customWidth="1"/>
    <col min="3845" max="3845" width="17.5546875" style="46" bestFit="1" customWidth="1"/>
    <col min="3846" max="3846" width="17.33203125" style="46" bestFit="1" customWidth="1"/>
    <col min="3847" max="3847" width="22.5546875" style="46" bestFit="1" customWidth="1"/>
    <col min="3848" max="3848" width="15.88671875" style="46" bestFit="1" customWidth="1"/>
    <col min="3849" max="3849" width="17.33203125" style="46" bestFit="1" customWidth="1"/>
    <col min="3850" max="3850" width="18.33203125" style="46" bestFit="1" customWidth="1"/>
    <col min="3851" max="3851" width="19.5546875" style="46" bestFit="1" customWidth="1"/>
    <col min="3852" max="4094" width="9.109375" style="46"/>
    <col min="4095" max="4095" width="15.109375" style="46" customWidth="1"/>
    <col min="4096" max="4096" width="15.109375" style="46" bestFit="1" customWidth="1"/>
    <col min="4097" max="4098" width="18.5546875" style="46" bestFit="1" customWidth="1"/>
    <col min="4099" max="4099" width="16.44140625" style="46" bestFit="1" customWidth="1"/>
    <col min="4100" max="4100" width="13.5546875" style="46" bestFit="1" customWidth="1"/>
    <col min="4101" max="4101" width="17.5546875" style="46" bestFit="1" customWidth="1"/>
    <col min="4102" max="4102" width="17.33203125" style="46" bestFit="1" customWidth="1"/>
    <col min="4103" max="4103" width="22.5546875" style="46" bestFit="1" customWidth="1"/>
    <col min="4104" max="4104" width="15.88671875" style="46" bestFit="1" customWidth="1"/>
    <col min="4105" max="4105" width="17.33203125" style="46" bestFit="1" customWidth="1"/>
    <col min="4106" max="4106" width="18.33203125" style="46" bestFit="1" customWidth="1"/>
    <col min="4107" max="4107" width="19.5546875" style="46" bestFit="1" customWidth="1"/>
    <col min="4108" max="4350" width="9.109375" style="46"/>
    <col min="4351" max="4351" width="15.109375" style="46" customWidth="1"/>
    <col min="4352" max="4352" width="15.109375" style="46" bestFit="1" customWidth="1"/>
    <col min="4353" max="4354" width="18.5546875" style="46" bestFit="1" customWidth="1"/>
    <col min="4355" max="4355" width="16.44140625" style="46" bestFit="1" customWidth="1"/>
    <col min="4356" max="4356" width="13.5546875" style="46" bestFit="1" customWidth="1"/>
    <col min="4357" max="4357" width="17.5546875" style="46" bestFit="1" customWidth="1"/>
    <col min="4358" max="4358" width="17.33203125" style="46" bestFit="1" customWidth="1"/>
    <col min="4359" max="4359" width="22.5546875" style="46" bestFit="1" customWidth="1"/>
    <col min="4360" max="4360" width="15.88671875" style="46" bestFit="1" customWidth="1"/>
    <col min="4361" max="4361" width="17.33203125" style="46" bestFit="1" customWidth="1"/>
    <col min="4362" max="4362" width="18.33203125" style="46" bestFit="1" customWidth="1"/>
    <col min="4363" max="4363" width="19.5546875" style="46" bestFit="1" customWidth="1"/>
    <col min="4364" max="4606" width="9.109375" style="46"/>
    <col min="4607" max="4607" width="15.109375" style="46" customWidth="1"/>
    <col min="4608" max="4608" width="15.109375" style="46" bestFit="1" customWidth="1"/>
    <col min="4609" max="4610" width="18.5546875" style="46" bestFit="1" customWidth="1"/>
    <col min="4611" max="4611" width="16.44140625" style="46" bestFit="1" customWidth="1"/>
    <col min="4612" max="4612" width="13.5546875" style="46" bestFit="1" customWidth="1"/>
    <col min="4613" max="4613" width="17.5546875" style="46" bestFit="1" customWidth="1"/>
    <col min="4614" max="4614" width="17.33203125" style="46" bestFit="1" customWidth="1"/>
    <col min="4615" max="4615" width="22.5546875" style="46" bestFit="1" customWidth="1"/>
    <col min="4616" max="4616" width="15.88671875" style="46" bestFit="1" customWidth="1"/>
    <col min="4617" max="4617" width="17.33203125" style="46" bestFit="1" customWidth="1"/>
    <col min="4618" max="4618" width="18.33203125" style="46" bestFit="1" customWidth="1"/>
    <col min="4619" max="4619" width="19.5546875" style="46" bestFit="1" customWidth="1"/>
    <col min="4620" max="4862" width="9.109375" style="46"/>
    <col min="4863" max="4863" width="15.109375" style="46" customWidth="1"/>
    <col min="4864" max="4864" width="15.109375" style="46" bestFit="1" customWidth="1"/>
    <col min="4865" max="4866" width="18.5546875" style="46" bestFit="1" customWidth="1"/>
    <col min="4867" max="4867" width="16.44140625" style="46" bestFit="1" customWidth="1"/>
    <col min="4868" max="4868" width="13.5546875" style="46" bestFit="1" customWidth="1"/>
    <col min="4869" max="4869" width="17.5546875" style="46" bestFit="1" customWidth="1"/>
    <col min="4870" max="4870" width="17.33203125" style="46" bestFit="1" customWidth="1"/>
    <col min="4871" max="4871" width="22.5546875" style="46" bestFit="1" customWidth="1"/>
    <col min="4872" max="4872" width="15.88671875" style="46" bestFit="1" customWidth="1"/>
    <col min="4873" max="4873" width="17.33203125" style="46" bestFit="1" customWidth="1"/>
    <col min="4874" max="4874" width="18.33203125" style="46" bestFit="1" customWidth="1"/>
    <col min="4875" max="4875" width="19.5546875" style="46" bestFit="1" customWidth="1"/>
    <col min="4876" max="5118" width="9.109375" style="46"/>
    <col min="5119" max="5119" width="15.109375" style="46" customWidth="1"/>
    <col min="5120" max="5120" width="15.109375" style="46" bestFit="1" customWidth="1"/>
    <col min="5121" max="5122" width="18.5546875" style="46" bestFit="1" customWidth="1"/>
    <col min="5123" max="5123" width="16.44140625" style="46" bestFit="1" customWidth="1"/>
    <col min="5124" max="5124" width="13.5546875" style="46" bestFit="1" customWidth="1"/>
    <col min="5125" max="5125" width="17.5546875" style="46" bestFit="1" customWidth="1"/>
    <col min="5126" max="5126" width="17.33203125" style="46" bestFit="1" customWidth="1"/>
    <col min="5127" max="5127" width="22.5546875" style="46" bestFit="1" customWidth="1"/>
    <col min="5128" max="5128" width="15.88671875" style="46" bestFit="1" customWidth="1"/>
    <col min="5129" max="5129" width="17.33203125" style="46" bestFit="1" customWidth="1"/>
    <col min="5130" max="5130" width="18.33203125" style="46" bestFit="1" customWidth="1"/>
    <col min="5131" max="5131" width="19.5546875" style="46" bestFit="1" customWidth="1"/>
    <col min="5132" max="5374" width="9.109375" style="46"/>
    <col min="5375" max="5375" width="15.109375" style="46" customWidth="1"/>
    <col min="5376" max="5376" width="15.109375" style="46" bestFit="1" customWidth="1"/>
    <col min="5377" max="5378" width="18.5546875" style="46" bestFit="1" customWidth="1"/>
    <col min="5379" max="5379" width="16.44140625" style="46" bestFit="1" customWidth="1"/>
    <col min="5380" max="5380" width="13.5546875" style="46" bestFit="1" customWidth="1"/>
    <col min="5381" max="5381" width="17.5546875" style="46" bestFit="1" customWidth="1"/>
    <col min="5382" max="5382" width="17.33203125" style="46" bestFit="1" customWidth="1"/>
    <col min="5383" max="5383" width="22.5546875" style="46" bestFit="1" customWidth="1"/>
    <col min="5384" max="5384" width="15.88671875" style="46" bestFit="1" customWidth="1"/>
    <col min="5385" max="5385" width="17.33203125" style="46" bestFit="1" customWidth="1"/>
    <col min="5386" max="5386" width="18.33203125" style="46" bestFit="1" customWidth="1"/>
    <col min="5387" max="5387" width="19.5546875" style="46" bestFit="1" customWidth="1"/>
    <col min="5388" max="5630" width="9.109375" style="46"/>
    <col min="5631" max="5631" width="15.109375" style="46" customWidth="1"/>
    <col min="5632" max="5632" width="15.109375" style="46" bestFit="1" customWidth="1"/>
    <col min="5633" max="5634" width="18.5546875" style="46" bestFit="1" customWidth="1"/>
    <col min="5635" max="5635" width="16.44140625" style="46" bestFit="1" customWidth="1"/>
    <col min="5636" max="5636" width="13.5546875" style="46" bestFit="1" customWidth="1"/>
    <col min="5637" max="5637" width="17.5546875" style="46" bestFit="1" customWidth="1"/>
    <col min="5638" max="5638" width="17.33203125" style="46" bestFit="1" customWidth="1"/>
    <col min="5639" max="5639" width="22.5546875" style="46" bestFit="1" customWidth="1"/>
    <col min="5640" max="5640" width="15.88671875" style="46" bestFit="1" customWidth="1"/>
    <col min="5641" max="5641" width="17.33203125" style="46" bestFit="1" customWidth="1"/>
    <col min="5642" max="5642" width="18.33203125" style="46" bestFit="1" customWidth="1"/>
    <col min="5643" max="5643" width="19.5546875" style="46" bestFit="1" customWidth="1"/>
    <col min="5644" max="5886" width="9.109375" style="46"/>
    <col min="5887" max="5887" width="15.109375" style="46" customWidth="1"/>
    <col min="5888" max="5888" width="15.109375" style="46" bestFit="1" customWidth="1"/>
    <col min="5889" max="5890" width="18.5546875" style="46" bestFit="1" customWidth="1"/>
    <col min="5891" max="5891" width="16.44140625" style="46" bestFit="1" customWidth="1"/>
    <col min="5892" max="5892" width="13.5546875" style="46" bestFit="1" customWidth="1"/>
    <col min="5893" max="5893" width="17.5546875" style="46" bestFit="1" customWidth="1"/>
    <col min="5894" max="5894" width="17.33203125" style="46" bestFit="1" customWidth="1"/>
    <col min="5895" max="5895" width="22.5546875" style="46" bestFit="1" customWidth="1"/>
    <col min="5896" max="5896" width="15.88671875" style="46" bestFit="1" customWidth="1"/>
    <col min="5897" max="5897" width="17.33203125" style="46" bestFit="1" customWidth="1"/>
    <col min="5898" max="5898" width="18.33203125" style="46" bestFit="1" customWidth="1"/>
    <col min="5899" max="5899" width="19.5546875" style="46" bestFit="1" customWidth="1"/>
    <col min="5900" max="6142" width="9.109375" style="46"/>
    <col min="6143" max="6143" width="15.109375" style="46" customWidth="1"/>
    <col min="6144" max="6144" width="15.109375" style="46" bestFit="1" customWidth="1"/>
    <col min="6145" max="6146" width="18.5546875" style="46" bestFit="1" customWidth="1"/>
    <col min="6147" max="6147" width="16.44140625" style="46" bestFit="1" customWidth="1"/>
    <col min="6148" max="6148" width="13.5546875" style="46" bestFit="1" customWidth="1"/>
    <col min="6149" max="6149" width="17.5546875" style="46" bestFit="1" customWidth="1"/>
    <col min="6150" max="6150" width="17.33203125" style="46" bestFit="1" customWidth="1"/>
    <col min="6151" max="6151" width="22.5546875" style="46" bestFit="1" customWidth="1"/>
    <col min="6152" max="6152" width="15.88671875" style="46" bestFit="1" customWidth="1"/>
    <col min="6153" max="6153" width="17.33203125" style="46" bestFit="1" customWidth="1"/>
    <col min="6154" max="6154" width="18.33203125" style="46" bestFit="1" customWidth="1"/>
    <col min="6155" max="6155" width="19.5546875" style="46" bestFit="1" customWidth="1"/>
    <col min="6156" max="6398" width="9.109375" style="46"/>
    <col min="6399" max="6399" width="15.109375" style="46" customWidth="1"/>
    <col min="6400" max="6400" width="15.109375" style="46" bestFit="1" customWidth="1"/>
    <col min="6401" max="6402" width="18.5546875" style="46" bestFit="1" customWidth="1"/>
    <col min="6403" max="6403" width="16.44140625" style="46" bestFit="1" customWidth="1"/>
    <col min="6404" max="6404" width="13.5546875" style="46" bestFit="1" customWidth="1"/>
    <col min="6405" max="6405" width="17.5546875" style="46" bestFit="1" customWidth="1"/>
    <col min="6406" max="6406" width="17.33203125" style="46" bestFit="1" customWidth="1"/>
    <col min="6407" max="6407" width="22.5546875" style="46" bestFit="1" customWidth="1"/>
    <col min="6408" max="6408" width="15.88671875" style="46" bestFit="1" customWidth="1"/>
    <col min="6409" max="6409" width="17.33203125" style="46" bestFit="1" customWidth="1"/>
    <col min="6410" max="6410" width="18.33203125" style="46" bestFit="1" customWidth="1"/>
    <col min="6411" max="6411" width="19.5546875" style="46" bestFit="1" customWidth="1"/>
    <col min="6412" max="6654" width="9.109375" style="46"/>
    <col min="6655" max="6655" width="15.109375" style="46" customWidth="1"/>
    <col min="6656" max="6656" width="15.109375" style="46" bestFit="1" customWidth="1"/>
    <col min="6657" max="6658" width="18.5546875" style="46" bestFit="1" customWidth="1"/>
    <col min="6659" max="6659" width="16.44140625" style="46" bestFit="1" customWidth="1"/>
    <col min="6660" max="6660" width="13.5546875" style="46" bestFit="1" customWidth="1"/>
    <col min="6661" max="6661" width="17.5546875" style="46" bestFit="1" customWidth="1"/>
    <col min="6662" max="6662" width="17.33203125" style="46" bestFit="1" customWidth="1"/>
    <col min="6663" max="6663" width="22.5546875" style="46" bestFit="1" customWidth="1"/>
    <col min="6664" max="6664" width="15.88671875" style="46" bestFit="1" customWidth="1"/>
    <col min="6665" max="6665" width="17.33203125" style="46" bestFit="1" customWidth="1"/>
    <col min="6666" max="6666" width="18.33203125" style="46" bestFit="1" customWidth="1"/>
    <col min="6667" max="6667" width="19.5546875" style="46" bestFit="1" customWidth="1"/>
    <col min="6668" max="6910" width="9.109375" style="46"/>
    <col min="6911" max="6911" width="15.109375" style="46" customWidth="1"/>
    <col min="6912" max="6912" width="15.109375" style="46" bestFit="1" customWidth="1"/>
    <col min="6913" max="6914" width="18.5546875" style="46" bestFit="1" customWidth="1"/>
    <col min="6915" max="6915" width="16.44140625" style="46" bestFit="1" customWidth="1"/>
    <col min="6916" max="6916" width="13.5546875" style="46" bestFit="1" customWidth="1"/>
    <col min="6917" max="6917" width="17.5546875" style="46" bestFit="1" customWidth="1"/>
    <col min="6918" max="6918" width="17.33203125" style="46" bestFit="1" customWidth="1"/>
    <col min="6919" max="6919" width="22.5546875" style="46" bestFit="1" customWidth="1"/>
    <col min="6920" max="6920" width="15.88671875" style="46" bestFit="1" customWidth="1"/>
    <col min="6921" max="6921" width="17.33203125" style="46" bestFit="1" customWidth="1"/>
    <col min="6922" max="6922" width="18.33203125" style="46" bestFit="1" customWidth="1"/>
    <col min="6923" max="6923" width="19.5546875" style="46" bestFit="1" customWidth="1"/>
    <col min="6924" max="7166" width="9.109375" style="46"/>
    <col min="7167" max="7167" width="15.109375" style="46" customWidth="1"/>
    <col min="7168" max="7168" width="15.109375" style="46" bestFit="1" customWidth="1"/>
    <col min="7169" max="7170" width="18.5546875" style="46" bestFit="1" customWidth="1"/>
    <col min="7171" max="7171" width="16.44140625" style="46" bestFit="1" customWidth="1"/>
    <col min="7172" max="7172" width="13.5546875" style="46" bestFit="1" customWidth="1"/>
    <col min="7173" max="7173" width="17.5546875" style="46" bestFit="1" customWidth="1"/>
    <col min="7174" max="7174" width="17.33203125" style="46" bestFit="1" customWidth="1"/>
    <col min="7175" max="7175" width="22.5546875" style="46" bestFit="1" customWidth="1"/>
    <col min="7176" max="7176" width="15.88671875" style="46" bestFit="1" customWidth="1"/>
    <col min="7177" max="7177" width="17.33203125" style="46" bestFit="1" customWidth="1"/>
    <col min="7178" max="7178" width="18.33203125" style="46" bestFit="1" customWidth="1"/>
    <col min="7179" max="7179" width="19.5546875" style="46" bestFit="1" customWidth="1"/>
    <col min="7180" max="7422" width="9.109375" style="46"/>
    <col min="7423" max="7423" width="15.109375" style="46" customWidth="1"/>
    <col min="7424" max="7424" width="15.109375" style="46" bestFit="1" customWidth="1"/>
    <col min="7425" max="7426" width="18.5546875" style="46" bestFit="1" customWidth="1"/>
    <col min="7427" max="7427" width="16.44140625" style="46" bestFit="1" customWidth="1"/>
    <col min="7428" max="7428" width="13.5546875" style="46" bestFit="1" customWidth="1"/>
    <col min="7429" max="7429" width="17.5546875" style="46" bestFit="1" customWidth="1"/>
    <col min="7430" max="7430" width="17.33203125" style="46" bestFit="1" customWidth="1"/>
    <col min="7431" max="7431" width="22.5546875" style="46" bestFit="1" customWidth="1"/>
    <col min="7432" max="7432" width="15.88671875" style="46" bestFit="1" customWidth="1"/>
    <col min="7433" max="7433" width="17.33203125" style="46" bestFit="1" customWidth="1"/>
    <col min="7434" max="7434" width="18.33203125" style="46" bestFit="1" customWidth="1"/>
    <col min="7435" max="7435" width="19.5546875" style="46" bestFit="1" customWidth="1"/>
    <col min="7436" max="7678" width="9.109375" style="46"/>
    <col min="7679" max="7679" width="15.109375" style="46" customWidth="1"/>
    <col min="7680" max="7680" width="15.109375" style="46" bestFit="1" customWidth="1"/>
    <col min="7681" max="7682" width="18.5546875" style="46" bestFit="1" customWidth="1"/>
    <col min="7683" max="7683" width="16.44140625" style="46" bestFit="1" customWidth="1"/>
    <col min="7684" max="7684" width="13.5546875" style="46" bestFit="1" customWidth="1"/>
    <col min="7685" max="7685" width="17.5546875" style="46" bestFit="1" customWidth="1"/>
    <col min="7686" max="7686" width="17.33203125" style="46" bestFit="1" customWidth="1"/>
    <col min="7687" max="7687" width="22.5546875" style="46" bestFit="1" customWidth="1"/>
    <col min="7688" max="7688" width="15.88671875" style="46" bestFit="1" customWidth="1"/>
    <col min="7689" max="7689" width="17.33203125" style="46" bestFit="1" customWidth="1"/>
    <col min="7690" max="7690" width="18.33203125" style="46" bestFit="1" customWidth="1"/>
    <col min="7691" max="7691" width="19.5546875" style="46" bestFit="1" customWidth="1"/>
    <col min="7692" max="7934" width="9.109375" style="46"/>
    <col min="7935" max="7935" width="15.109375" style="46" customWidth="1"/>
    <col min="7936" max="7936" width="15.109375" style="46" bestFit="1" customWidth="1"/>
    <col min="7937" max="7938" width="18.5546875" style="46" bestFit="1" customWidth="1"/>
    <col min="7939" max="7939" width="16.44140625" style="46" bestFit="1" customWidth="1"/>
    <col min="7940" max="7940" width="13.5546875" style="46" bestFit="1" customWidth="1"/>
    <col min="7941" max="7941" width="17.5546875" style="46" bestFit="1" customWidth="1"/>
    <col min="7942" max="7942" width="17.33203125" style="46" bestFit="1" customWidth="1"/>
    <col min="7943" max="7943" width="22.5546875" style="46" bestFit="1" customWidth="1"/>
    <col min="7944" max="7944" width="15.88671875" style="46" bestFit="1" customWidth="1"/>
    <col min="7945" max="7945" width="17.33203125" style="46" bestFit="1" customWidth="1"/>
    <col min="7946" max="7946" width="18.33203125" style="46" bestFit="1" customWidth="1"/>
    <col min="7947" max="7947" width="19.5546875" style="46" bestFit="1" customWidth="1"/>
    <col min="7948" max="8190" width="9.109375" style="46"/>
    <col min="8191" max="8191" width="15.109375" style="46" customWidth="1"/>
    <col min="8192" max="8192" width="15.109375" style="46" bestFit="1" customWidth="1"/>
    <col min="8193" max="8194" width="18.5546875" style="46" bestFit="1" customWidth="1"/>
    <col min="8195" max="8195" width="16.44140625" style="46" bestFit="1" customWidth="1"/>
    <col min="8196" max="8196" width="13.5546875" style="46" bestFit="1" customWidth="1"/>
    <col min="8197" max="8197" width="17.5546875" style="46" bestFit="1" customWidth="1"/>
    <col min="8198" max="8198" width="17.33203125" style="46" bestFit="1" customWidth="1"/>
    <col min="8199" max="8199" width="22.5546875" style="46" bestFit="1" customWidth="1"/>
    <col min="8200" max="8200" width="15.88671875" style="46" bestFit="1" customWidth="1"/>
    <col min="8201" max="8201" width="17.33203125" style="46" bestFit="1" customWidth="1"/>
    <col min="8202" max="8202" width="18.33203125" style="46" bestFit="1" customWidth="1"/>
    <col min="8203" max="8203" width="19.5546875" style="46" bestFit="1" customWidth="1"/>
    <col min="8204" max="8446" width="9.109375" style="46"/>
    <col min="8447" max="8447" width="15.109375" style="46" customWidth="1"/>
    <col min="8448" max="8448" width="15.109375" style="46" bestFit="1" customWidth="1"/>
    <col min="8449" max="8450" width="18.5546875" style="46" bestFit="1" customWidth="1"/>
    <col min="8451" max="8451" width="16.44140625" style="46" bestFit="1" customWidth="1"/>
    <col min="8452" max="8452" width="13.5546875" style="46" bestFit="1" customWidth="1"/>
    <col min="8453" max="8453" width="17.5546875" style="46" bestFit="1" customWidth="1"/>
    <col min="8454" max="8454" width="17.33203125" style="46" bestFit="1" customWidth="1"/>
    <col min="8455" max="8455" width="22.5546875" style="46" bestFit="1" customWidth="1"/>
    <col min="8456" max="8456" width="15.88671875" style="46" bestFit="1" customWidth="1"/>
    <col min="8457" max="8457" width="17.33203125" style="46" bestFit="1" customWidth="1"/>
    <col min="8458" max="8458" width="18.33203125" style="46" bestFit="1" customWidth="1"/>
    <col min="8459" max="8459" width="19.5546875" style="46" bestFit="1" customWidth="1"/>
    <col min="8460" max="8702" width="9.109375" style="46"/>
    <col min="8703" max="8703" width="15.109375" style="46" customWidth="1"/>
    <col min="8704" max="8704" width="15.109375" style="46" bestFit="1" customWidth="1"/>
    <col min="8705" max="8706" width="18.5546875" style="46" bestFit="1" customWidth="1"/>
    <col min="8707" max="8707" width="16.44140625" style="46" bestFit="1" customWidth="1"/>
    <col min="8708" max="8708" width="13.5546875" style="46" bestFit="1" customWidth="1"/>
    <col min="8709" max="8709" width="17.5546875" style="46" bestFit="1" customWidth="1"/>
    <col min="8710" max="8710" width="17.33203125" style="46" bestFit="1" customWidth="1"/>
    <col min="8711" max="8711" width="22.5546875" style="46" bestFit="1" customWidth="1"/>
    <col min="8712" max="8712" width="15.88671875" style="46" bestFit="1" customWidth="1"/>
    <col min="8713" max="8713" width="17.33203125" style="46" bestFit="1" customWidth="1"/>
    <col min="8714" max="8714" width="18.33203125" style="46" bestFit="1" customWidth="1"/>
    <col min="8715" max="8715" width="19.5546875" style="46" bestFit="1" customWidth="1"/>
    <col min="8716" max="8958" width="9.109375" style="46"/>
    <col min="8959" max="8959" width="15.109375" style="46" customWidth="1"/>
    <col min="8960" max="8960" width="15.109375" style="46" bestFit="1" customWidth="1"/>
    <col min="8961" max="8962" width="18.5546875" style="46" bestFit="1" customWidth="1"/>
    <col min="8963" max="8963" width="16.44140625" style="46" bestFit="1" customWidth="1"/>
    <col min="8964" max="8964" width="13.5546875" style="46" bestFit="1" customWidth="1"/>
    <col min="8965" max="8965" width="17.5546875" style="46" bestFit="1" customWidth="1"/>
    <col min="8966" max="8966" width="17.33203125" style="46" bestFit="1" customWidth="1"/>
    <col min="8967" max="8967" width="22.5546875" style="46" bestFit="1" customWidth="1"/>
    <col min="8968" max="8968" width="15.88671875" style="46" bestFit="1" customWidth="1"/>
    <col min="8969" max="8969" width="17.33203125" style="46" bestFit="1" customWidth="1"/>
    <col min="8970" max="8970" width="18.33203125" style="46" bestFit="1" customWidth="1"/>
    <col min="8971" max="8971" width="19.5546875" style="46" bestFit="1" customWidth="1"/>
    <col min="8972" max="9214" width="9.109375" style="46"/>
    <col min="9215" max="9215" width="15.109375" style="46" customWidth="1"/>
    <col min="9216" max="9216" width="15.109375" style="46" bestFit="1" customWidth="1"/>
    <col min="9217" max="9218" width="18.5546875" style="46" bestFit="1" customWidth="1"/>
    <col min="9219" max="9219" width="16.44140625" style="46" bestFit="1" customWidth="1"/>
    <col min="9220" max="9220" width="13.5546875" style="46" bestFit="1" customWidth="1"/>
    <col min="9221" max="9221" width="17.5546875" style="46" bestFit="1" customWidth="1"/>
    <col min="9222" max="9222" width="17.33203125" style="46" bestFit="1" customWidth="1"/>
    <col min="9223" max="9223" width="22.5546875" style="46" bestFit="1" customWidth="1"/>
    <col min="9224" max="9224" width="15.88671875" style="46" bestFit="1" customWidth="1"/>
    <col min="9225" max="9225" width="17.33203125" style="46" bestFit="1" customWidth="1"/>
    <col min="9226" max="9226" width="18.33203125" style="46" bestFit="1" customWidth="1"/>
    <col min="9227" max="9227" width="19.5546875" style="46" bestFit="1" customWidth="1"/>
    <col min="9228" max="9470" width="9.109375" style="46"/>
    <col min="9471" max="9471" width="15.109375" style="46" customWidth="1"/>
    <col min="9472" max="9472" width="15.109375" style="46" bestFit="1" customWidth="1"/>
    <col min="9473" max="9474" width="18.5546875" style="46" bestFit="1" customWidth="1"/>
    <col min="9475" max="9475" width="16.44140625" style="46" bestFit="1" customWidth="1"/>
    <col min="9476" max="9476" width="13.5546875" style="46" bestFit="1" customWidth="1"/>
    <col min="9477" max="9477" width="17.5546875" style="46" bestFit="1" customWidth="1"/>
    <col min="9478" max="9478" width="17.33203125" style="46" bestFit="1" customWidth="1"/>
    <col min="9479" max="9479" width="22.5546875" style="46" bestFit="1" customWidth="1"/>
    <col min="9480" max="9480" width="15.88671875" style="46" bestFit="1" customWidth="1"/>
    <col min="9481" max="9481" width="17.33203125" style="46" bestFit="1" customWidth="1"/>
    <col min="9482" max="9482" width="18.33203125" style="46" bestFit="1" customWidth="1"/>
    <col min="9483" max="9483" width="19.5546875" style="46" bestFit="1" customWidth="1"/>
    <col min="9484" max="9726" width="9.109375" style="46"/>
    <col min="9727" max="9727" width="15.109375" style="46" customWidth="1"/>
    <col min="9728" max="9728" width="15.109375" style="46" bestFit="1" customWidth="1"/>
    <col min="9729" max="9730" width="18.5546875" style="46" bestFit="1" customWidth="1"/>
    <col min="9731" max="9731" width="16.44140625" style="46" bestFit="1" customWidth="1"/>
    <col min="9732" max="9732" width="13.5546875" style="46" bestFit="1" customWidth="1"/>
    <col min="9733" max="9733" width="17.5546875" style="46" bestFit="1" customWidth="1"/>
    <col min="9734" max="9734" width="17.33203125" style="46" bestFit="1" customWidth="1"/>
    <col min="9735" max="9735" width="22.5546875" style="46" bestFit="1" customWidth="1"/>
    <col min="9736" max="9736" width="15.88671875" style="46" bestFit="1" customWidth="1"/>
    <col min="9737" max="9737" width="17.33203125" style="46" bestFit="1" customWidth="1"/>
    <col min="9738" max="9738" width="18.33203125" style="46" bestFit="1" customWidth="1"/>
    <col min="9739" max="9739" width="19.5546875" style="46" bestFit="1" customWidth="1"/>
    <col min="9740" max="9982" width="9.109375" style="46"/>
    <col min="9983" max="9983" width="15.109375" style="46" customWidth="1"/>
    <col min="9984" max="9984" width="15.109375" style="46" bestFit="1" customWidth="1"/>
    <col min="9985" max="9986" width="18.5546875" style="46" bestFit="1" customWidth="1"/>
    <col min="9987" max="9987" width="16.44140625" style="46" bestFit="1" customWidth="1"/>
    <col min="9988" max="9988" width="13.5546875" style="46" bestFit="1" customWidth="1"/>
    <col min="9989" max="9989" width="17.5546875" style="46" bestFit="1" customWidth="1"/>
    <col min="9990" max="9990" width="17.33203125" style="46" bestFit="1" customWidth="1"/>
    <col min="9991" max="9991" width="22.5546875" style="46" bestFit="1" customWidth="1"/>
    <col min="9992" max="9992" width="15.88671875" style="46" bestFit="1" customWidth="1"/>
    <col min="9993" max="9993" width="17.33203125" style="46" bestFit="1" customWidth="1"/>
    <col min="9994" max="9994" width="18.33203125" style="46" bestFit="1" customWidth="1"/>
    <col min="9995" max="9995" width="19.5546875" style="46" bestFit="1" customWidth="1"/>
    <col min="9996" max="10238" width="9.109375" style="46"/>
    <col min="10239" max="10239" width="15.109375" style="46" customWidth="1"/>
    <col min="10240" max="10240" width="15.109375" style="46" bestFit="1" customWidth="1"/>
    <col min="10241" max="10242" width="18.5546875" style="46" bestFit="1" customWidth="1"/>
    <col min="10243" max="10243" width="16.44140625" style="46" bestFit="1" customWidth="1"/>
    <col min="10244" max="10244" width="13.5546875" style="46" bestFit="1" customWidth="1"/>
    <col min="10245" max="10245" width="17.5546875" style="46" bestFit="1" customWidth="1"/>
    <col min="10246" max="10246" width="17.33203125" style="46" bestFit="1" customWidth="1"/>
    <col min="10247" max="10247" width="22.5546875" style="46" bestFit="1" customWidth="1"/>
    <col min="10248" max="10248" width="15.88671875" style="46" bestFit="1" customWidth="1"/>
    <col min="10249" max="10249" width="17.33203125" style="46" bestFit="1" customWidth="1"/>
    <col min="10250" max="10250" width="18.33203125" style="46" bestFit="1" customWidth="1"/>
    <col min="10251" max="10251" width="19.5546875" style="46" bestFit="1" customWidth="1"/>
    <col min="10252" max="10494" width="9.109375" style="46"/>
    <col min="10495" max="10495" width="15.109375" style="46" customWidth="1"/>
    <col min="10496" max="10496" width="15.109375" style="46" bestFit="1" customWidth="1"/>
    <col min="10497" max="10498" width="18.5546875" style="46" bestFit="1" customWidth="1"/>
    <col min="10499" max="10499" width="16.44140625" style="46" bestFit="1" customWidth="1"/>
    <col min="10500" max="10500" width="13.5546875" style="46" bestFit="1" customWidth="1"/>
    <col min="10501" max="10501" width="17.5546875" style="46" bestFit="1" customWidth="1"/>
    <col min="10502" max="10502" width="17.33203125" style="46" bestFit="1" customWidth="1"/>
    <col min="10503" max="10503" width="22.5546875" style="46" bestFit="1" customWidth="1"/>
    <col min="10504" max="10504" width="15.88671875" style="46" bestFit="1" customWidth="1"/>
    <col min="10505" max="10505" width="17.33203125" style="46" bestFit="1" customWidth="1"/>
    <col min="10506" max="10506" width="18.33203125" style="46" bestFit="1" customWidth="1"/>
    <col min="10507" max="10507" width="19.5546875" style="46" bestFit="1" customWidth="1"/>
    <col min="10508" max="10750" width="9.109375" style="46"/>
    <col min="10751" max="10751" width="15.109375" style="46" customWidth="1"/>
    <col min="10752" max="10752" width="15.109375" style="46" bestFit="1" customWidth="1"/>
    <col min="10753" max="10754" width="18.5546875" style="46" bestFit="1" customWidth="1"/>
    <col min="10755" max="10755" width="16.44140625" style="46" bestFit="1" customWidth="1"/>
    <col min="10756" max="10756" width="13.5546875" style="46" bestFit="1" customWidth="1"/>
    <col min="10757" max="10757" width="17.5546875" style="46" bestFit="1" customWidth="1"/>
    <col min="10758" max="10758" width="17.33203125" style="46" bestFit="1" customWidth="1"/>
    <col min="10759" max="10759" width="22.5546875" style="46" bestFit="1" customWidth="1"/>
    <col min="10760" max="10760" width="15.88671875" style="46" bestFit="1" customWidth="1"/>
    <col min="10761" max="10761" width="17.33203125" style="46" bestFit="1" customWidth="1"/>
    <col min="10762" max="10762" width="18.33203125" style="46" bestFit="1" customWidth="1"/>
    <col min="10763" max="10763" width="19.5546875" style="46" bestFit="1" customWidth="1"/>
    <col min="10764" max="11006" width="9.109375" style="46"/>
    <col min="11007" max="11007" width="15.109375" style="46" customWidth="1"/>
    <col min="11008" max="11008" width="15.109375" style="46" bestFit="1" customWidth="1"/>
    <col min="11009" max="11010" width="18.5546875" style="46" bestFit="1" customWidth="1"/>
    <col min="11011" max="11011" width="16.44140625" style="46" bestFit="1" customWidth="1"/>
    <col min="11012" max="11012" width="13.5546875" style="46" bestFit="1" customWidth="1"/>
    <col min="11013" max="11013" width="17.5546875" style="46" bestFit="1" customWidth="1"/>
    <col min="11014" max="11014" width="17.33203125" style="46" bestFit="1" customWidth="1"/>
    <col min="11015" max="11015" width="22.5546875" style="46" bestFit="1" customWidth="1"/>
    <col min="11016" max="11016" width="15.88671875" style="46" bestFit="1" customWidth="1"/>
    <col min="11017" max="11017" width="17.33203125" style="46" bestFit="1" customWidth="1"/>
    <col min="11018" max="11018" width="18.33203125" style="46" bestFit="1" customWidth="1"/>
    <col min="11019" max="11019" width="19.5546875" style="46" bestFit="1" customWidth="1"/>
    <col min="11020" max="11262" width="9.109375" style="46"/>
    <col min="11263" max="11263" width="15.109375" style="46" customWidth="1"/>
    <col min="11264" max="11264" width="15.109375" style="46" bestFit="1" customWidth="1"/>
    <col min="11265" max="11266" width="18.5546875" style="46" bestFit="1" customWidth="1"/>
    <col min="11267" max="11267" width="16.44140625" style="46" bestFit="1" customWidth="1"/>
    <col min="11268" max="11268" width="13.5546875" style="46" bestFit="1" customWidth="1"/>
    <col min="11269" max="11269" width="17.5546875" style="46" bestFit="1" customWidth="1"/>
    <col min="11270" max="11270" width="17.33203125" style="46" bestFit="1" customWidth="1"/>
    <col min="11271" max="11271" width="22.5546875" style="46" bestFit="1" customWidth="1"/>
    <col min="11272" max="11272" width="15.88671875" style="46" bestFit="1" customWidth="1"/>
    <col min="11273" max="11273" width="17.33203125" style="46" bestFit="1" customWidth="1"/>
    <col min="11274" max="11274" width="18.33203125" style="46" bestFit="1" customWidth="1"/>
    <col min="11275" max="11275" width="19.5546875" style="46" bestFit="1" customWidth="1"/>
    <col min="11276" max="11518" width="9.109375" style="46"/>
    <col min="11519" max="11519" width="15.109375" style="46" customWidth="1"/>
    <col min="11520" max="11520" width="15.109375" style="46" bestFit="1" customWidth="1"/>
    <col min="11521" max="11522" width="18.5546875" style="46" bestFit="1" customWidth="1"/>
    <col min="11523" max="11523" width="16.44140625" style="46" bestFit="1" customWidth="1"/>
    <col min="11524" max="11524" width="13.5546875" style="46" bestFit="1" customWidth="1"/>
    <col min="11525" max="11525" width="17.5546875" style="46" bestFit="1" customWidth="1"/>
    <col min="11526" max="11526" width="17.33203125" style="46" bestFit="1" customWidth="1"/>
    <col min="11527" max="11527" width="22.5546875" style="46" bestFit="1" customWidth="1"/>
    <col min="11528" max="11528" width="15.88671875" style="46" bestFit="1" customWidth="1"/>
    <col min="11529" max="11529" width="17.33203125" style="46" bestFit="1" customWidth="1"/>
    <col min="11530" max="11530" width="18.33203125" style="46" bestFit="1" customWidth="1"/>
    <col min="11531" max="11531" width="19.5546875" style="46" bestFit="1" customWidth="1"/>
    <col min="11532" max="11774" width="9.109375" style="46"/>
    <col min="11775" max="11775" width="15.109375" style="46" customWidth="1"/>
    <col min="11776" max="11776" width="15.109375" style="46" bestFit="1" customWidth="1"/>
    <col min="11777" max="11778" width="18.5546875" style="46" bestFit="1" customWidth="1"/>
    <col min="11779" max="11779" width="16.44140625" style="46" bestFit="1" customWidth="1"/>
    <col min="11780" max="11780" width="13.5546875" style="46" bestFit="1" customWidth="1"/>
    <col min="11781" max="11781" width="17.5546875" style="46" bestFit="1" customWidth="1"/>
    <col min="11782" max="11782" width="17.33203125" style="46" bestFit="1" customWidth="1"/>
    <col min="11783" max="11783" width="22.5546875" style="46" bestFit="1" customWidth="1"/>
    <col min="11784" max="11784" width="15.88671875" style="46" bestFit="1" customWidth="1"/>
    <col min="11785" max="11785" width="17.33203125" style="46" bestFit="1" customWidth="1"/>
    <col min="11786" max="11786" width="18.33203125" style="46" bestFit="1" customWidth="1"/>
    <col min="11787" max="11787" width="19.5546875" style="46" bestFit="1" customWidth="1"/>
    <col min="11788" max="12030" width="9.109375" style="46"/>
    <col min="12031" max="12031" width="15.109375" style="46" customWidth="1"/>
    <col min="12032" max="12032" width="15.109375" style="46" bestFit="1" customWidth="1"/>
    <col min="12033" max="12034" width="18.5546875" style="46" bestFit="1" customWidth="1"/>
    <col min="12035" max="12035" width="16.44140625" style="46" bestFit="1" customWidth="1"/>
    <col min="12036" max="12036" width="13.5546875" style="46" bestFit="1" customWidth="1"/>
    <col min="12037" max="12037" width="17.5546875" style="46" bestFit="1" customWidth="1"/>
    <col min="12038" max="12038" width="17.33203125" style="46" bestFit="1" customWidth="1"/>
    <col min="12039" max="12039" width="22.5546875" style="46" bestFit="1" customWidth="1"/>
    <col min="12040" max="12040" width="15.88671875" style="46" bestFit="1" customWidth="1"/>
    <col min="12041" max="12041" width="17.33203125" style="46" bestFit="1" customWidth="1"/>
    <col min="12042" max="12042" width="18.33203125" style="46" bestFit="1" customWidth="1"/>
    <col min="12043" max="12043" width="19.5546875" style="46" bestFit="1" customWidth="1"/>
    <col min="12044" max="12286" width="9.109375" style="46"/>
    <col min="12287" max="12287" width="15.109375" style="46" customWidth="1"/>
    <col min="12288" max="12288" width="15.109375" style="46" bestFit="1" customWidth="1"/>
    <col min="12289" max="12290" width="18.5546875" style="46" bestFit="1" customWidth="1"/>
    <col min="12291" max="12291" width="16.44140625" style="46" bestFit="1" customWidth="1"/>
    <col min="12292" max="12292" width="13.5546875" style="46" bestFit="1" customWidth="1"/>
    <col min="12293" max="12293" width="17.5546875" style="46" bestFit="1" customWidth="1"/>
    <col min="12294" max="12294" width="17.33203125" style="46" bestFit="1" customWidth="1"/>
    <col min="12295" max="12295" width="22.5546875" style="46" bestFit="1" customWidth="1"/>
    <col min="12296" max="12296" width="15.88671875" style="46" bestFit="1" customWidth="1"/>
    <col min="12297" max="12297" width="17.33203125" style="46" bestFit="1" customWidth="1"/>
    <col min="12298" max="12298" width="18.33203125" style="46" bestFit="1" customWidth="1"/>
    <col min="12299" max="12299" width="19.5546875" style="46" bestFit="1" customWidth="1"/>
    <col min="12300" max="12542" width="9.109375" style="46"/>
    <col min="12543" max="12543" width="15.109375" style="46" customWidth="1"/>
    <col min="12544" max="12544" width="15.109375" style="46" bestFit="1" customWidth="1"/>
    <col min="12545" max="12546" width="18.5546875" style="46" bestFit="1" customWidth="1"/>
    <col min="12547" max="12547" width="16.44140625" style="46" bestFit="1" customWidth="1"/>
    <col min="12548" max="12548" width="13.5546875" style="46" bestFit="1" customWidth="1"/>
    <col min="12549" max="12549" width="17.5546875" style="46" bestFit="1" customWidth="1"/>
    <col min="12550" max="12550" width="17.33203125" style="46" bestFit="1" customWidth="1"/>
    <col min="12551" max="12551" width="22.5546875" style="46" bestFit="1" customWidth="1"/>
    <col min="12552" max="12552" width="15.88671875" style="46" bestFit="1" customWidth="1"/>
    <col min="12553" max="12553" width="17.33203125" style="46" bestFit="1" customWidth="1"/>
    <col min="12554" max="12554" width="18.33203125" style="46" bestFit="1" customWidth="1"/>
    <col min="12555" max="12555" width="19.5546875" style="46" bestFit="1" customWidth="1"/>
    <col min="12556" max="12798" width="9.109375" style="46"/>
    <col min="12799" max="12799" width="15.109375" style="46" customWidth="1"/>
    <col min="12800" max="12800" width="15.109375" style="46" bestFit="1" customWidth="1"/>
    <col min="12801" max="12802" width="18.5546875" style="46" bestFit="1" customWidth="1"/>
    <col min="12803" max="12803" width="16.44140625" style="46" bestFit="1" customWidth="1"/>
    <col min="12804" max="12804" width="13.5546875" style="46" bestFit="1" customWidth="1"/>
    <col min="12805" max="12805" width="17.5546875" style="46" bestFit="1" customWidth="1"/>
    <col min="12806" max="12806" width="17.33203125" style="46" bestFit="1" customWidth="1"/>
    <col min="12807" max="12807" width="22.5546875" style="46" bestFit="1" customWidth="1"/>
    <col min="12808" max="12808" width="15.88671875" style="46" bestFit="1" customWidth="1"/>
    <col min="12809" max="12809" width="17.33203125" style="46" bestFit="1" customWidth="1"/>
    <col min="12810" max="12810" width="18.33203125" style="46" bestFit="1" customWidth="1"/>
    <col min="12811" max="12811" width="19.5546875" style="46" bestFit="1" customWidth="1"/>
    <col min="12812" max="13054" width="9.109375" style="46"/>
    <col min="13055" max="13055" width="15.109375" style="46" customWidth="1"/>
    <col min="13056" max="13056" width="15.109375" style="46" bestFit="1" customWidth="1"/>
    <col min="13057" max="13058" width="18.5546875" style="46" bestFit="1" customWidth="1"/>
    <col min="13059" max="13059" width="16.44140625" style="46" bestFit="1" customWidth="1"/>
    <col min="13060" max="13060" width="13.5546875" style="46" bestFit="1" customWidth="1"/>
    <col min="13061" max="13061" width="17.5546875" style="46" bestFit="1" customWidth="1"/>
    <col min="13062" max="13062" width="17.33203125" style="46" bestFit="1" customWidth="1"/>
    <col min="13063" max="13063" width="22.5546875" style="46" bestFit="1" customWidth="1"/>
    <col min="13064" max="13064" width="15.88671875" style="46" bestFit="1" customWidth="1"/>
    <col min="13065" max="13065" width="17.33203125" style="46" bestFit="1" customWidth="1"/>
    <col min="13066" max="13066" width="18.33203125" style="46" bestFit="1" customWidth="1"/>
    <col min="13067" max="13067" width="19.5546875" style="46" bestFit="1" customWidth="1"/>
    <col min="13068" max="13310" width="9.109375" style="46"/>
    <col min="13311" max="13311" width="15.109375" style="46" customWidth="1"/>
    <col min="13312" max="13312" width="15.109375" style="46" bestFit="1" customWidth="1"/>
    <col min="13313" max="13314" width="18.5546875" style="46" bestFit="1" customWidth="1"/>
    <col min="13315" max="13315" width="16.44140625" style="46" bestFit="1" customWidth="1"/>
    <col min="13316" max="13316" width="13.5546875" style="46" bestFit="1" customWidth="1"/>
    <col min="13317" max="13317" width="17.5546875" style="46" bestFit="1" customWidth="1"/>
    <col min="13318" max="13318" width="17.33203125" style="46" bestFit="1" customWidth="1"/>
    <col min="13319" max="13319" width="22.5546875" style="46" bestFit="1" customWidth="1"/>
    <col min="13320" max="13320" width="15.88671875" style="46" bestFit="1" customWidth="1"/>
    <col min="13321" max="13321" width="17.33203125" style="46" bestFit="1" customWidth="1"/>
    <col min="13322" max="13322" width="18.33203125" style="46" bestFit="1" customWidth="1"/>
    <col min="13323" max="13323" width="19.5546875" style="46" bestFit="1" customWidth="1"/>
    <col min="13324" max="13566" width="9.109375" style="46"/>
    <col min="13567" max="13567" width="15.109375" style="46" customWidth="1"/>
    <col min="13568" max="13568" width="15.109375" style="46" bestFit="1" customWidth="1"/>
    <col min="13569" max="13570" width="18.5546875" style="46" bestFit="1" customWidth="1"/>
    <col min="13571" max="13571" width="16.44140625" style="46" bestFit="1" customWidth="1"/>
    <col min="13572" max="13572" width="13.5546875" style="46" bestFit="1" customWidth="1"/>
    <col min="13573" max="13573" width="17.5546875" style="46" bestFit="1" customWidth="1"/>
    <col min="13574" max="13574" width="17.33203125" style="46" bestFit="1" customWidth="1"/>
    <col min="13575" max="13575" width="22.5546875" style="46" bestFit="1" customWidth="1"/>
    <col min="13576" max="13576" width="15.88671875" style="46" bestFit="1" customWidth="1"/>
    <col min="13577" max="13577" width="17.33203125" style="46" bestFit="1" customWidth="1"/>
    <col min="13578" max="13578" width="18.33203125" style="46" bestFit="1" customWidth="1"/>
    <col min="13579" max="13579" width="19.5546875" style="46" bestFit="1" customWidth="1"/>
    <col min="13580" max="13822" width="9.109375" style="46"/>
    <col min="13823" max="13823" width="15.109375" style="46" customWidth="1"/>
    <col min="13824" max="13824" width="15.109375" style="46" bestFit="1" customWidth="1"/>
    <col min="13825" max="13826" width="18.5546875" style="46" bestFit="1" customWidth="1"/>
    <col min="13827" max="13827" width="16.44140625" style="46" bestFit="1" customWidth="1"/>
    <col min="13828" max="13828" width="13.5546875" style="46" bestFit="1" customWidth="1"/>
    <col min="13829" max="13829" width="17.5546875" style="46" bestFit="1" customWidth="1"/>
    <col min="13830" max="13830" width="17.33203125" style="46" bestFit="1" customWidth="1"/>
    <col min="13831" max="13831" width="22.5546875" style="46" bestFit="1" customWidth="1"/>
    <col min="13832" max="13832" width="15.88671875" style="46" bestFit="1" customWidth="1"/>
    <col min="13833" max="13833" width="17.33203125" style="46" bestFit="1" customWidth="1"/>
    <col min="13834" max="13834" width="18.33203125" style="46" bestFit="1" customWidth="1"/>
    <col min="13835" max="13835" width="19.5546875" style="46" bestFit="1" customWidth="1"/>
    <col min="13836" max="14078" width="9.109375" style="46"/>
    <col min="14079" max="14079" width="15.109375" style="46" customWidth="1"/>
    <col min="14080" max="14080" width="15.109375" style="46" bestFit="1" customWidth="1"/>
    <col min="14081" max="14082" width="18.5546875" style="46" bestFit="1" customWidth="1"/>
    <col min="14083" max="14083" width="16.44140625" style="46" bestFit="1" customWidth="1"/>
    <col min="14084" max="14084" width="13.5546875" style="46" bestFit="1" customWidth="1"/>
    <col min="14085" max="14085" width="17.5546875" style="46" bestFit="1" customWidth="1"/>
    <col min="14086" max="14086" width="17.33203125" style="46" bestFit="1" customWidth="1"/>
    <col min="14087" max="14087" width="22.5546875" style="46" bestFit="1" customWidth="1"/>
    <col min="14088" max="14088" width="15.88671875" style="46" bestFit="1" customWidth="1"/>
    <col min="14089" max="14089" width="17.33203125" style="46" bestFit="1" customWidth="1"/>
    <col min="14090" max="14090" width="18.33203125" style="46" bestFit="1" customWidth="1"/>
    <col min="14091" max="14091" width="19.5546875" style="46" bestFit="1" customWidth="1"/>
    <col min="14092" max="14334" width="9.109375" style="46"/>
    <col min="14335" max="14335" width="15.109375" style="46" customWidth="1"/>
    <col min="14336" max="14336" width="15.109375" style="46" bestFit="1" customWidth="1"/>
    <col min="14337" max="14338" width="18.5546875" style="46" bestFit="1" customWidth="1"/>
    <col min="14339" max="14339" width="16.44140625" style="46" bestFit="1" customWidth="1"/>
    <col min="14340" max="14340" width="13.5546875" style="46" bestFit="1" customWidth="1"/>
    <col min="14341" max="14341" width="17.5546875" style="46" bestFit="1" customWidth="1"/>
    <col min="14342" max="14342" width="17.33203125" style="46" bestFit="1" customWidth="1"/>
    <col min="14343" max="14343" width="22.5546875" style="46" bestFit="1" customWidth="1"/>
    <col min="14344" max="14344" width="15.88671875" style="46" bestFit="1" customWidth="1"/>
    <col min="14345" max="14345" width="17.33203125" style="46" bestFit="1" customWidth="1"/>
    <col min="14346" max="14346" width="18.33203125" style="46" bestFit="1" customWidth="1"/>
    <col min="14347" max="14347" width="19.5546875" style="46" bestFit="1" customWidth="1"/>
    <col min="14348" max="14590" width="9.109375" style="46"/>
    <col min="14591" max="14591" width="15.109375" style="46" customWidth="1"/>
    <col min="14592" max="14592" width="15.109375" style="46" bestFit="1" customWidth="1"/>
    <col min="14593" max="14594" width="18.5546875" style="46" bestFit="1" customWidth="1"/>
    <col min="14595" max="14595" width="16.44140625" style="46" bestFit="1" customWidth="1"/>
    <col min="14596" max="14596" width="13.5546875" style="46" bestFit="1" customWidth="1"/>
    <col min="14597" max="14597" width="17.5546875" style="46" bestFit="1" customWidth="1"/>
    <col min="14598" max="14598" width="17.33203125" style="46" bestFit="1" customWidth="1"/>
    <col min="14599" max="14599" width="22.5546875" style="46" bestFit="1" customWidth="1"/>
    <col min="14600" max="14600" width="15.88671875" style="46" bestFit="1" customWidth="1"/>
    <col min="14601" max="14601" width="17.33203125" style="46" bestFit="1" customWidth="1"/>
    <col min="14602" max="14602" width="18.33203125" style="46" bestFit="1" customWidth="1"/>
    <col min="14603" max="14603" width="19.5546875" style="46" bestFit="1" customWidth="1"/>
    <col min="14604" max="14846" width="9.109375" style="46"/>
    <col min="14847" max="14847" width="15.109375" style="46" customWidth="1"/>
    <col min="14848" max="14848" width="15.109375" style="46" bestFit="1" customWidth="1"/>
    <col min="14849" max="14850" width="18.5546875" style="46" bestFit="1" customWidth="1"/>
    <col min="14851" max="14851" width="16.44140625" style="46" bestFit="1" customWidth="1"/>
    <col min="14852" max="14852" width="13.5546875" style="46" bestFit="1" customWidth="1"/>
    <col min="14853" max="14853" width="17.5546875" style="46" bestFit="1" customWidth="1"/>
    <col min="14854" max="14854" width="17.33203125" style="46" bestFit="1" customWidth="1"/>
    <col min="14855" max="14855" width="22.5546875" style="46" bestFit="1" customWidth="1"/>
    <col min="14856" max="14856" width="15.88671875" style="46" bestFit="1" customWidth="1"/>
    <col min="14857" max="14857" width="17.33203125" style="46" bestFit="1" customWidth="1"/>
    <col min="14858" max="14858" width="18.33203125" style="46" bestFit="1" customWidth="1"/>
    <col min="14859" max="14859" width="19.5546875" style="46" bestFit="1" customWidth="1"/>
    <col min="14860" max="15102" width="9.109375" style="46"/>
    <col min="15103" max="15103" width="15.109375" style="46" customWidth="1"/>
    <col min="15104" max="15104" width="15.109375" style="46" bestFit="1" customWidth="1"/>
    <col min="15105" max="15106" width="18.5546875" style="46" bestFit="1" customWidth="1"/>
    <col min="15107" max="15107" width="16.44140625" style="46" bestFit="1" customWidth="1"/>
    <col min="15108" max="15108" width="13.5546875" style="46" bestFit="1" customWidth="1"/>
    <col min="15109" max="15109" width="17.5546875" style="46" bestFit="1" customWidth="1"/>
    <col min="15110" max="15110" width="17.33203125" style="46" bestFit="1" customWidth="1"/>
    <col min="15111" max="15111" width="22.5546875" style="46" bestFit="1" customWidth="1"/>
    <col min="15112" max="15112" width="15.88671875" style="46" bestFit="1" customWidth="1"/>
    <col min="15113" max="15113" width="17.33203125" style="46" bestFit="1" customWidth="1"/>
    <col min="15114" max="15114" width="18.33203125" style="46" bestFit="1" customWidth="1"/>
    <col min="15115" max="15115" width="19.5546875" style="46" bestFit="1" customWidth="1"/>
    <col min="15116" max="15358" width="9.109375" style="46"/>
    <col min="15359" max="15359" width="15.109375" style="46" customWidth="1"/>
    <col min="15360" max="15360" width="15.109375" style="46" bestFit="1" customWidth="1"/>
    <col min="15361" max="15362" width="18.5546875" style="46" bestFit="1" customWidth="1"/>
    <col min="15363" max="15363" width="16.44140625" style="46" bestFit="1" customWidth="1"/>
    <col min="15364" max="15364" width="13.5546875" style="46" bestFit="1" customWidth="1"/>
    <col min="15365" max="15365" width="17.5546875" style="46" bestFit="1" customWidth="1"/>
    <col min="15366" max="15366" width="17.33203125" style="46" bestFit="1" customWidth="1"/>
    <col min="15367" max="15367" width="22.5546875" style="46" bestFit="1" customWidth="1"/>
    <col min="15368" max="15368" width="15.88671875" style="46" bestFit="1" customWidth="1"/>
    <col min="15369" max="15369" width="17.33203125" style="46" bestFit="1" customWidth="1"/>
    <col min="15370" max="15370" width="18.33203125" style="46" bestFit="1" customWidth="1"/>
    <col min="15371" max="15371" width="19.5546875" style="46" bestFit="1" customWidth="1"/>
    <col min="15372" max="15614" width="9.109375" style="46"/>
    <col min="15615" max="15615" width="15.109375" style="46" customWidth="1"/>
    <col min="15616" max="15616" width="15.109375" style="46" bestFit="1" customWidth="1"/>
    <col min="15617" max="15618" width="18.5546875" style="46" bestFit="1" customWidth="1"/>
    <col min="15619" max="15619" width="16.44140625" style="46" bestFit="1" customWidth="1"/>
    <col min="15620" max="15620" width="13.5546875" style="46" bestFit="1" customWidth="1"/>
    <col min="15621" max="15621" width="17.5546875" style="46" bestFit="1" customWidth="1"/>
    <col min="15622" max="15622" width="17.33203125" style="46" bestFit="1" customWidth="1"/>
    <col min="15623" max="15623" width="22.5546875" style="46" bestFit="1" customWidth="1"/>
    <col min="15624" max="15624" width="15.88671875" style="46" bestFit="1" customWidth="1"/>
    <col min="15625" max="15625" width="17.33203125" style="46" bestFit="1" customWidth="1"/>
    <col min="15626" max="15626" width="18.33203125" style="46" bestFit="1" customWidth="1"/>
    <col min="15627" max="15627" width="19.5546875" style="46" bestFit="1" customWidth="1"/>
    <col min="15628" max="15870" width="9.109375" style="46"/>
    <col min="15871" max="15871" width="15.109375" style="46" customWidth="1"/>
    <col min="15872" max="15872" width="15.109375" style="46" bestFit="1" customWidth="1"/>
    <col min="15873" max="15874" width="18.5546875" style="46" bestFit="1" customWidth="1"/>
    <col min="15875" max="15875" width="16.44140625" style="46" bestFit="1" customWidth="1"/>
    <col min="15876" max="15876" width="13.5546875" style="46" bestFit="1" customWidth="1"/>
    <col min="15877" max="15877" width="17.5546875" style="46" bestFit="1" customWidth="1"/>
    <col min="15878" max="15878" width="17.33203125" style="46" bestFit="1" customWidth="1"/>
    <col min="15879" max="15879" width="22.5546875" style="46" bestFit="1" customWidth="1"/>
    <col min="15880" max="15880" width="15.88671875" style="46" bestFit="1" customWidth="1"/>
    <col min="15881" max="15881" width="17.33203125" style="46" bestFit="1" customWidth="1"/>
    <col min="15882" max="15882" width="18.33203125" style="46" bestFit="1" customWidth="1"/>
    <col min="15883" max="15883" width="19.5546875" style="46" bestFit="1" customWidth="1"/>
    <col min="15884" max="16126" width="9.109375" style="46"/>
    <col min="16127" max="16127" width="15.109375" style="46" customWidth="1"/>
    <col min="16128" max="16128" width="15.109375" style="46" bestFit="1" customWidth="1"/>
    <col min="16129" max="16130" width="18.5546875" style="46" bestFit="1" customWidth="1"/>
    <col min="16131" max="16131" width="16.44140625" style="46" bestFit="1" customWidth="1"/>
    <col min="16132" max="16132" width="13.5546875" style="46" bestFit="1" customWidth="1"/>
    <col min="16133" max="16133" width="17.5546875" style="46" bestFit="1" customWidth="1"/>
    <col min="16134" max="16134" width="17.33203125" style="46" bestFit="1" customWidth="1"/>
    <col min="16135" max="16135" width="22.5546875" style="46" bestFit="1" customWidth="1"/>
    <col min="16136" max="16136" width="15.88671875" style="46" bestFit="1" customWidth="1"/>
    <col min="16137" max="16137" width="17.33203125" style="46" bestFit="1" customWidth="1"/>
    <col min="16138" max="16138" width="18.33203125" style="46" bestFit="1" customWidth="1"/>
    <col min="16139" max="16139" width="19.5546875" style="46" bestFit="1" customWidth="1"/>
    <col min="16140" max="16384" width="9.109375" style="46"/>
  </cols>
  <sheetData>
    <row r="1" spans="1:22" x14ac:dyDescent="0.25">
      <c r="A1" s="41" t="s">
        <v>144</v>
      </c>
      <c r="B1" s="41" t="s">
        <v>145</v>
      </c>
      <c r="C1" s="42" t="s">
        <v>146</v>
      </c>
      <c r="D1" s="42" t="s">
        <v>147</v>
      </c>
      <c r="E1" s="42" t="s">
        <v>148</v>
      </c>
      <c r="F1" s="43" t="s">
        <v>149</v>
      </c>
      <c r="G1" s="43" t="s">
        <v>150</v>
      </c>
      <c r="H1" s="44" t="s">
        <v>151</v>
      </c>
      <c r="I1" s="43" t="s">
        <v>152</v>
      </c>
      <c r="J1" s="43" t="s">
        <v>153</v>
      </c>
      <c r="K1" s="43" t="s">
        <v>154</v>
      </c>
      <c r="L1" s="43" t="s">
        <v>155</v>
      </c>
      <c r="M1" s="43" t="s">
        <v>156</v>
      </c>
      <c r="N1" s="45" t="s">
        <v>157</v>
      </c>
      <c r="O1" s="45" t="s">
        <v>158</v>
      </c>
      <c r="P1" s="45" t="s">
        <v>159</v>
      </c>
      <c r="Q1" s="45"/>
      <c r="U1" s="46" t="s">
        <v>41</v>
      </c>
      <c r="V1" s="46" t="s">
        <v>42</v>
      </c>
    </row>
    <row r="2" spans="1:22" s="45" customFormat="1" x14ac:dyDescent="0.25">
      <c r="A2" s="47" t="s">
        <v>160</v>
      </c>
      <c r="B2" s="47" t="s">
        <v>47</v>
      </c>
      <c r="C2" s="48">
        <v>1839</v>
      </c>
      <c r="D2" s="48">
        <v>134</v>
      </c>
      <c r="E2" s="48">
        <v>0</v>
      </c>
      <c r="F2" s="49">
        <v>0</v>
      </c>
      <c r="G2" s="49">
        <v>0</v>
      </c>
      <c r="H2" s="48">
        <v>0</v>
      </c>
      <c r="I2" s="50">
        <v>0</v>
      </c>
      <c r="J2" s="50">
        <v>135</v>
      </c>
      <c r="K2" s="50">
        <v>251</v>
      </c>
      <c r="L2" s="50">
        <v>1141</v>
      </c>
      <c r="M2" s="50">
        <v>1842</v>
      </c>
      <c r="N2" s="48">
        <f>ROUND(C2+G2+H2+(E2*2*0.08),1)</f>
        <v>1839</v>
      </c>
      <c r="O2" s="46">
        <v>4</v>
      </c>
      <c r="P2" s="50">
        <f t="shared" ref="P2:P48" si="0">K2+O2</f>
        <v>255</v>
      </c>
      <c r="Q2" s="51"/>
      <c r="U2" s="45" t="s">
        <v>47</v>
      </c>
      <c r="V2" s="45" t="s">
        <v>36</v>
      </c>
    </row>
    <row r="3" spans="1:22" s="45" customFormat="1" x14ac:dyDescent="0.25">
      <c r="A3" s="47" t="s">
        <v>160</v>
      </c>
      <c r="B3" s="52" t="s">
        <v>161</v>
      </c>
      <c r="C3" s="48">
        <v>0</v>
      </c>
      <c r="D3" s="48">
        <v>0</v>
      </c>
      <c r="E3" s="48">
        <v>0</v>
      </c>
      <c r="F3" s="49">
        <v>0</v>
      </c>
      <c r="G3" s="49">
        <v>0</v>
      </c>
      <c r="H3" s="48">
        <v>0</v>
      </c>
      <c r="I3" s="48">
        <v>5.5</v>
      </c>
      <c r="J3" s="50">
        <v>0</v>
      </c>
      <c r="K3" s="50">
        <v>0</v>
      </c>
      <c r="L3" s="50">
        <v>0</v>
      </c>
      <c r="M3" s="50">
        <v>0</v>
      </c>
      <c r="N3" s="48">
        <f t="shared" ref="N3:N48" si="1">ROUND(C3+G3+H3+(E3*2*0.08),1)</f>
        <v>0</v>
      </c>
      <c r="O3" s="46">
        <v>0</v>
      </c>
      <c r="P3" s="50">
        <f t="shared" si="0"/>
        <v>0</v>
      </c>
      <c r="Q3" s="51"/>
      <c r="U3" s="45" t="s">
        <v>71</v>
      </c>
      <c r="V3" s="45" t="s">
        <v>72</v>
      </c>
    </row>
    <row r="4" spans="1:22" x14ac:dyDescent="0.25">
      <c r="A4" s="47" t="s">
        <v>160</v>
      </c>
      <c r="B4" s="47" t="s">
        <v>71</v>
      </c>
      <c r="C4" s="48">
        <v>873</v>
      </c>
      <c r="D4" s="48">
        <v>130.5</v>
      </c>
      <c r="E4" s="48">
        <v>1.5</v>
      </c>
      <c r="F4" s="49">
        <v>0</v>
      </c>
      <c r="G4" s="49">
        <v>0</v>
      </c>
      <c r="H4" s="48">
        <v>0</v>
      </c>
      <c r="I4" s="50">
        <v>0</v>
      </c>
      <c r="J4" s="50">
        <v>218</v>
      </c>
      <c r="K4" s="50">
        <v>251</v>
      </c>
      <c r="L4" s="50">
        <v>751</v>
      </c>
      <c r="M4" s="50">
        <v>883</v>
      </c>
      <c r="N4" s="48">
        <f t="shared" si="1"/>
        <v>873.2</v>
      </c>
      <c r="O4" s="46">
        <v>3</v>
      </c>
      <c r="P4" s="50">
        <f t="shared" si="0"/>
        <v>254</v>
      </c>
      <c r="Q4" s="51"/>
      <c r="U4" s="46" t="s">
        <v>46</v>
      </c>
      <c r="V4" s="46" t="s">
        <v>8</v>
      </c>
    </row>
    <row r="5" spans="1:22" x14ac:dyDescent="0.25">
      <c r="A5" s="47" t="s">
        <v>160</v>
      </c>
      <c r="B5" s="47" t="s">
        <v>162</v>
      </c>
      <c r="C5" s="48">
        <v>0</v>
      </c>
      <c r="D5" s="48">
        <v>0</v>
      </c>
      <c r="E5" s="48">
        <v>0</v>
      </c>
      <c r="F5" s="49">
        <v>0</v>
      </c>
      <c r="G5" s="49">
        <v>0</v>
      </c>
      <c r="H5" s="48">
        <v>0</v>
      </c>
      <c r="I5" s="50">
        <v>0</v>
      </c>
      <c r="J5" s="50">
        <v>0</v>
      </c>
      <c r="K5" s="50">
        <v>0</v>
      </c>
      <c r="L5" s="50">
        <v>0</v>
      </c>
      <c r="M5" s="50">
        <v>0</v>
      </c>
      <c r="N5" s="48">
        <f t="shared" si="1"/>
        <v>0</v>
      </c>
      <c r="O5" s="46">
        <v>10</v>
      </c>
      <c r="P5" s="50">
        <f t="shared" si="0"/>
        <v>10</v>
      </c>
      <c r="Q5" s="51"/>
      <c r="U5" s="46" t="s">
        <v>85</v>
      </c>
      <c r="V5" s="46" t="s">
        <v>81</v>
      </c>
    </row>
    <row r="6" spans="1:22" x14ac:dyDescent="0.25">
      <c r="A6" s="47" t="s">
        <v>160</v>
      </c>
      <c r="B6" s="47" t="s">
        <v>163</v>
      </c>
      <c r="C6" s="48">
        <v>0</v>
      </c>
      <c r="D6" s="48">
        <v>0</v>
      </c>
      <c r="E6" s="48">
        <v>0</v>
      </c>
      <c r="F6" s="49">
        <v>0</v>
      </c>
      <c r="G6" s="49">
        <v>0</v>
      </c>
      <c r="H6" s="48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48">
        <f t="shared" si="1"/>
        <v>0</v>
      </c>
      <c r="O6" s="46">
        <v>0</v>
      </c>
      <c r="P6" s="50">
        <f t="shared" si="0"/>
        <v>0</v>
      </c>
      <c r="Q6" s="51"/>
      <c r="U6" s="46" t="s">
        <v>52</v>
      </c>
      <c r="V6" s="46" t="s">
        <v>32</v>
      </c>
    </row>
    <row r="7" spans="1:22" x14ac:dyDescent="0.25">
      <c r="A7" s="47" t="s">
        <v>160</v>
      </c>
      <c r="B7" s="47" t="s">
        <v>164</v>
      </c>
      <c r="C7" s="48">
        <v>2016.5</v>
      </c>
      <c r="D7" s="48">
        <v>120</v>
      </c>
      <c r="E7" s="48">
        <v>0</v>
      </c>
      <c r="F7" s="49">
        <v>0</v>
      </c>
      <c r="G7" s="49">
        <v>0</v>
      </c>
      <c r="H7" s="48">
        <v>0</v>
      </c>
      <c r="I7" s="50">
        <v>0</v>
      </c>
      <c r="J7" s="50">
        <v>765</v>
      </c>
      <c r="K7" s="50">
        <v>1117</v>
      </c>
      <c r="L7" s="50">
        <v>1355</v>
      </c>
      <c r="M7" s="50">
        <v>2018</v>
      </c>
      <c r="N7" s="48">
        <f t="shared" si="1"/>
        <v>2016.5</v>
      </c>
      <c r="O7" s="46">
        <v>5</v>
      </c>
      <c r="P7" s="50">
        <f t="shared" si="0"/>
        <v>1122</v>
      </c>
      <c r="Q7" s="51"/>
      <c r="U7" s="46" t="s">
        <v>53</v>
      </c>
      <c r="V7" s="46" t="s">
        <v>37</v>
      </c>
    </row>
    <row r="8" spans="1:22" x14ac:dyDescent="0.25">
      <c r="A8" s="47" t="s">
        <v>165</v>
      </c>
      <c r="B8" s="47" t="s">
        <v>166</v>
      </c>
      <c r="C8" s="48">
        <v>426</v>
      </c>
      <c r="D8" s="48">
        <v>67</v>
      </c>
      <c r="E8" s="48">
        <v>0</v>
      </c>
      <c r="F8" s="49">
        <v>0</v>
      </c>
      <c r="G8" s="49">
        <v>14</v>
      </c>
      <c r="H8" s="48">
        <v>0.5</v>
      </c>
      <c r="I8" s="50">
        <v>0</v>
      </c>
      <c r="J8" s="50">
        <v>206</v>
      </c>
      <c r="K8" s="50">
        <v>237</v>
      </c>
      <c r="L8" s="50">
        <v>359</v>
      </c>
      <c r="M8" s="50">
        <v>426</v>
      </c>
      <c r="N8" s="48">
        <f t="shared" si="1"/>
        <v>440.5</v>
      </c>
      <c r="O8" s="46">
        <v>1</v>
      </c>
      <c r="P8" s="50">
        <f t="shared" si="0"/>
        <v>238</v>
      </c>
      <c r="Q8" s="51"/>
      <c r="U8" s="46" t="s">
        <v>103</v>
      </c>
      <c r="V8" s="46" t="s">
        <v>45</v>
      </c>
    </row>
    <row r="9" spans="1:22" x14ac:dyDescent="0.25">
      <c r="A9" s="47" t="s">
        <v>165</v>
      </c>
      <c r="B9" s="47" t="s">
        <v>167</v>
      </c>
      <c r="C9" s="48">
        <v>123</v>
      </c>
      <c r="D9" s="48">
        <v>0</v>
      </c>
      <c r="E9" s="48">
        <v>0</v>
      </c>
      <c r="F9" s="49">
        <v>0</v>
      </c>
      <c r="G9" s="49">
        <v>0</v>
      </c>
      <c r="H9" s="48">
        <v>0</v>
      </c>
      <c r="I9" s="50">
        <v>0</v>
      </c>
      <c r="J9" s="50">
        <v>0</v>
      </c>
      <c r="K9" s="50">
        <v>72</v>
      </c>
      <c r="L9" s="50">
        <v>0</v>
      </c>
      <c r="M9" s="50">
        <v>123</v>
      </c>
      <c r="N9" s="48">
        <f t="shared" si="1"/>
        <v>123</v>
      </c>
      <c r="O9" s="46">
        <v>0</v>
      </c>
      <c r="P9" s="50">
        <f t="shared" si="0"/>
        <v>72</v>
      </c>
      <c r="Q9" s="51"/>
      <c r="U9" s="46" t="s">
        <v>126</v>
      </c>
      <c r="V9" s="46" t="s">
        <v>127</v>
      </c>
    </row>
    <row r="10" spans="1:22" x14ac:dyDescent="0.25">
      <c r="A10" s="47" t="s">
        <v>165</v>
      </c>
      <c r="B10" s="47" t="s">
        <v>168</v>
      </c>
      <c r="C10" s="48">
        <v>204</v>
      </c>
      <c r="D10" s="48">
        <v>0</v>
      </c>
      <c r="E10" s="48">
        <v>0</v>
      </c>
      <c r="F10" s="49">
        <v>0</v>
      </c>
      <c r="G10" s="49">
        <v>0</v>
      </c>
      <c r="H10" s="48">
        <v>0</v>
      </c>
      <c r="I10" s="50">
        <v>0</v>
      </c>
      <c r="J10" s="50">
        <v>128</v>
      </c>
      <c r="K10" s="50">
        <v>128</v>
      </c>
      <c r="L10" s="50">
        <v>204</v>
      </c>
      <c r="M10" s="50">
        <v>204</v>
      </c>
      <c r="N10" s="48">
        <f t="shared" si="1"/>
        <v>204</v>
      </c>
      <c r="O10" s="46">
        <v>1</v>
      </c>
      <c r="P10" s="50">
        <f t="shared" si="0"/>
        <v>129</v>
      </c>
      <c r="Q10" s="51"/>
      <c r="U10" s="46" t="s">
        <v>84</v>
      </c>
      <c r="V10" s="46" t="s">
        <v>82</v>
      </c>
    </row>
    <row r="11" spans="1:22" x14ac:dyDescent="0.25">
      <c r="A11" s="47" t="s">
        <v>169</v>
      </c>
      <c r="B11" s="47" t="s">
        <v>49</v>
      </c>
      <c r="C11" s="48">
        <v>660</v>
      </c>
      <c r="D11" s="48">
        <v>74</v>
      </c>
      <c r="E11" s="48">
        <v>0</v>
      </c>
      <c r="F11" s="49">
        <v>0</v>
      </c>
      <c r="G11" s="49">
        <v>45</v>
      </c>
      <c r="H11" s="48">
        <v>0</v>
      </c>
      <c r="I11" s="50">
        <v>0</v>
      </c>
      <c r="J11" s="50">
        <v>245</v>
      </c>
      <c r="K11" s="50">
        <v>275</v>
      </c>
      <c r="L11" s="50">
        <v>587</v>
      </c>
      <c r="M11" s="50">
        <v>662</v>
      </c>
      <c r="N11" s="48">
        <f t="shared" si="1"/>
        <v>705</v>
      </c>
      <c r="O11" s="46">
        <v>1</v>
      </c>
      <c r="P11" s="50">
        <f t="shared" si="0"/>
        <v>276</v>
      </c>
      <c r="Q11" s="51"/>
      <c r="U11" s="46" t="s">
        <v>57</v>
      </c>
      <c r="V11" s="46" t="s">
        <v>19</v>
      </c>
    </row>
    <row r="12" spans="1:22" s="56" customFormat="1" ht="14.4" x14ac:dyDescent="0.3">
      <c r="A12" s="52" t="s">
        <v>170</v>
      </c>
      <c r="B12" s="52" t="s">
        <v>70</v>
      </c>
      <c r="C12" s="53">
        <v>469</v>
      </c>
      <c r="D12" s="53">
        <v>54</v>
      </c>
      <c r="E12" s="48">
        <v>0</v>
      </c>
      <c r="F12" s="54">
        <v>0</v>
      </c>
      <c r="G12" s="54">
        <v>0</v>
      </c>
      <c r="H12" s="53">
        <v>0</v>
      </c>
      <c r="I12" s="55">
        <v>0</v>
      </c>
      <c r="J12" s="55">
        <v>136</v>
      </c>
      <c r="K12" s="55">
        <v>157</v>
      </c>
      <c r="L12" s="55">
        <v>415</v>
      </c>
      <c r="M12" s="55">
        <v>469</v>
      </c>
      <c r="N12" s="48">
        <f t="shared" si="1"/>
        <v>469</v>
      </c>
      <c r="O12" s="46">
        <v>2</v>
      </c>
      <c r="P12" s="55">
        <f t="shared" si="0"/>
        <v>159</v>
      </c>
      <c r="Q12" s="51"/>
      <c r="S12" s="57"/>
      <c r="U12" s="56" t="s">
        <v>58</v>
      </c>
      <c r="V12" s="56" t="s">
        <v>20</v>
      </c>
    </row>
    <row r="13" spans="1:22" s="56" customFormat="1" ht="14.4" x14ac:dyDescent="0.3">
      <c r="A13" s="52" t="s">
        <v>170</v>
      </c>
      <c r="B13" s="52" t="s">
        <v>50</v>
      </c>
      <c r="C13" s="53">
        <v>335</v>
      </c>
      <c r="D13" s="53">
        <v>0</v>
      </c>
      <c r="E13" s="48">
        <v>0</v>
      </c>
      <c r="F13" s="54">
        <v>0</v>
      </c>
      <c r="G13" s="54">
        <v>0</v>
      </c>
      <c r="H13" s="53">
        <v>0</v>
      </c>
      <c r="I13" s="55">
        <v>0</v>
      </c>
      <c r="J13" s="55">
        <v>87</v>
      </c>
      <c r="K13" s="55">
        <v>162</v>
      </c>
      <c r="L13" s="55">
        <v>146</v>
      </c>
      <c r="M13" s="55">
        <v>335</v>
      </c>
      <c r="N13" s="48">
        <f t="shared" si="1"/>
        <v>335</v>
      </c>
      <c r="O13" s="46">
        <v>3</v>
      </c>
      <c r="P13" s="55">
        <f t="shared" si="0"/>
        <v>165</v>
      </c>
      <c r="Q13" s="51"/>
      <c r="S13" s="57"/>
      <c r="U13" s="56" t="s">
        <v>59</v>
      </c>
      <c r="V13" s="56" t="s">
        <v>33</v>
      </c>
    </row>
    <row r="14" spans="1:22" s="56" customFormat="1" ht="14.4" x14ac:dyDescent="0.3">
      <c r="A14" s="52" t="s">
        <v>170</v>
      </c>
      <c r="B14" s="52" t="s">
        <v>51</v>
      </c>
      <c r="C14" s="53">
        <v>257</v>
      </c>
      <c r="D14" s="53">
        <v>14</v>
      </c>
      <c r="E14" s="48">
        <v>0</v>
      </c>
      <c r="F14" s="54">
        <v>0</v>
      </c>
      <c r="G14" s="54">
        <v>0</v>
      </c>
      <c r="H14" s="53">
        <v>0</v>
      </c>
      <c r="I14" s="55">
        <v>0</v>
      </c>
      <c r="J14" s="55">
        <v>154</v>
      </c>
      <c r="K14" s="55">
        <v>164</v>
      </c>
      <c r="L14" s="55">
        <v>245</v>
      </c>
      <c r="M14" s="55">
        <v>261</v>
      </c>
      <c r="N14" s="48">
        <f t="shared" si="1"/>
        <v>257</v>
      </c>
      <c r="O14" s="46">
        <v>2</v>
      </c>
      <c r="P14" s="55">
        <f t="shared" si="0"/>
        <v>166</v>
      </c>
      <c r="Q14" s="51"/>
      <c r="S14" s="57"/>
      <c r="U14" s="56" t="s">
        <v>61</v>
      </c>
      <c r="V14" s="56" t="s">
        <v>35</v>
      </c>
    </row>
    <row r="15" spans="1:22" s="56" customFormat="1" ht="14.4" x14ac:dyDescent="0.3">
      <c r="A15" s="52" t="s">
        <v>171</v>
      </c>
      <c r="B15" s="52" t="s">
        <v>85</v>
      </c>
      <c r="C15" s="53">
        <v>342.5</v>
      </c>
      <c r="D15" s="53">
        <v>0</v>
      </c>
      <c r="E15" s="48">
        <v>0</v>
      </c>
      <c r="F15" s="54">
        <v>0</v>
      </c>
      <c r="G15" s="54">
        <v>0</v>
      </c>
      <c r="H15" s="53">
        <v>0</v>
      </c>
      <c r="I15" s="55">
        <v>0</v>
      </c>
      <c r="J15" s="55">
        <v>0</v>
      </c>
      <c r="K15" s="55">
        <v>156</v>
      </c>
      <c r="L15" s="55">
        <v>0</v>
      </c>
      <c r="M15" s="55">
        <v>343</v>
      </c>
      <c r="N15" s="48">
        <f t="shared" si="1"/>
        <v>342.5</v>
      </c>
      <c r="O15" s="46">
        <v>2</v>
      </c>
      <c r="P15" s="55">
        <f t="shared" si="0"/>
        <v>158</v>
      </c>
      <c r="Q15" s="51"/>
      <c r="S15" s="57"/>
      <c r="U15" s="56" t="s">
        <v>74</v>
      </c>
      <c r="V15" s="56" t="s">
        <v>73</v>
      </c>
    </row>
    <row r="16" spans="1:22" s="56" customFormat="1" ht="14.4" x14ac:dyDescent="0.3">
      <c r="A16" s="52" t="s">
        <v>171</v>
      </c>
      <c r="B16" s="52" t="s">
        <v>172</v>
      </c>
      <c r="C16" s="53">
        <v>0</v>
      </c>
      <c r="D16" s="53">
        <v>0</v>
      </c>
      <c r="E16" s="48">
        <v>0</v>
      </c>
      <c r="F16" s="54">
        <v>0</v>
      </c>
      <c r="G16" s="54">
        <v>7</v>
      </c>
      <c r="H16" s="53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48">
        <f t="shared" si="1"/>
        <v>7</v>
      </c>
      <c r="O16" s="46">
        <v>0</v>
      </c>
      <c r="P16" s="55">
        <f t="shared" si="0"/>
        <v>0</v>
      </c>
      <c r="Q16" s="51"/>
      <c r="S16" s="57"/>
      <c r="U16" s="56" t="s">
        <v>120</v>
      </c>
      <c r="V16" s="56" t="s">
        <v>132</v>
      </c>
    </row>
    <row r="17" spans="1:22" s="56" customFormat="1" ht="14.4" x14ac:dyDescent="0.3">
      <c r="A17" s="52" t="s">
        <v>171</v>
      </c>
      <c r="B17" s="52" t="s">
        <v>52</v>
      </c>
      <c r="C17" s="53">
        <v>272</v>
      </c>
      <c r="D17" s="53">
        <v>52</v>
      </c>
      <c r="E17" s="48">
        <v>0</v>
      </c>
      <c r="F17" s="54">
        <v>0</v>
      </c>
      <c r="G17" s="54">
        <v>32.5</v>
      </c>
      <c r="H17" s="53">
        <v>3.5</v>
      </c>
      <c r="I17" s="53">
        <v>0</v>
      </c>
      <c r="J17" s="55">
        <v>113</v>
      </c>
      <c r="K17" s="55">
        <v>135</v>
      </c>
      <c r="L17" s="55">
        <v>221</v>
      </c>
      <c r="M17" s="55">
        <v>273</v>
      </c>
      <c r="N17" s="48">
        <f t="shared" si="1"/>
        <v>308</v>
      </c>
      <c r="O17" s="46">
        <v>0</v>
      </c>
      <c r="P17" s="55">
        <f t="shared" si="0"/>
        <v>135</v>
      </c>
      <c r="Q17" s="51"/>
      <c r="S17" s="57"/>
      <c r="U17" s="56" t="s">
        <v>60</v>
      </c>
      <c r="V17" s="56" t="s">
        <v>34</v>
      </c>
    </row>
    <row r="18" spans="1:22" s="56" customFormat="1" ht="14.4" x14ac:dyDescent="0.3">
      <c r="A18" s="52" t="s">
        <v>171</v>
      </c>
      <c r="B18" s="52" t="s">
        <v>53</v>
      </c>
      <c r="C18" s="53">
        <v>278</v>
      </c>
      <c r="D18" s="53">
        <v>0</v>
      </c>
      <c r="E18" s="48">
        <v>0</v>
      </c>
      <c r="F18" s="54">
        <v>0</v>
      </c>
      <c r="G18" s="54">
        <v>0</v>
      </c>
      <c r="H18" s="53">
        <v>0</v>
      </c>
      <c r="I18" s="53">
        <v>0</v>
      </c>
      <c r="J18" s="55">
        <v>0</v>
      </c>
      <c r="K18" s="55">
        <v>153</v>
      </c>
      <c r="L18" s="55">
        <v>0</v>
      </c>
      <c r="M18" s="55">
        <v>285</v>
      </c>
      <c r="N18" s="48">
        <f t="shared" si="1"/>
        <v>278</v>
      </c>
      <c r="O18" s="46">
        <v>16</v>
      </c>
      <c r="P18" s="55">
        <f t="shared" si="0"/>
        <v>169</v>
      </c>
      <c r="Q18" s="51"/>
      <c r="S18" s="57"/>
      <c r="U18" s="56" t="s">
        <v>56</v>
      </c>
      <c r="V18" s="56" t="s">
        <v>18</v>
      </c>
    </row>
    <row r="19" spans="1:22" s="56" customFormat="1" ht="14.4" x14ac:dyDescent="0.3">
      <c r="A19" s="52" t="s">
        <v>171</v>
      </c>
      <c r="B19" s="52" t="s">
        <v>173</v>
      </c>
      <c r="C19" s="53">
        <v>90</v>
      </c>
      <c r="D19" s="53">
        <v>0</v>
      </c>
      <c r="E19" s="48">
        <v>0</v>
      </c>
      <c r="F19" s="54">
        <v>0</v>
      </c>
      <c r="G19" s="54">
        <v>0</v>
      </c>
      <c r="H19" s="53">
        <v>0</v>
      </c>
      <c r="I19" s="55">
        <v>0</v>
      </c>
      <c r="J19" s="55">
        <v>0</v>
      </c>
      <c r="K19" s="55">
        <v>82</v>
      </c>
      <c r="L19" s="55">
        <v>0</v>
      </c>
      <c r="M19" s="55">
        <v>98</v>
      </c>
      <c r="N19" s="48">
        <f t="shared" si="1"/>
        <v>90</v>
      </c>
      <c r="O19" s="46">
        <v>2</v>
      </c>
      <c r="P19" s="55">
        <f t="shared" si="0"/>
        <v>84</v>
      </c>
      <c r="Q19" s="51"/>
      <c r="S19" s="57"/>
      <c r="U19" s="56" t="s">
        <v>48</v>
      </c>
      <c r="V19" s="56" t="s">
        <v>10</v>
      </c>
    </row>
    <row r="20" spans="1:22" ht="14.4" x14ac:dyDescent="0.3">
      <c r="A20" s="47" t="s">
        <v>174</v>
      </c>
      <c r="B20" s="47" t="s">
        <v>87</v>
      </c>
      <c r="C20" s="48">
        <v>86</v>
      </c>
      <c r="D20" s="48">
        <v>9</v>
      </c>
      <c r="E20" s="48">
        <v>0</v>
      </c>
      <c r="F20" s="49">
        <v>0</v>
      </c>
      <c r="G20" s="49">
        <v>0</v>
      </c>
      <c r="H20" s="48">
        <v>0</v>
      </c>
      <c r="I20" s="50">
        <v>0</v>
      </c>
      <c r="J20" s="50">
        <v>8</v>
      </c>
      <c r="K20" s="50">
        <v>10</v>
      </c>
      <c r="L20" s="50">
        <v>77</v>
      </c>
      <c r="M20" s="50">
        <v>86</v>
      </c>
      <c r="N20" s="48">
        <f t="shared" si="1"/>
        <v>86</v>
      </c>
      <c r="O20" s="46">
        <v>0</v>
      </c>
      <c r="P20" s="50">
        <f t="shared" si="0"/>
        <v>10</v>
      </c>
      <c r="Q20" s="51"/>
      <c r="S20" s="58"/>
      <c r="U20" s="46" t="s">
        <v>49</v>
      </c>
      <c r="V20" s="46" t="s">
        <v>11</v>
      </c>
    </row>
    <row r="21" spans="1:22" s="56" customFormat="1" ht="14.4" x14ac:dyDescent="0.3">
      <c r="A21" s="52" t="s">
        <v>175</v>
      </c>
      <c r="B21" s="52" t="s">
        <v>54</v>
      </c>
      <c r="C21" s="53">
        <v>631</v>
      </c>
      <c r="D21" s="53">
        <v>0</v>
      </c>
      <c r="E21" s="48">
        <v>0</v>
      </c>
      <c r="F21" s="54">
        <v>0</v>
      </c>
      <c r="G21" s="54">
        <v>0</v>
      </c>
      <c r="H21" s="53">
        <v>0</v>
      </c>
      <c r="I21" s="53">
        <v>0</v>
      </c>
      <c r="J21" s="55">
        <v>0</v>
      </c>
      <c r="K21" s="55">
        <v>16</v>
      </c>
      <c r="L21" s="55">
        <v>0</v>
      </c>
      <c r="M21" s="55">
        <v>651</v>
      </c>
      <c r="N21" s="48">
        <f t="shared" si="1"/>
        <v>631</v>
      </c>
      <c r="O21" s="46">
        <v>0</v>
      </c>
      <c r="P21" s="55">
        <f t="shared" si="0"/>
        <v>16</v>
      </c>
      <c r="Q21" s="51"/>
      <c r="S21" s="57"/>
      <c r="U21" s="56" t="s">
        <v>54</v>
      </c>
      <c r="V21" s="56" t="s">
        <v>39</v>
      </c>
    </row>
    <row r="22" spans="1:22" ht="13.5" customHeight="1" x14ac:dyDescent="0.3">
      <c r="A22" s="47" t="s">
        <v>176</v>
      </c>
      <c r="B22" s="47" t="s">
        <v>55</v>
      </c>
      <c r="C22" s="48">
        <v>321</v>
      </c>
      <c r="D22" s="48">
        <v>29</v>
      </c>
      <c r="E22" s="48">
        <v>0</v>
      </c>
      <c r="F22" s="49">
        <v>0</v>
      </c>
      <c r="G22" s="49">
        <v>0</v>
      </c>
      <c r="H22" s="48">
        <v>0</v>
      </c>
      <c r="I22" s="50">
        <v>0</v>
      </c>
      <c r="J22" s="50">
        <v>22</v>
      </c>
      <c r="K22" s="50">
        <v>22</v>
      </c>
      <c r="L22" s="50">
        <v>292</v>
      </c>
      <c r="M22" s="50">
        <v>321</v>
      </c>
      <c r="N22" s="48">
        <f t="shared" si="1"/>
        <v>321</v>
      </c>
      <c r="O22" s="46">
        <v>3</v>
      </c>
      <c r="P22" s="50">
        <f t="shared" si="0"/>
        <v>25</v>
      </c>
      <c r="Q22" s="51"/>
      <c r="S22" s="58"/>
      <c r="U22" s="46" t="s">
        <v>64</v>
      </c>
      <c r="V22" s="46" t="s">
        <v>24</v>
      </c>
    </row>
    <row r="23" spans="1:22" s="56" customFormat="1" ht="14.4" x14ac:dyDescent="0.3">
      <c r="A23" s="52" t="s">
        <v>177</v>
      </c>
      <c r="B23" s="52" t="s">
        <v>178</v>
      </c>
      <c r="C23" s="53">
        <v>0</v>
      </c>
      <c r="D23" s="53">
        <v>0</v>
      </c>
      <c r="E23" s="48">
        <v>0</v>
      </c>
      <c r="F23" s="54">
        <v>0</v>
      </c>
      <c r="G23" s="54">
        <v>0</v>
      </c>
      <c r="H23" s="53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48">
        <f t="shared" si="1"/>
        <v>0</v>
      </c>
      <c r="O23" s="46">
        <v>0</v>
      </c>
      <c r="P23" s="55">
        <f t="shared" si="0"/>
        <v>0</v>
      </c>
      <c r="Q23" s="51"/>
      <c r="S23" s="57"/>
      <c r="U23" s="56" t="s">
        <v>65</v>
      </c>
      <c r="V23" s="56" t="s">
        <v>25</v>
      </c>
    </row>
    <row r="24" spans="1:22" s="56" customFormat="1" ht="14.4" x14ac:dyDescent="0.3">
      <c r="A24" s="52" t="s">
        <v>179</v>
      </c>
      <c r="B24" s="59" t="s">
        <v>126</v>
      </c>
      <c r="C24" s="53">
        <v>220</v>
      </c>
      <c r="D24" s="53">
        <v>43</v>
      </c>
      <c r="E24" s="48">
        <v>0</v>
      </c>
      <c r="F24" s="54">
        <v>0</v>
      </c>
      <c r="G24" s="54">
        <v>0</v>
      </c>
      <c r="H24" s="53">
        <v>0</v>
      </c>
      <c r="I24" s="55">
        <v>-1</v>
      </c>
      <c r="J24" s="55">
        <v>109</v>
      </c>
      <c r="K24" s="55">
        <v>135</v>
      </c>
      <c r="L24" s="55">
        <v>180</v>
      </c>
      <c r="M24" s="55">
        <v>226</v>
      </c>
      <c r="N24" s="48">
        <f t="shared" si="1"/>
        <v>220</v>
      </c>
      <c r="O24" s="46">
        <v>0</v>
      </c>
      <c r="P24" s="55">
        <f t="shared" si="0"/>
        <v>135</v>
      </c>
      <c r="Q24" s="51"/>
      <c r="S24" s="57"/>
      <c r="U24" s="56" t="s">
        <v>55</v>
      </c>
      <c r="V24" s="56" t="s">
        <v>16</v>
      </c>
    </row>
    <row r="25" spans="1:22" s="56" customFormat="1" ht="14.4" x14ac:dyDescent="0.3">
      <c r="A25" s="52" t="s">
        <v>179</v>
      </c>
      <c r="B25" s="59" t="s">
        <v>84</v>
      </c>
      <c r="C25" s="53">
        <v>495.5</v>
      </c>
      <c r="D25" s="53">
        <v>39</v>
      </c>
      <c r="E25" s="48">
        <v>0</v>
      </c>
      <c r="F25" s="54">
        <v>0</v>
      </c>
      <c r="G25" s="54">
        <v>0</v>
      </c>
      <c r="H25" s="53">
        <v>0</v>
      </c>
      <c r="I25" s="55">
        <v>0</v>
      </c>
      <c r="J25" s="55">
        <v>126</v>
      </c>
      <c r="K25" s="55">
        <v>158</v>
      </c>
      <c r="L25" s="55">
        <v>401</v>
      </c>
      <c r="M25" s="55">
        <v>509</v>
      </c>
      <c r="N25" s="48">
        <f t="shared" si="1"/>
        <v>495.5</v>
      </c>
      <c r="O25" s="46">
        <v>1</v>
      </c>
      <c r="P25" s="55">
        <f t="shared" si="0"/>
        <v>159</v>
      </c>
      <c r="Q25" s="51"/>
      <c r="S25" s="57"/>
      <c r="U25" s="56" t="s">
        <v>77</v>
      </c>
      <c r="V25" s="56" t="s">
        <v>76</v>
      </c>
    </row>
    <row r="26" spans="1:22" s="56" customFormat="1" ht="14.4" x14ac:dyDescent="0.3">
      <c r="A26" s="52" t="s">
        <v>179</v>
      </c>
      <c r="B26" s="52" t="s">
        <v>57</v>
      </c>
      <c r="C26" s="53">
        <v>430</v>
      </c>
      <c r="D26" s="53">
        <v>38</v>
      </c>
      <c r="E26" s="48">
        <v>0</v>
      </c>
      <c r="F26" s="54">
        <v>0</v>
      </c>
      <c r="G26" s="54">
        <v>0</v>
      </c>
      <c r="H26" s="53">
        <v>0</v>
      </c>
      <c r="I26" s="55">
        <v>0</v>
      </c>
      <c r="J26" s="55">
        <v>83</v>
      </c>
      <c r="K26" s="55">
        <v>93</v>
      </c>
      <c r="L26" s="55">
        <v>392</v>
      </c>
      <c r="M26" s="55">
        <v>431</v>
      </c>
      <c r="N26" s="48">
        <f t="shared" si="1"/>
        <v>430</v>
      </c>
      <c r="O26" s="46">
        <v>2</v>
      </c>
      <c r="P26" s="55">
        <f t="shared" si="0"/>
        <v>95</v>
      </c>
      <c r="Q26" s="51"/>
      <c r="S26" s="57"/>
      <c r="U26" s="56" t="s">
        <v>102</v>
      </c>
      <c r="V26" s="56" t="s">
        <v>88</v>
      </c>
    </row>
    <row r="27" spans="1:22" s="56" customFormat="1" ht="14.4" x14ac:dyDescent="0.3">
      <c r="A27" s="52" t="s">
        <v>179</v>
      </c>
      <c r="B27" s="52" t="s">
        <v>58</v>
      </c>
      <c r="C27" s="53">
        <v>568.5</v>
      </c>
      <c r="D27" s="53">
        <v>0</v>
      </c>
      <c r="E27" s="48">
        <v>0</v>
      </c>
      <c r="F27" s="54">
        <v>0</v>
      </c>
      <c r="G27" s="54">
        <v>0</v>
      </c>
      <c r="H27" s="53">
        <v>0</v>
      </c>
      <c r="I27" s="55">
        <v>0</v>
      </c>
      <c r="J27" s="55">
        <v>0</v>
      </c>
      <c r="K27" s="55">
        <v>88</v>
      </c>
      <c r="L27" s="55">
        <v>0</v>
      </c>
      <c r="M27" s="55">
        <v>579</v>
      </c>
      <c r="N27" s="48">
        <f t="shared" si="1"/>
        <v>568.5</v>
      </c>
      <c r="O27" s="46">
        <v>2</v>
      </c>
      <c r="P27" s="55">
        <f t="shared" si="0"/>
        <v>90</v>
      </c>
      <c r="Q27" s="51"/>
      <c r="S27" s="57"/>
      <c r="U27" s="56" t="s">
        <v>68</v>
      </c>
      <c r="V27" s="56" t="s">
        <v>28</v>
      </c>
    </row>
    <row r="28" spans="1:22" s="56" customFormat="1" ht="14.4" x14ac:dyDescent="0.3">
      <c r="A28" s="52" t="s">
        <v>179</v>
      </c>
      <c r="B28" s="52" t="s">
        <v>59</v>
      </c>
      <c r="C28" s="53">
        <v>356</v>
      </c>
      <c r="D28" s="53">
        <v>55.5</v>
      </c>
      <c r="E28" s="48">
        <v>6.5</v>
      </c>
      <c r="F28" s="54">
        <v>0</v>
      </c>
      <c r="G28" s="54">
        <v>0</v>
      </c>
      <c r="H28" s="53">
        <v>0</v>
      </c>
      <c r="I28" s="55">
        <v>0</v>
      </c>
      <c r="J28" s="55">
        <v>92</v>
      </c>
      <c r="K28" s="55">
        <v>113</v>
      </c>
      <c r="L28" s="55">
        <v>319</v>
      </c>
      <c r="M28" s="55">
        <v>381</v>
      </c>
      <c r="N28" s="48">
        <f t="shared" si="1"/>
        <v>357</v>
      </c>
      <c r="O28" s="46">
        <v>0</v>
      </c>
      <c r="P28" s="55">
        <f t="shared" si="0"/>
        <v>113</v>
      </c>
      <c r="Q28" s="51"/>
      <c r="S28" s="57"/>
      <c r="U28" s="56" t="s">
        <v>86</v>
      </c>
      <c r="V28" s="56" t="s">
        <v>83</v>
      </c>
    </row>
    <row r="29" spans="1:22" s="56" customFormat="1" ht="14.4" x14ac:dyDescent="0.3">
      <c r="A29" s="52" t="s">
        <v>179</v>
      </c>
      <c r="B29" s="52" t="s">
        <v>61</v>
      </c>
      <c r="C29" s="53">
        <v>326</v>
      </c>
      <c r="D29" s="53">
        <v>51</v>
      </c>
      <c r="E29" s="48">
        <v>0</v>
      </c>
      <c r="F29" s="54">
        <v>0</v>
      </c>
      <c r="G29" s="54">
        <v>0</v>
      </c>
      <c r="H29" s="53">
        <v>0</v>
      </c>
      <c r="I29" s="55">
        <v>0</v>
      </c>
      <c r="J29" s="55">
        <v>99</v>
      </c>
      <c r="K29" s="55">
        <v>124</v>
      </c>
      <c r="L29" s="55">
        <v>275</v>
      </c>
      <c r="M29" s="55">
        <v>326</v>
      </c>
      <c r="N29" s="48">
        <f t="shared" si="1"/>
        <v>326</v>
      </c>
      <c r="O29" s="46">
        <v>1</v>
      </c>
      <c r="P29" s="55">
        <f t="shared" si="0"/>
        <v>125</v>
      </c>
      <c r="Q29" s="51"/>
      <c r="S29" s="57"/>
      <c r="U29" s="56" t="s">
        <v>124</v>
      </c>
      <c r="V29" s="56" t="s">
        <v>130</v>
      </c>
    </row>
    <row r="30" spans="1:22" s="56" customFormat="1" ht="14.4" x14ac:dyDescent="0.3">
      <c r="A30" s="52" t="s">
        <v>179</v>
      </c>
      <c r="B30" s="52" t="s">
        <v>74</v>
      </c>
      <c r="C30" s="53">
        <v>77</v>
      </c>
      <c r="D30" s="53">
        <v>0</v>
      </c>
      <c r="E30" s="48">
        <v>0</v>
      </c>
      <c r="F30" s="54">
        <v>0</v>
      </c>
      <c r="G30" s="54">
        <v>0</v>
      </c>
      <c r="H30" s="53">
        <v>0</v>
      </c>
      <c r="I30" s="55">
        <v>0</v>
      </c>
      <c r="J30" s="55">
        <v>0</v>
      </c>
      <c r="K30" s="55">
        <v>10</v>
      </c>
      <c r="L30" s="55">
        <v>0</v>
      </c>
      <c r="M30" s="55">
        <v>77</v>
      </c>
      <c r="N30" s="48">
        <f t="shared" si="1"/>
        <v>77</v>
      </c>
      <c r="O30" s="46">
        <v>0</v>
      </c>
      <c r="P30" s="55">
        <f t="shared" si="0"/>
        <v>10</v>
      </c>
      <c r="Q30" s="51"/>
      <c r="S30" s="57"/>
      <c r="U30" s="56" t="s">
        <v>123</v>
      </c>
      <c r="V30" s="56" t="s">
        <v>128</v>
      </c>
    </row>
    <row r="31" spans="1:22" s="56" customFormat="1" ht="14.4" x14ac:dyDescent="0.3">
      <c r="A31" s="52" t="s">
        <v>179</v>
      </c>
      <c r="B31" s="52" t="s">
        <v>60</v>
      </c>
      <c r="C31" s="53">
        <v>329.5</v>
      </c>
      <c r="D31" s="53">
        <v>51</v>
      </c>
      <c r="E31" s="48">
        <v>7</v>
      </c>
      <c r="F31" s="54">
        <v>0</v>
      </c>
      <c r="G31" s="54">
        <v>0</v>
      </c>
      <c r="H31" s="53">
        <v>0</v>
      </c>
      <c r="I31" s="55">
        <v>0</v>
      </c>
      <c r="J31" s="55">
        <v>79</v>
      </c>
      <c r="K31" s="55">
        <v>90</v>
      </c>
      <c r="L31" s="55">
        <v>312</v>
      </c>
      <c r="M31" s="55">
        <v>370</v>
      </c>
      <c r="N31" s="48">
        <f t="shared" si="1"/>
        <v>330.6</v>
      </c>
      <c r="O31" s="46">
        <v>1</v>
      </c>
      <c r="P31" s="55">
        <f t="shared" si="0"/>
        <v>91</v>
      </c>
      <c r="Q31" s="51"/>
      <c r="S31" s="57"/>
      <c r="U31" s="56" t="s">
        <v>66</v>
      </c>
      <c r="V31" s="56" t="s">
        <v>131</v>
      </c>
    </row>
    <row r="32" spans="1:22" s="56" customFormat="1" x14ac:dyDescent="0.25">
      <c r="A32" s="52" t="s">
        <v>179</v>
      </c>
      <c r="B32" s="52" t="s">
        <v>56</v>
      </c>
      <c r="C32" s="53">
        <v>850.5</v>
      </c>
      <c r="D32" s="53">
        <v>40.5</v>
      </c>
      <c r="E32" s="48">
        <v>16.5</v>
      </c>
      <c r="F32" s="54">
        <v>0</v>
      </c>
      <c r="G32" s="54">
        <v>0</v>
      </c>
      <c r="H32" s="53">
        <v>0</v>
      </c>
      <c r="I32" s="55">
        <v>0</v>
      </c>
      <c r="J32" s="55">
        <v>103</v>
      </c>
      <c r="K32" s="55">
        <v>136</v>
      </c>
      <c r="L32" s="55">
        <v>573</v>
      </c>
      <c r="M32" s="55">
        <v>867</v>
      </c>
      <c r="N32" s="48">
        <f t="shared" si="1"/>
        <v>853.1</v>
      </c>
      <c r="O32" s="46">
        <v>0</v>
      </c>
      <c r="P32" s="55">
        <f t="shared" si="0"/>
        <v>136</v>
      </c>
      <c r="Q32" s="51"/>
      <c r="U32" s="56" t="s">
        <v>125</v>
      </c>
      <c r="V32" s="56" t="s">
        <v>129</v>
      </c>
    </row>
    <row r="33" spans="1:22" s="56" customFormat="1" x14ac:dyDescent="0.25">
      <c r="A33" s="52" t="s">
        <v>179</v>
      </c>
      <c r="B33" s="52" t="s">
        <v>120</v>
      </c>
      <c r="C33" s="53">
        <v>192</v>
      </c>
      <c r="D33" s="53">
        <v>39</v>
      </c>
      <c r="E33" s="48">
        <v>0</v>
      </c>
      <c r="F33" s="54">
        <v>0</v>
      </c>
      <c r="G33" s="54">
        <v>0</v>
      </c>
      <c r="H33" s="53">
        <v>0</v>
      </c>
      <c r="I33" s="55">
        <v>0</v>
      </c>
      <c r="J33" s="55">
        <v>86</v>
      </c>
      <c r="K33" s="55">
        <v>108</v>
      </c>
      <c r="L33" s="55">
        <v>155</v>
      </c>
      <c r="M33" s="55">
        <v>197</v>
      </c>
      <c r="N33" s="48">
        <f t="shared" si="1"/>
        <v>192</v>
      </c>
      <c r="O33" s="46">
        <v>0</v>
      </c>
      <c r="P33" s="55">
        <f t="shared" si="0"/>
        <v>108</v>
      </c>
      <c r="Q33" s="51"/>
      <c r="U33" s="56" t="s">
        <v>67</v>
      </c>
      <c r="V33" s="56" t="s">
        <v>29</v>
      </c>
    </row>
    <row r="34" spans="1:22" s="56" customFormat="1" x14ac:dyDescent="0.25">
      <c r="A34" s="52" t="s">
        <v>180</v>
      </c>
      <c r="B34" s="52" t="s">
        <v>62</v>
      </c>
      <c r="C34" s="53">
        <v>292</v>
      </c>
      <c r="D34" s="53">
        <v>43</v>
      </c>
      <c r="E34" s="48">
        <v>0</v>
      </c>
      <c r="F34" s="54">
        <v>0</v>
      </c>
      <c r="G34" s="54">
        <v>0</v>
      </c>
      <c r="H34" s="53">
        <v>0</v>
      </c>
      <c r="I34" s="55">
        <v>0</v>
      </c>
      <c r="J34" s="55">
        <v>33</v>
      </c>
      <c r="K34" s="55">
        <v>37</v>
      </c>
      <c r="L34" s="55">
        <v>249</v>
      </c>
      <c r="M34" s="55">
        <v>292</v>
      </c>
      <c r="N34" s="48">
        <f t="shared" si="1"/>
        <v>292</v>
      </c>
      <c r="O34" s="46">
        <v>1</v>
      </c>
      <c r="P34" s="55">
        <f t="shared" si="0"/>
        <v>38</v>
      </c>
      <c r="Q34" s="51"/>
      <c r="U34" s="56" t="s">
        <v>62</v>
      </c>
      <c r="V34" s="56" t="s">
        <v>22</v>
      </c>
    </row>
    <row r="35" spans="1:22" s="56" customFormat="1" x14ac:dyDescent="0.25">
      <c r="A35" s="52" t="s">
        <v>180</v>
      </c>
      <c r="B35" s="52" t="s">
        <v>63</v>
      </c>
      <c r="C35" s="53">
        <v>349</v>
      </c>
      <c r="D35" s="53">
        <v>31</v>
      </c>
      <c r="E35" s="48">
        <v>0</v>
      </c>
      <c r="F35" s="54">
        <v>0</v>
      </c>
      <c r="G35" s="54">
        <v>0</v>
      </c>
      <c r="H35" s="53">
        <v>0</v>
      </c>
      <c r="I35" s="55">
        <v>0</v>
      </c>
      <c r="J35" s="55">
        <v>10</v>
      </c>
      <c r="K35" s="55">
        <v>10</v>
      </c>
      <c r="L35" s="55">
        <v>318</v>
      </c>
      <c r="M35" s="55">
        <v>349</v>
      </c>
      <c r="N35" s="48">
        <f t="shared" si="1"/>
        <v>349</v>
      </c>
      <c r="O35" s="46">
        <v>3</v>
      </c>
      <c r="P35" s="55">
        <f t="shared" si="0"/>
        <v>13</v>
      </c>
      <c r="Q35" s="51"/>
      <c r="U35" s="56" t="s">
        <v>63</v>
      </c>
      <c r="V35" s="56" t="s">
        <v>40</v>
      </c>
    </row>
    <row r="36" spans="1:22" s="56" customFormat="1" x14ac:dyDescent="0.25">
      <c r="A36" s="52" t="s">
        <v>181</v>
      </c>
      <c r="B36" s="52" t="s">
        <v>77</v>
      </c>
      <c r="C36" s="53">
        <v>0</v>
      </c>
      <c r="D36" s="53">
        <v>0</v>
      </c>
      <c r="E36" s="48">
        <v>0</v>
      </c>
      <c r="F36" s="54">
        <v>0</v>
      </c>
      <c r="G36" s="54">
        <v>0</v>
      </c>
      <c r="H36" s="53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48">
        <f t="shared" si="1"/>
        <v>0</v>
      </c>
      <c r="O36" s="46">
        <v>0</v>
      </c>
      <c r="P36" s="55">
        <f t="shared" si="0"/>
        <v>0</v>
      </c>
      <c r="Q36" s="51"/>
      <c r="U36" s="56" t="s">
        <v>87</v>
      </c>
      <c r="V36" s="56" t="s">
        <v>44</v>
      </c>
    </row>
    <row r="37" spans="1:22" s="56" customFormat="1" x14ac:dyDescent="0.25">
      <c r="A37" s="52" t="s">
        <v>182</v>
      </c>
      <c r="B37" s="52" t="s">
        <v>102</v>
      </c>
      <c r="C37" s="53">
        <v>649</v>
      </c>
      <c r="D37" s="53">
        <v>29</v>
      </c>
      <c r="E37" s="48">
        <v>29</v>
      </c>
      <c r="F37" s="54">
        <v>0</v>
      </c>
      <c r="G37" s="54">
        <v>0</v>
      </c>
      <c r="H37" s="53">
        <v>0</v>
      </c>
      <c r="I37" s="55">
        <v>0</v>
      </c>
      <c r="J37" s="55">
        <v>15</v>
      </c>
      <c r="K37" s="55">
        <v>20</v>
      </c>
      <c r="L37" s="55">
        <v>478</v>
      </c>
      <c r="M37" s="55">
        <v>678</v>
      </c>
      <c r="N37" s="48">
        <f t="shared" si="1"/>
        <v>653.6</v>
      </c>
      <c r="O37" s="46">
        <v>2</v>
      </c>
      <c r="P37" s="55">
        <f t="shared" si="0"/>
        <v>22</v>
      </c>
      <c r="Q37" s="51"/>
      <c r="U37" s="56" t="s">
        <v>79</v>
      </c>
      <c r="V37" s="56" t="s">
        <v>80</v>
      </c>
    </row>
    <row r="38" spans="1:22" x14ac:dyDescent="0.25">
      <c r="A38" s="47" t="s">
        <v>183</v>
      </c>
      <c r="B38" s="47" t="s">
        <v>64</v>
      </c>
      <c r="C38" s="48">
        <v>208</v>
      </c>
      <c r="D38" s="48">
        <v>0</v>
      </c>
      <c r="E38" s="48">
        <v>0</v>
      </c>
      <c r="F38" s="49">
        <v>0</v>
      </c>
      <c r="G38" s="49">
        <v>0</v>
      </c>
      <c r="H38" s="48">
        <v>0</v>
      </c>
      <c r="I38" s="50">
        <v>0</v>
      </c>
      <c r="J38" s="50">
        <v>0</v>
      </c>
      <c r="K38" s="50">
        <v>41</v>
      </c>
      <c r="L38" s="50">
        <v>0</v>
      </c>
      <c r="M38" s="50">
        <v>208</v>
      </c>
      <c r="N38" s="48">
        <f t="shared" si="1"/>
        <v>208</v>
      </c>
      <c r="O38" s="46">
        <v>0</v>
      </c>
      <c r="P38" s="50">
        <f t="shared" si="0"/>
        <v>41</v>
      </c>
      <c r="Q38" s="51"/>
      <c r="U38" s="46" t="s">
        <v>70</v>
      </c>
      <c r="V38" s="46" t="s">
        <v>69</v>
      </c>
    </row>
    <row r="39" spans="1:22" x14ac:dyDescent="0.25">
      <c r="A39" s="47" t="s">
        <v>183</v>
      </c>
      <c r="B39" s="47" t="s">
        <v>65</v>
      </c>
      <c r="C39" s="48">
        <v>242.5</v>
      </c>
      <c r="D39" s="48">
        <v>0</v>
      </c>
      <c r="E39" s="48">
        <v>0</v>
      </c>
      <c r="F39" s="49">
        <v>0</v>
      </c>
      <c r="G39" s="49">
        <v>0</v>
      </c>
      <c r="H39" s="48">
        <v>0</v>
      </c>
      <c r="I39" s="50">
        <v>0</v>
      </c>
      <c r="J39" s="50">
        <v>13</v>
      </c>
      <c r="K39" s="50">
        <v>13</v>
      </c>
      <c r="L39" s="50">
        <v>245</v>
      </c>
      <c r="M39" s="50">
        <v>245</v>
      </c>
      <c r="N39" s="48">
        <f t="shared" si="1"/>
        <v>242.5</v>
      </c>
      <c r="O39" s="46">
        <v>0</v>
      </c>
      <c r="P39" s="50">
        <f t="shared" si="0"/>
        <v>13</v>
      </c>
      <c r="Q39" s="51"/>
      <c r="U39" s="46" t="s">
        <v>50</v>
      </c>
      <c r="V39" s="46" t="s">
        <v>13</v>
      </c>
    </row>
    <row r="40" spans="1:22" s="56" customFormat="1" x14ac:dyDescent="0.25">
      <c r="A40" s="52" t="s">
        <v>184</v>
      </c>
      <c r="B40" s="52" t="s">
        <v>66</v>
      </c>
      <c r="C40" s="53">
        <v>205.5</v>
      </c>
      <c r="D40" s="53">
        <v>29.5</v>
      </c>
      <c r="E40" s="53">
        <v>1.5</v>
      </c>
      <c r="F40" s="54">
        <v>0</v>
      </c>
      <c r="G40" s="54">
        <v>0</v>
      </c>
      <c r="H40" s="53">
        <v>0</v>
      </c>
      <c r="I40" s="55">
        <v>0</v>
      </c>
      <c r="J40" s="55">
        <v>60</v>
      </c>
      <c r="K40" s="55">
        <v>66</v>
      </c>
      <c r="L40" s="55">
        <v>181</v>
      </c>
      <c r="M40" s="55">
        <v>212</v>
      </c>
      <c r="N40" s="53">
        <f t="shared" si="1"/>
        <v>205.7</v>
      </c>
      <c r="O40" s="56">
        <v>1</v>
      </c>
      <c r="P40" s="55">
        <f t="shared" si="0"/>
        <v>67</v>
      </c>
      <c r="Q40" s="51"/>
      <c r="U40" s="56" t="s">
        <v>51</v>
      </c>
      <c r="V40" s="56" t="s">
        <v>14</v>
      </c>
    </row>
    <row r="41" spans="1:22" s="56" customFormat="1" x14ac:dyDescent="0.25">
      <c r="A41" s="52" t="s">
        <v>184</v>
      </c>
      <c r="B41" s="52" t="s">
        <v>67</v>
      </c>
      <c r="C41" s="53">
        <v>1285.5</v>
      </c>
      <c r="D41" s="53">
        <v>0</v>
      </c>
      <c r="E41" s="53">
        <v>0</v>
      </c>
      <c r="F41" s="54">
        <v>0</v>
      </c>
      <c r="G41" s="54">
        <v>0</v>
      </c>
      <c r="H41" s="53">
        <v>0</v>
      </c>
      <c r="I41" s="55">
        <v>0</v>
      </c>
      <c r="J41" s="55">
        <v>52</v>
      </c>
      <c r="K41" s="55">
        <v>171</v>
      </c>
      <c r="L41" s="55">
        <v>275</v>
      </c>
      <c r="M41" s="55">
        <v>1319</v>
      </c>
      <c r="N41" s="53">
        <f t="shared" si="1"/>
        <v>1285.5</v>
      </c>
      <c r="O41" s="56">
        <v>2</v>
      </c>
      <c r="P41" s="55">
        <f t="shared" si="0"/>
        <v>173</v>
      </c>
      <c r="Q41" s="51"/>
    </row>
    <row r="42" spans="1:22" s="56" customFormat="1" x14ac:dyDescent="0.25">
      <c r="A42" s="52" t="s">
        <v>184</v>
      </c>
      <c r="B42" s="52" t="s">
        <v>185</v>
      </c>
      <c r="C42" s="53">
        <v>0</v>
      </c>
      <c r="D42" s="53">
        <v>0</v>
      </c>
      <c r="E42" s="53">
        <v>0</v>
      </c>
      <c r="F42" s="54">
        <v>0</v>
      </c>
      <c r="G42" s="54">
        <v>0</v>
      </c>
      <c r="H42" s="53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3">
        <f t="shared" si="1"/>
        <v>0</v>
      </c>
      <c r="O42" s="56">
        <v>0</v>
      </c>
      <c r="P42" s="55">
        <f t="shared" si="0"/>
        <v>0</v>
      </c>
      <c r="Q42" s="51"/>
    </row>
    <row r="43" spans="1:22" s="56" customFormat="1" x14ac:dyDescent="0.25">
      <c r="A43" s="52" t="s">
        <v>184</v>
      </c>
      <c r="B43" s="52" t="s">
        <v>124</v>
      </c>
      <c r="C43" s="53">
        <v>34.5</v>
      </c>
      <c r="D43" s="53">
        <v>0</v>
      </c>
      <c r="E43" s="53">
        <v>0</v>
      </c>
      <c r="F43" s="54">
        <v>0</v>
      </c>
      <c r="G43" s="54">
        <v>0</v>
      </c>
      <c r="H43" s="53">
        <v>0</v>
      </c>
      <c r="I43" s="55">
        <v>0</v>
      </c>
      <c r="J43" s="55">
        <v>13</v>
      </c>
      <c r="K43" s="55">
        <v>13</v>
      </c>
      <c r="L43" s="55">
        <v>35</v>
      </c>
      <c r="M43" s="55">
        <v>35</v>
      </c>
      <c r="N43" s="53">
        <f t="shared" si="1"/>
        <v>34.5</v>
      </c>
      <c r="O43" s="56">
        <v>0</v>
      </c>
      <c r="P43" s="55">
        <f t="shared" si="0"/>
        <v>13</v>
      </c>
      <c r="Q43" s="51"/>
    </row>
    <row r="44" spans="1:22" s="56" customFormat="1" x14ac:dyDescent="0.25">
      <c r="A44" s="52" t="s">
        <v>184</v>
      </c>
      <c r="B44" s="52" t="s">
        <v>123</v>
      </c>
      <c r="C44" s="53">
        <v>182</v>
      </c>
      <c r="D44" s="53">
        <v>46</v>
      </c>
      <c r="E44" s="53">
        <v>2</v>
      </c>
      <c r="F44" s="54">
        <v>0</v>
      </c>
      <c r="G44" s="54">
        <v>0</v>
      </c>
      <c r="H44" s="53">
        <v>0</v>
      </c>
      <c r="I44" s="55">
        <v>0</v>
      </c>
      <c r="J44" s="55">
        <v>48</v>
      </c>
      <c r="K44" s="55">
        <v>59</v>
      </c>
      <c r="L44" s="55">
        <v>155</v>
      </c>
      <c r="M44" s="55">
        <v>203</v>
      </c>
      <c r="N44" s="53">
        <f t="shared" si="1"/>
        <v>182.3</v>
      </c>
      <c r="O44" s="56">
        <v>1</v>
      </c>
      <c r="P44" s="55">
        <f t="shared" si="0"/>
        <v>60</v>
      </c>
      <c r="Q44" s="51"/>
    </row>
    <row r="45" spans="1:22" s="56" customFormat="1" x14ac:dyDescent="0.25">
      <c r="A45" s="52" t="s">
        <v>184</v>
      </c>
      <c r="B45" s="52" t="s">
        <v>125</v>
      </c>
      <c r="C45" s="53">
        <v>114</v>
      </c>
      <c r="D45" s="53">
        <v>8</v>
      </c>
      <c r="E45" s="53">
        <v>8</v>
      </c>
      <c r="F45" s="54">
        <v>0</v>
      </c>
      <c r="G45" s="54">
        <v>0</v>
      </c>
      <c r="H45" s="53">
        <v>0</v>
      </c>
      <c r="I45" s="55">
        <v>0</v>
      </c>
      <c r="J45" s="55">
        <v>5</v>
      </c>
      <c r="K45" s="55">
        <v>5</v>
      </c>
      <c r="L45" s="55">
        <v>149</v>
      </c>
      <c r="M45" s="55">
        <v>185</v>
      </c>
      <c r="N45" s="53">
        <f t="shared" si="1"/>
        <v>115.3</v>
      </c>
      <c r="O45" s="56">
        <v>0</v>
      </c>
      <c r="P45" s="55">
        <f t="shared" si="0"/>
        <v>5</v>
      </c>
      <c r="Q45" s="51"/>
    </row>
    <row r="46" spans="1:22" x14ac:dyDescent="0.25">
      <c r="A46" s="47" t="s">
        <v>186</v>
      </c>
      <c r="B46" s="47" t="s">
        <v>68</v>
      </c>
      <c r="C46" s="48">
        <v>862</v>
      </c>
      <c r="D46" s="48">
        <v>60</v>
      </c>
      <c r="E46" s="48">
        <v>16</v>
      </c>
      <c r="F46" s="60">
        <v>0</v>
      </c>
      <c r="G46" s="49">
        <v>0</v>
      </c>
      <c r="H46" s="48">
        <v>0</v>
      </c>
      <c r="I46" s="50">
        <v>0</v>
      </c>
      <c r="J46" s="50">
        <v>62</v>
      </c>
      <c r="K46" s="50">
        <v>74</v>
      </c>
      <c r="L46" s="50">
        <v>642</v>
      </c>
      <c r="M46" s="50">
        <v>878</v>
      </c>
      <c r="N46" s="48">
        <f t="shared" si="1"/>
        <v>864.6</v>
      </c>
      <c r="O46" s="46">
        <v>2</v>
      </c>
      <c r="P46" s="50">
        <f t="shared" si="0"/>
        <v>76</v>
      </c>
      <c r="Q46" s="51"/>
    </row>
    <row r="47" spans="1:22" x14ac:dyDescent="0.25">
      <c r="A47" s="47" t="s">
        <v>186</v>
      </c>
      <c r="B47" s="61" t="s">
        <v>86</v>
      </c>
      <c r="C47" s="48">
        <v>27</v>
      </c>
      <c r="D47" s="48">
        <v>10</v>
      </c>
      <c r="E47" s="48">
        <v>0</v>
      </c>
      <c r="F47" s="60">
        <v>0</v>
      </c>
      <c r="G47" s="49">
        <v>15</v>
      </c>
      <c r="H47" s="48">
        <v>0</v>
      </c>
      <c r="I47" s="50">
        <v>0</v>
      </c>
      <c r="J47" s="50">
        <v>1</v>
      </c>
      <c r="K47" s="50">
        <v>1</v>
      </c>
      <c r="L47" s="50">
        <v>17</v>
      </c>
      <c r="M47" s="50">
        <v>27</v>
      </c>
      <c r="N47" s="48">
        <f t="shared" si="1"/>
        <v>42</v>
      </c>
      <c r="O47" s="46">
        <v>0</v>
      </c>
      <c r="P47" s="50">
        <f t="shared" si="0"/>
        <v>1</v>
      </c>
    </row>
    <row r="48" spans="1:22" x14ac:dyDescent="0.25">
      <c r="A48" s="47" t="s">
        <v>187</v>
      </c>
      <c r="B48" s="47" t="s">
        <v>79</v>
      </c>
      <c r="C48" s="48">
        <v>120</v>
      </c>
      <c r="D48" s="48">
        <v>28</v>
      </c>
      <c r="E48" s="48">
        <v>0</v>
      </c>
      <c r="F48" s="60">
        <v>0</v>
      </c>
      <c r="G48" s="49">
        <v>0</v>
      </c>
      <c r="H48" s="48">
        <v>0</v>
      </c>
      <c r="I48" s="50">
        <v>0</v>
      </c>
      <c r="J48" s="50">
        <v>4</v>
      </c>
      <c r="K48" s="50">
        <v>5</v>
      </c>
      <c r="L48" s="50">
        <v>92</v>
      </c>
      <c r="M48" s="50">
        <v>120</v>
      </c>
      <c r="N48" s="48">
        <f t="shared" si="1"/>
        <v>120</v>
      </c>
      <c r="O48" s="46">
        <v>0</v>
      </c>
      <c r="P48" s="50">
        <f t="shared" si="0"/>
        <v>5</v>
      </c>
      <c r="Q48" s="51"/>
    </row>
    <row r="49" spans="1:17" x14ac:dyDescent="0.25">
      <c r="J49" s="50"/>
      <c r="K49" s="50"/>
      <c r="L49" s="50"/>
      <c r="M49" s="50"/>
      <c r="Q49" s="51"/>
    </row>
    <row r="50" spans="1:17" x14ac:dyDescent="0.25">
      <c r="J50" s="50"/>
      <c r="K50" s="50"/>
      <c r="L50" s="50"/>
      <c r="M50" s="50"/>
      <c r="N50" s="48">
        <f>SUM(N2:N49)</f>
        <v>17770.400000000001</v>
      </c>
      <c r="O50" s="46">
        <f>SUM(O2:O48)</f>
        <v>74</v>
      </c>
      <c r="P50" s="50">
        <f>SUM(P2:P48)</f>
        <v>5032</v>
      </c>
      <c r="Q50" s="51"/>
    </row>
    <row r="51" spans="1:17" x14ac:dyDescent="0.25">
      <c r="J51" s="50"/>
      <c r="K51" s="50"/>
      <c r="L51" s="50"/>
      <c r="M51" s="50"/>
      <c r="Q51" s="51"/>
    </row>
    <row r="52" spans="1:17" x14ac:dyDescent="0.25">
      <c r="J52" s="50"/>
      <c r="K52" s="50"/>
      <c r="L52" s="50"/>
      <c r="M52" s="50"/>
      <c r="Q52" s="51"/>
    </row>
    <row r="53" spans="1:17" x14ac:dyDescent="0.25">
      <c r="A53" s="46" t="s">
        <v>160</v>
      </c>
      <c r="B53" s="61" t="s">
        <v>46</v>
      </c>
      <c r="C53" s="48">
        <f>SUMIF($B$2:$B$48,"0654",C2:C48)+SUMIF($B$2:$B$48,"6913",C2:C48)+SUMIF($B$2:$B$48,"6914",C2:C48)</f>
        <v>2016.5</v>
      </c>
      <c r="D53" s="48">
        <f t="shared" ref="D53:M53" si="2">SUMIF($B$2:$B$48,"0654",D2:D48)+SUMIF($B$2:$B$48,"6913",D2:D48)+SUMIF($B$2:$B$48,"6914",D2:D48)</f>
        <v>120</v>
      </c>
      <c r="E53" s="48">
        <f t="shared" si="2"/>
        <v>0</v>
      </c>
      <c r="F53" s="48">
        <f t="shared" si="2"/>
        <v>0</v>
      </c>
      <c r="G53" s="48">
        <f t="shared" si="2"/>
        <v>0</v>
      </c>
      <c r="H53" s="48">
        <f t="shared" si="2"/>
        <v>0</v>
      </c>
      <c r="I53" s="48">
        <f t="shared" si="2"/>
        <v>5.5</v>
      </c>
      <c r="J53" s="48">
        <f t="shared" si="2"/>
        <v>765</v>
      </c>
      <c r="K53" s="48">
        <f t="shared" si="2"/>
        <v>1117</v>
      </c>
      <c r="L53" s="48">
        <f t="shared" si="2"/>
        <v>1355</v>
      </c>
      <c r="M53" s="48">
        <f t="shared" si="2"/>
        <v>2018</v>
      </c>
      <c r="N53" s="48">
        <f t="shared" ref="N53:N55" si="3">ROUND(C53+G53+H53+(E53*2*0.08),1)</f>
        <v>2016.5</v>
      </c>
      <c r="O53" s="48">
        <f t="shared" ref="O53" si="4">SUMIF($B$2:$B$48,"0654",O2:O48)+SUMIF($B$2:$B$48,"6913",O2:O48)+SUMIF($B$2:$B$48,"6914",O2:O48)</f>
        <v>5</v>
      </c>
      <c r="P53" s="50">
        <f t="shared" ref="P53:P55" si="5">K53+O53</f>
        <v>1122</v>
      </c>
      <c r="Q53" s="51"/>
    </row>
    <row r="54" spans="1:17" x14ac:dyDescent="0.25">
      <c r="A54" s="46" t="s">
        <v>169</v>
      </c>
      <c r="B54" s="46" t="s">
        <v>48</v>
      </c>
      <c r="C54" s="48">
        <f>SUMIF($B$2:$B$48,"1882",C2:C48)+SUMIF($B$2:$B$48,"9037",C2:C48)+SUMIF($B$2:$B$48,"9040",C2:C48)</f>
        <v>753</v>
      </c>
      <c r="D54" s="48">
        <f t="shared" ref="D54:M54" si="6">SUMIF($B$2:$B$48,"1882",D2:D48)+SUMIF($B$2:$B$48,"9037",D2:D48)+SUMIF($B$2:$B$48,"9040",D2:D48)</f>
        <v>67</v>
      </c>
      <c r="E54" s="48">
        <f t="shared" si="6"/>
        <v>0</v>
      </c>
      <c r="F54" s="48">
        <f t="shared" si="6"/>
        <v>0</v>
      </c>
      <c r="G54" s="48">
        <f t="shared" si="6"/>
        <v>14</v>
      </c>
      <c r="H54" s="48">
        <f t="shared" si="6"/>
        <v>0.5</v>
      </c>
      <c r="I54" s="48">
        <f t="shared" si="6"/>
        <v>0</v>
      </c>
      <c r="J54" s="48">
        <f t="shared" si="6"/>
        <v>334</v>
      </c>
      <c r="K54" s="48">
        <f t="shared" si="6"/>
        <v>437</v>
      </c>
      <c r="L54" s="48">
        <f t="shared" si="6"/>
        <v>563</v>
      </c>
      <c r="M54" s="48">
        <f t="shared" si="6"/>
        <v>753</v>
      </c>
      <c r="N54" s="48">
        <f t="shared" si="3"/>
        <v>767.5</v>
      </c>
      <c r="O54" s="48">
        <f t="shared" ref="O54" si="7">SUMIF($B$2:$B$48,"1882",O2:O48)+SUMIF($B$2:$B$48,"9037",O2:O48)+SUMIF($B$2:$B$48,"9040",O2:O48)</f>
        <v>2</v>
      </c>
      <c r="P54" s="50">
        <f t="shared" si="5"/>
        <v>439</v>
      </c>
      <c r="Q54" s="51"/>
    </row>
    <row r="55" spans="1:17" x14ac:dyDescent="0.25">
      <c r="A55" s="46" t="s">
        <v>171</v>
      </c>
      <c r="B55" s="46" t="s">
        <v>103</v>
      </c>
      <c r="C55" s="48">
        <f>SUMIF($B$2:$B$48,"6266",C2:C48)+SUMIF($B$2:$B$48,"3513",C2:C48)</f>
        <v>90</v>
      </c>
      <c r="D55" s="48">
        <f t="shared" ref="D55:M55" si="8">SUMIF($B$2:$B$48,"6266",D2:D48)+SUMIF($B$2:$B$48,"3513",D2:D48)</f>
        <v>0</v>
      </c>
      <c r="E55" s="48">
        <f t="shared" si="8"/>
        <v>0</v>
      </c>
      <c r="F55" s="48">
        <f t="shared" si="8"/>
        <v>0</v>
      </c>
      <c r="G55" s="48">
        <f t="shared" si="8"/>
        <v>7</v>
      </c>
      <c r="H55" s="48">
        <f t="shared" si="8"/>
        <v>0</v>
      </c>
      <c r="I55" s="48">
        <f t="shared" si="8"/>
        <v>0</v>
      </c>
      <c r="J55" s="48">
        <f t="shared" si="8"/>
        <v>0</v>
      </c>
      <c r="K55" s="48">
        <f t="shared" si="8"/>
        <v>82</v>
      </c>
      <c r="L55" s="48">
        <f t="shared" si="8"/>
        <v>0</v>
      </c>
      <c r="M55" s="48">
        <f t="shared" si="8"/>
        <v>98</v>
      </c>
      <c r="N55" s="48">
        <f t="shared" si="3"/>
        <v>97</v>
      </c>
      <c r="O55" s="48">
        <f t="shared" ref="O55" si="9">SUMIF($B$2:$B$48,"6266",O2:O48)+SUMIF($B$2:$B$48,"3513",O2:O48)</f>
        <v>2</v>
      </c>
      <c r="P55" s="50">
        <f t="shared" si="5"/>
        <v>84</v>
      </c>
      <c r="Q55" s="51"/>
    </row>
    <row r="56" spans="1:17" x14ac:dyDescent="0.25">
      <c r="J56" s="50"/>
      <c r="K56" s="50"/>
      <c r="L56" s="50"/>
      <c r="M56" s="50"/>
      <c r="Q56" s="51"/>
    </row>
    <row r="57" spans="1:17" x14ac:dyDescent="0.25">
      <c r="J57" s="50"/>
      <c r="K57" s="50"/>
      <c r="L57" s="50"/>
      <c r="M57" s="50"/>
      <c r="Q57" s="51"/>
    </row>
    <row r="58" spans="1:17" x14ac:dyDescent="0.25">
      <c r="J58" s="50"/>
      <c r="K58" s="50"/>
      <c r="L58" s="50"/>
      <c r="M58" s="50"/>
      <c r="Q58" s="51"/>
    </row>
    <row r="59" spans="1:17" x14ac:dyDescent="0.25">
      <c r="J59" s="50"/>
      <c r="K59" s="50"/>
      <c r="L59" s="50"/>
      <c r="M59" s="50"/>
      <c r="Q59" s="51"/>
    </row>
    <row r="60" spans="1:17" x14ac:dyDescent="0.25">
      <c r="J60" s="50"/>
      <c r="K60" s="50"/>
      <c r="L60" s="50"/>
      <c r="M60" s="50"/>
      <c r="Q60" s="51"/>
    </row>
    <row r="61" spans="1:17" x14ac:dyDescent="0.25">
      <c r="J61" s="50"/>
      <c r="K61" s="50"/>
      <c r="L61" s="50"/>
      <c r="M61" s="50"/>
      <c r="Q61" s="51"/>
    </row>
    <row r="62" spans="1:17" x14ac:dyDescent="0.25">
      <c r="J62" s="50"/>
      <c r="K62" s="50"/>
      <c r="L62" s="50"/>
      <c r="M62" s="50"/>
      <c r="Q62" s="51"/>
    </row>
    <row r="63" spans="1:17" x14ac:dyDescent="0.25">
      <c r="J63" s="50"/>
      <c r="K63" s="50"/>
      <c r="L63" s="50"/>
      <c r="M63" s="50"/>
      <c r="Q63" s="51"/>
    </row>
    <row r="64" spans="1:17" x14ac:dyDescent="0.25">
      <c r="J64" s="50"/>
      <c r="K64" s="50"/>
      <c r="L64" s="50"/>
      <c r="M64" s="50"/>
      <c r="Q64" s="51"/>
    </row>
    <row r="65" spans="10:17" x14ac:dyDescent="0.25">
      <c r="J65" s="50"/>
      <c r="K65" s="50"/>
      <c r="L65" s="50"/>
      <c r="M65" s="50"/>
      <c r="Q65" s="51"/>
    </row>
    <row r="66" spans="10:17" x14ac:dyDescent="0.25">
      <c r="J66" s="50"/>
      <c r="K66" s="50"/>
      <c r="L66" s="50"/>
      <c r="M66" s="50"/>
      <c r="Q66" s="51"/>
    </row>
    <row r="67" spans="10:17" x14ac:dyDescent="0.25">
      <c r="J67" s="50"/>
      <c r="K67" s="50"/>
      <c r="L67" s="50"/>
      <c r="M67" s="50"/>
      <c r="Q67" s="51"/>
    </row>
    <row r="68" spans="10:17" x14ac:dyDescent="0.25">
      <c r="J68" s="50"/>
      <c r="K68" s="50"/>
      <c r="L68" s="50"/>
      <c r="M68" s="50"/>
      <c r="Q68" s="51"/>
    </row>
    <row r="69" spans="10:17" x14ac:dyDescent="0.25">
      <c r="J69" s="50"/>
      <c r="K69" s="50"/>
      <c r="L69" s="50"/>
      <c r="M69" s="50"/>
      <c r="Q69" s="51"/>
    </row>
    <row r="70" spans="10:17" x14ac:dyDescent="0.25">
      <c r="J70" s="50"/>
      <c r="K70" s="50"/>
      <c r="L70" s="50"/>
      <c r="M70" s="50"/>
      <c r="Q70" s="51"/>
    </row>
    <row r="71" spans="10:17" x14ac:dyDescent="0.25">
      <c r="J71" s="50"/>
      <c r="K71" s="50"/>
      <c r="L71" s="50"/>
      <c r="M71" s="50"/>
      <c r="Q71" s="51"/>
    </row>
    <row r="72" spans="10:17" x14ac:dyDescent="0.25">
      <c r="J72" s="50"/>
      <c r="K72" s="50"/>
      <c r="L72" s="50"/>
      <c r="M72" s="50"/>
      <c r="Q72" s="51"/>
    </row>
    <row r="73" spans="10:17" x14ac:dyDescent="0.25">
      <c r="J73" s="50"/>
      <c r="K73" s="50"/>
      <c r="L73" s="50"/>
      <c r="M73" s="50"/>
      <c r="Q73" s="51"/>
    </row>
    <row r="74" spans="10:17" x14ac:dyDescent="0.25">
      <c r="J74" s="50"/>
      <c r="K74" s="50"/>
      <c r="L74" s="50"/>
      <c r="M74" s="50"/>
      <c r="Q74" s="51"/>
    </row>
    <row r="75" spans="10:17" x14ac:dyDescent="0.25">
      <c r="J75" s="50"/>
      <c r="K75" s="50"/>
      <c r="L75" s="50"/>
      <c r="M75" s="50"/>
      <c r="Q75" s="51"/>
    </row>
    <row r="76" spans="10:17" x14ac:dyDescent="0.25">
      <c r="J76" s="50"/>
      <c r="K76" s="50"/>
      <c r="L76" s="50"/>
      <c r="M76" s="50"/>
      <c r="Q76" s="51"/>
    </row>
    <row r="77" spans="10:17" x14ac:dyDescent="0.25">
      <c r="J77" s="50"/>
      <c r="K77" s="50"/>
      <c r="L77" s="50"/>
      <c r="M77" s="50"/>
      <c r="Q77" s="51"/>
    </row>
    <row r="78" spans="10:17" x14ac:dyDescent="0.25">
      <c r="J78" s="50"/>
      <c r="K78" s="50"/>
      <c r="L78" s="50"/>
      <c r="M78" s="50"/>
      <c r="Q78" s="51"/>
    </row>
    <row r="79" spans="10:17" x14ac:dyDescent="0.25">
      <c r="J79" s="50"/>
      <c r="K79" s="50"/>
      <c r="L79" s="50"/>
      <c r="M79" s="50"/>
      <c r="Q79" s="51"/>
    </row>
    <row r="80" spans="10:17" x14ac:dyDescent="0.25">
      <c r="J80" s="50"/>
      <c r="K80" s="50"/>
      <c r="L80" s="50"/>
      <c r="M80" s="50"/>
      <c r="Q80" s="51"/>
    </row>
    <row r="81" spans="10:17" x14ac:dyDescent="0.25">
      <c r="J81" s="50"/>
      <c r="K81" s="50"/>
      <c r="L81" s="50"/>
      <c r="M81" s="50"/>
      <c r="Q81" s="51"/>
    </row>
    <row r="82" spans="10:17" x14ac:dyDescent="0.25">
      <c r="J82" s="50"/>
      <c r="K82" s="50"/>
      <c r="L82" s="50"/>
      <c r="M82" s="50"/>
      <c r="Q82" s="51"/>
    </row>
    <row r="83" spans="10:17" x14ac:dyDescent="0.25">
      <c r="J83" s="50"/>
      <c r="K83" s="50"/>
      <c r="L83" s="50"/>
      <c r="M83" s="50"/>
      <c r="Q83" s="51"/>
    </row>
    <row r="84" spans="10:17" x14ac:dyDescent="0.25">
      <c r="J84" s="50"/>
      <c r="K84" s="50"/>
      <c r="L84" s="50"/>
      <c r="M84" s="50"/>
      <c r="Q84" s="51"/>
    </row>
    <row r="85" spans="10:17" x14ac:dyDescent="0.25">
      <c r="J85" s="50"/>
      <c r="K85" s="50"/>
      <c r="L85" s="50"/>
      <c r="M85" s="50"/>
      <c r="Q85" s="51"/>
    </row>
    <row r="86" spans="10:17" x14ac:dyDescent="0.25">
      <c r="J86" s="50"/>
      <c r="K86" s="50"/>
      <c r="L86" s="50"/>
      <c r="M86" s="50"/>
      <c r="Q86" s="51"/>
    </row>
    <row r="87" spans="10:17" x14ac:dyDescent="0.25">
      <c r="J87" s="50"/>
      <c r="K87" s="50"/>
      <c r="L87" s="50"/>
      <c r="M87" s="50"/>
      <c r="Q87" s="51"/>
    </row>
    <row r="88" spans="10:17" x14ac:dyDescent="0.25">
      <c r="J88" s="50"/>
      <c r="K88" s="50"/>
      <c r="L88" s="50"/>
      <c r="M88" s="50"/>
      <c r="Q88" s="51"/>
    </row>
    <row r="89" spans="10:17" x14ac:dyDescent="0.25">
      <c r="J89" s="50"/>
      <c r="K89" s="50"/>
      <c r="L89" s="50"/>
      <c r="M89" s="50"/>
      <c r="Q89" s="51"/>
    </row>
    <row r="90" spans="10:17" x14ac:dyDescent="0.25">
      <c r="J90" s="50"/>
      <c r="K90" s="50"/>
      <c r="L90" s="50"/>
      <c r="M90" s="50"/>
      <c r="Q90" s="51"/>
    </row>
    <row r="91" spans="10:17" x14ac:dyDescent="0.25">
      <c r="J91" s="50"/>
      <c r="K91" s="50"/>
      <c r="L91" s="50"/>
      <c r="M91" s="50"/>
      <c r="Q91" s="51"/>
    </row>
    <row r="92" spans="10:17" x14ac:dyDescent="0.25">
      <c r="J92" s="50"/>
      <c r="K92" s="50"/>
      <c r="L92" s="50"/>
      <c r="M92" s="50"/>
      <c r="Q92" s="51"/>
    </row>
    <row r="93" spans="10:17" x14ac:dyDescent="0.25">
      <c r="J93" s="50"/>
      <c r="K93" s="50"/>
      <c r="L93" s="50"/>
      <c r="M93" s="50"/>
      <c r="Q93" s="51"/>
    </row>
    <row r="94" spans="10:17" x14ac:dyDescent="0.25">
      <c r="J94" s="50"/>
      <c r="K94" s="50"/>
      <c r="L94" s="50"/>
      <c r="M94" s="50"/>
      <c r="Q94" s="51"/>
    </row>
    <row r="95" spans="10:17" x14ac:dyDescent="0.25">
      <c r="J95" s="50"/>
      <c r="K95" s="50"/>
      <c r="L95" s="50"/>
      <c r="M95" s="50"/>
      <c r="Q95" s="51"/>
    </row>
    <row r="96" spans="10:17" x14ac:dyDescent="0.25">
      <c r="J96" s="50"/>
      <c r="K96" s="50"/>
      <c r="L96" s="50"/>
      <c r="M96" s="50"/>
      <c r="Q96" s="51"/>
    </row>
    <row r="97" spans="10:17" x14ac:dyDescent="0.25">
      <c r="J97" s="50"/>
      <c r="K97" s="50"/>
      <c r="L97" s="50"/>
      <c r="M97" s="50"/>
      <c r="Q97" s="51"/>
    </row>
    <row r="98" spans="10:17" x14ac:dyDescent="0.25">
      <c r="J98" s="50"/>
      <c r="K98" s="50"/>
      <c r="L98" s="50"/>
      <c r="M98" s="50"/>
      <c r="Q98" s="51"/>
    </row>
    <row r="99" spans="10:17" x14ac:dyDescent="0.25">
      <c r="J99" s="50"/>
      <c r="K99" s="50"/>
      <c r="L99" s="50"/>
      <c r="M99" s="50"/>
      <c r="Q99" s="51"/>
    </row>
    <row r="100" spans="10:17" x14ac:dyDescent="0.25">
      <c r="J100" s="50"/>
      <c r="K100" s="50"/>
      <c r="L100" s="50"/>
      <c r="M100" s="50"/>
      <c r="Q100" s="51"/>
    </row>
    <row r="101" spans="10:17" x14ac:dyDescent="0.25">
      <c r="J101" s="50"/>
      <c r="K101" s="50"/>
      <c r="L101" s="50"/>
      <c r="M101" s="50"/>
      <c r="Q101" s="51"/>
    </row>
    <row r="102" spans="10:17" x14ac:dyDescent="0.25">
      <c r="J102" s="50"/>
      <c r="K102" s="50"/>
      <c r="L102" s="50"/>
      <c r="M102" s="50"/>
      <c r="Q102" s="51"/>
    </row>
    <row r="103" spans="10:17" x14ac:dyDescent="0.25">
      <c r="J103" s="50"/>
      <c r="K103" s="50"/>
      <c r="L103" s="50"/>
      <c r="M103" s="50"/>
      <c r="Q103" s="51"/>
    </row>
    <row r="104" spans="10:17" x14ac:dyDescent="0.25">
      <c r="J104" s="50"/>
      <c r="K104" s="50"/>
      <c r="L104" s="50"/>
      <c r="M104" s="50"/>
      <c r="Q104" s="51"/>
    </row>
    <row r="105" spans="10:17" x14ac:dyDescent="0.25">
      <c r="J105" s="50"/>
      <c r="K105" s="50"/>
      <c r="L105" s="50"/>
      <c r="M105" s="50"/>
      <c r="Q105" s="51"/>
    </row>
    <row r="106" spans="10:17" x14ac:dyDescent="0.25">
      <c r="J106" s="50"/>
      <c r="K106" s="50"/>
      <c r="L106" s="50"/>
      <c r="M106" s="50"/>
      <c r="Q106" s="51"/>
    </row>
    <row r="107" spans="10:17" x14ac:dyDescent="0.25">
      <c r="J107" s="50"/>
      <c r="K107" s="50"/>
      <c r="L107" s="50"/>
      <c r="M107" s="50"/>
      <c r="Q107" s="51"/>
    </row>
    <row r="108" spans="10:17" x14ac:dyDescent="0.25">
      <c r="J108" s="50"/>
      <c r="K108" s="50"/>
      <c r="L108" s="50"/>
      <c r="M108" s="50"/>
      <c r="Q108" s="51"/>
    </row>
    <row r="109" spans="10:17" x14ac:dyDescent="0.25">
      <c r="J109" s="50"/>
      <c r="K109" s="50"/>
      <c r="L109" s="50"/>
      <c r="M109" s="50"/>
      <c r="Q109" s="51"/>
    </row>
    <row r="110" spans="10:17" x14ac:dyDescent="0.25">
      <c r="J110" s="50"/>
      <c r="K110" s="50"/>
      <c r="L110" s="50"/>
      <c r="M110" s="50"/>
      <c r="Q110" s="51"/>
    </row>
    <row r="111" spans="10:17" x14ac:dyDescent="0.25">
      <c r="J111" s="50"/>
      <c r="K111" s="50"/>
      <c r="L111" s="50"/>
      <c r="M111" s="50"/>
      <c r="Q111" s="51"/>
    </row>
    <row r="112" spans="10:17" x14ac:dyDescent="0.25">
      <c r="J112" s="50"/>
      <c r="K112" s="50"/>
      <c r="L112" s="50"/>
      <c r="M112" s="50"/>
      <c r="Q112" s="51"/>
    </row>
    <row r="113" spans="10:17" x14ac:dyDescent="0.25">
      <c r="J113" s="50"/>
      <c r="K113" s="50"/>
      <c r="L113" s="50"/>
      <c r="M113" s="50"/>
      <c r="Q113" s="51"/>
    </row>
    <row r="114" spans="10:17" x14ac:dyDescent="0.25">
      <c r="J114" s="50"/>
      <c r="K114" s="50"/>
      <c r="L114" s="50"/>
      <c r="M114" s="50"/>
      <c r="Q114" s="51"/>
    </row>
    <row r="115" spans="10:17" x14ac:dyDescent="0.25">
      <c r="J115" s="50"/>
      <c r="K115" s="50"/>
      <c r="L115" s="50"/>
      <c r="M115" s="50"/>
      <c r="Q115" s="51"/>
    </row>
    <row r="116" spans="10:17" x14ac:dyDescent="0.25">
      <c r="J116" s="50"/>
      <c r="K116" s="50"/>
      <c r="L116" s="50"/>
      <c r="M116" s="50"/>
      <c r="Q116" s="51"/>
    </row>
    <row r="117" spans="10:17" x14ac:dyDescent="0.25">
      <c r="J117" s="50"/>
      <c r="K117" s="50"/>
      <c r="L117" s="50"/>
      <c r="M117" s="50"/>
      <c r="Q117" s="51"/>
    </row>
    <row r="118" spans="10:17" x14ac:dyDescent="0.25">
      <c r="J118" s="50"/>
      <c r="K118" s="50"/>
      <c r="L118" s="50"/>
      <c r="M118" s="50"/>
      <c r="Q118" s="51"/>
    </row>
    <row r="119" spans="10:17" x14ac:dyDescent="0.25">
      <c r="J119" s="50"/>
      <c r="K119" s="50"/>
      <c r="L119" s="50"/>
      <c r="M119" s="50"/>
      <c r="Q119" s="51"/>
    </row>
    <row r="120" spans="10:17" x14ac:dyDescent="0.25">
      <c r="J120" s="50"/>
      <c r="K120" s="50"/>
      <c r="L120" s="50"/>
      <c r="M120" s="50"/>
      <c r="Q120" s="51"/>
    </row>
    <row r="121" spans="10:17" x14ac:dyDescent="0.25">
      <c r="J121" s="50"/>
      <c r="K121" s="50"/>
      <c r="L121" s="50"/>
      <c r="M121" s="50"/>
      <c r="Q121" s="51"/>
    </row>
    <row r="122" spans="10:17" x14ac:dyDescent="0.25">
      <c r="J122" s="50"/>
      <c r="K122" s="50"/>
      <c r="L122" s="50"/>
      <c r="M122" s="50"/>
      <c r="Q122" s="51"/>
    </row>
    <row r="123" spans="10:17" x14ac:dyDescent="0.25">
      <c r="J123" s="50"/>
      <c r="K123" s="50"/>
      <c r="L123" s="50"/>
      <c r="M123" s="50"/>
      <c r="Q123" s="51"/>
    </row>
    <row r="124" spans="10:17" x14ac:dyDescent="0.25">
      <c r="J124" s="50"/>
      <c r="K124" s="50"/>
      <c r="L124" s="50"/>
      <c r="M124" s="50"/>
      <c r="Q124" s="51"/>
    </row>
    <row r="125" spans="10:17" x14ac:dyDescent="0.25">
      <c r="J125" s="50"/>
      <c r="K125" s="50"/>
      <c r="L125" s="50"/>
      <c r="M125" s="50"/>
      <c r="Q125" s="51"/>
    </row>
    <row r="126" spans="10:17" x14ac:dyDescent="0.25">
      <c r="J126" s="50"/>
      <c r="K126" s="50"/>
      <c r="L126" s="50"/>
      <c r="M126" s="50"/>
      <c r="Q126" s="51"/>
    </row>
    <row r="127" spans="10:17" x14ac:dyDescent="0.25">
      <c r="J127" s="50"/>
      <c r="K127" s="50"/>
      <c r="L127" s="50"/>
      <c r="M127" s="50"/>
      <c r="Q127" s="51"/>
    </row>
    <row r="128" spans="10:17" x14ac:dyDescent="0.25">
      <c r="J128" s="50"/>
      <c r="K128" s="50"/>
      <c r="L128" s="50"/>
      <c r="M128" s="50"/>
      <c r="Q128" s="51"/>
    </row>
    <row r="129" spans="10:17" x14ac:dyDescent="0.25">
      <c r="J129" s="50"/>
      <c r="K129" s="50"/>
      <c r="L129" s="50"/>
      <c r="M129" s="50"/>
      <c r="Q129" s="51"/>
    </row>
    <row r="130" spans="10:17" x14ac:dyDescent="0.25">
      <c r="J130" s="50"/>
      <c r="K130" s="50"/>
      <c r="L130" s="50"/>
      <c r="M130" s="50"/>
      <c r="Q130" s="51"/>
    </row>
    <row r="131" spans="10:17" x14ac:dyDescent="0.25">
      <c r="J131" s="50"/>
      <c r="K131" s="50"/>
      <c r="L131" s="50"/>
      <c r="M131" s="50"/>
      <c r="Q131" s="51"/>
    </row>
    <row r="132" spans="10:17" x14ac:dyDescent="0.25">
      <c r="J132" s="50"/>
      <c r="K132" s="50"/>
      <c r="L132" s="50"/>
      <c r="M132" s="50"/>
      <c r="Q132" s="51"/>
    </row>
    <row r="133" spans="10:17" x14ac:dyDescent="0.25">
      <c r="J133" s="50"/>
      <c r="K133" s="50"/>
      <c r="L133" s="50"/>
      <c r="M133" s="50"/>
      <c r="Q133" s="51"/>
    </row>
    <row r="134" spans="10:17" x14ac:dyDescent="0.25">
      <c r="J134" s="50"/>
      <c r="K134" s="50"/>
      <c r="L134" s="50"/>
      <c r="M134" s="50"/>
      <c r="Q134" s="51"/>
    </row>
    <row r="135" spans="10:17" x14ac:dyDescent="0.25">
      <c r="J135" s="50"/>
      <c r="K135" s="50"/>
      <c r="L135" s="50"/>
      <c r="M135" s="50"/>
      <c r="Q135" s="51"/>
    </row>
    <row r="136" spans="10:17" x14ac:dyDescent="0.25">
      <c r="J136" s="50"/>
      <c r="K136" s="50"/>
      <c r="L136" s="50"/>
      <c r="M136" s="50"/>
      <c r="Q136" s="51"/>
    </row>
    <row r="137" spans="10:17" x14ac:dyDescent="0.25">
      <c r="J137" s="50"/>
      <c r="K137" s="50"/>
      <c r="L137" s="50"/>
      <c r="M137" s="50"/>
      <c r="Q137" s="51"/>
    </row>
    <row r="138" spans="10:17" x14ac:dyDescent="0.25">
      <c r="J138" s="50"/>
      <c r="K138" s="50"/>
      <c r="L138" s="50"/>
      <c r="M138" s="50"/>
      <c r="Q138" s="51"/>
    </row>
    <row r="139" spans="10:17" x14ac:dyDescent="0.25">
      <c r="J139" s="50"/>
      <c r="K139" s="50"/>
      <c r="L139" s="50"/>
      <c r="M139" s="50"/>
      <c r="Q139" s="51"/>
    </row>
    <row r="140" spans="10:17" x14ac:dyDescent="0.25">
      <c r="J140" s="50"/>
      <c r="K140" s="50"/>
      <c r="L140" s="50"/>
      <c r="M140" s="50"/>
      <c r="Q140" s="51"/>
    </row>
    <row r="141" spans="10:17" x14ac:dyDescent="0.25">
      <c r="J141" s="50"/>
      <c r="K141" s="50"/>
      <c r="L141" s="50"/>
      <c r="M141" s="50"/>
      <c r="Q141" s="51"/>
    </row>
    <row r="142" spans="10:17" x14ac:dyDescent="0.25">
      <c r="J142" s="50"/>
      <c r="K142" s="50"/>
      <c r="L142" s="50"/>
      <c r="M142" s="50"/>
      <c r="Q142" s="51"/>
    </row>
    <row r="143" spans="10:17" x14ac:dyDescent="0.25">
      <c r="J143" s="50"/>
      <c r="K143" s="50"/>
      <c r="L143" s="50"/>
      <c r="M143" s="50"/>
      <c r="Q143" s="51"/>
    </row>
    <row r="144" spans="10:17" x14ac:dyDescent="0.25">
      <c r="J144" s="50"/>
      <c r="K144" s="50"/>
      <c r="L144" s="50"/>
      <c r="M144" s="50"/>
      <c r="Q144" s="51"/>
    </row>
    <row r="145" spans="10:17" x14ac:dyDescent="0.25">
      <c r="J145" s="50"/>
      <c r="K145" s="50"/>
      <c r="L145" s="50"/>
      <c r="M145" s="50"/>
      <c r="Q145" s="51"/>
    </row>
    <row r="146" spans="10:17" x14ac:dyDescent="0.25">
      <c r="J146" s="50"/>
      <c r="K146" s="50"/>
      <c r="L146" s="50"/>
      <c r="M146" s="50"/>
      <c r="Q146" s="51"/>
    </row>
    <row r="147" spans="10:17" x14ac:dyDescent="0.25">
      <c r="J147" s="50"/>
      <c r="K147" s="50"/>
      <c r="L147" s="50"/>
      <c r="M147" s="50"/>
      <c r="Q147" s="51"/>
    </row>
    <row r="148" spans="10:17" x14ac:dyDescent="0.25">
      <c r="J148" s="50"/>
      <c r="K148" s="50"/>
      <c r="L148" s="50"/>
      <c r="M148" s="50"/>
      <c r="Q148" s="51"/>
    </row>
    <row r="149" spans="10:17" x14ac:dyDescent="0.25">
      <c r="J149" s="50"/>
      <c r="K149" s="50"/>
      <c r="L149" s="50"/>
      <c r="M149" s="50"/>
      <c r="Q149" s="51"/>
    </row>
    <row r="150" spans="10:17" x14ac:dyDescent="0.25">
      <c r="J150" s="50"/>
      <c r="K150" s="50"/>
      <c r="L150" s="50"/>
      <c r="M150" s="50"/>
      <c r="Q150" s="51"/>
    </row>
    <row r="151" spans="10:17" x14ac:dyDescent="0.25">
      <c r="J151" s="50"/>
      <c r="K151" s="50"/>
      <c r="L151" s="50"/>
      <c r="M151" s="50"/>
      <c r="Q151" s="51"/>
    </row>
    <row r="152" spans="10:17" x14ac:dyDescent="0.25">
      <c r="J152" s="50"/>
      <c r="K152" s="50"/>
      <c r="L152" s="50"/>
      <c r="M152" s="50"/>
      <c r="Q152" s="51"/>
    </row>
    <row r="153" spans="10:17" x14ac:dyDescent="0.25">
      <c r="J153" s="50"/>
      <c r="K153" s="50"/>
      <c r="L153" s="50"/>
      <c r="M153" s="50"/>
      <c r="Q153" s="51"/>
    </row>
    <row r="154" spans="10:17" x14ac:dyDescent="0.25">
      <c r="J154" s="50"/>
      <c r="K154" s="50"/>
      <c r="L154" s="50"/>
      <c r="M154" s="50"/>
      <c r="Q154" s="51"/>
    </row>
    <row r="155" spans="10:17" x14ac:dyDescent="0.25">
      <c r="J155" s="50"/>
      <c r="K155" s="50"/>
      <c r="L155" s="50"/>
      <c r="M155" s="50"/>
      <c r="Q155" s="51"/>
    </row>
    <row r="156" spans="10:17" x14ac:dyDescent="0.25">
      <c r="J156" s="50"/>
      <c r="K156" s="50"/>
      <c r="L156" s="50"/>
      <c r="M156" s="50"/>
      <c r="Q156" s="51"/>
    </row>
    <row r="157" spans="10:17" x14ac:dyDescent="0.25">
      <c r="J157" s="50"/>
      <c r="K157" s="50"/>
      <c r="L157" s="50"/>
      <c r="M157" s="50"/>
      <c r="Q157" s="51"/>
    </row>
    <row r="158" spans="10:17" x14ac:dyDescent="0.25">
      <c r="J158" s="50"/>
      <c r="K158" s="50"/>
      <c r="L158" s="50"/>
      <c r="M158" s="50"/>
      <c r="Q158" s="51"/>
    </row>
    <row r="159" spans="10:17" x14ac:dyDescent="0.25">
      <c r="J159" s="50"/>
      <c r="K159" s="50"/>
      <c r="L159" s="50"/>
      <c r="M159" s="50"/>
      <c r="Q159" s="51"/>
    </row>
    <row r="160" spans="10:17" x14ac:dyDescent="0.25">
      <c r="J160" s="50"/>
      <c r="K160" s="50"/>
      <c r="L160" s="50"/>
      <c r="M160" s="50"/>
      <c r="Q160" s="51"/>
    </row>
    <row r="161" spans="10:17" x14ac:dyDescent="0.25">
      <c r="J161" s="50"/>
      <c r="K161" s="50"/>
      <c r="L161" s="50"/>
      <c r="M161" s="50"/>
      <c r="Q161" s="51"/>
    </row>
    <row r="162" spans="10:17" x14ac:dyDescent="0.25">
      <c r="J162" s="50"/>
      <c r="K162" s="50"/>
      <c r="L162" s="50"/>
      <c r="M162" s="50"/>
      <c r="Q162" s="51"/>
    </row>
    <row r="163" spans="10:17" x14ac:dyDescent="0.25">
      <c r="J163" s="50"/>
      <c r="K163" s="50"/>
      <c r="L163" s="50"/>
      <c r="M163" s="50"/>
      <c r="Q163" s="51"/>
    </row>
    <row r="164" spans="10:17" x14ac:dyDescent="0.25">
      <c r="J164" s="50"/>
      <c r="K164" s="50"/>
      <c r="L164" s="50"/>
      <c r="M164" s="50"/>
      <c r="Q164" s="51"/>
    </row>
    <row r="165" spans="10:17" x14ac:dyDescent="0.25">
      <c r="J165" s="50"/>
      <c r="K165" s="50"/>
      <c r="L165" s="50"/>
      <c r="M165" s="50"/>
      <c r="Q165" s="51"/>
    </row>
    <row r="166" spans="10:17" x14ac:dyDescent="0.25">
      <c r="J166" s="50"/>
      <c r="K166" s="50"/>
      <c r="L166" s="50"/>
      <c r="M166" s="50"/>
      <c r="Q166" s="51"/>
    </row>
    <row r="167" spans="10:17" x14ac:dyDescent="0.25">
      <c r="J167" s="50"/>
      <c r="K167" s="50"/>
      <c r="L167" s="50"/>
      <c r="M167" s="50"/>
      <c r="Q167" s="51"/>
    </row>
    <row r="168" spans="10:17" x14ac:dyDescent="0.25">
      <c r="J168" s="50"/>
      <c r="K168" s="50"/>
      <c r="L168" s="50"/>
      <c r="M168" s="50"/>
      <c r="Q168" s="51"/>
    </row>
    <row r="169" spans="10:17" x14ac:dyDescent="0.25">
      <c r="J169" s="50"/>
      <c r="K169" s="50"/>
      <c r="L169" s="50"/>
      <c r="M169" s="50"/>
      <c r="Q169" s="51"/>
    </row>
    <row r="170" spans="10:17" x14ac:dyDescent="0.25">
      <c r="J170" s="50"/>
      <c r="K170" s="50"/>
      <c r="L170" s="50"/>
      <c r="M170" s="50"/>
      <c r="Q170" s="51"/>
    </row>
    <row r="171" spans="10:17" x14ac:dyDescent="0.25">
      <c r="J171" s="50"/>
      <c r="K171" s="50"/>
      <c r="L171" s="50"/>
      <c r="M171" s="50"/>
      <c r="Q171" s="51"/>
    </row>
    <row r="172" spans="10:17" x14ac:dyDescent="0.25">
      <c r="J172" s="50"/>
      <c r="K172" s="50"/>
      <c r="L172" s="50"/>
      <c r="M172" s="50"/>
      <c r="Q172" s="51"/>
    </row>
    <row r="173" spans="10:17" x14ac:dyDescent="0.25">
      <c r="J173" s="50"/>
      <c r="K173" s="50"/>
      <c r="L173" s="50"/>
      <c r="M173" s="50"/>
      <c r="Q173" s="51"/>
    </row>
    <row r="174" spans="10:17" x14ac:dyDescent="0.25">
      <c r="J174" s="50"/>
      <c r="K174" s="50"/>
      <c r="L174" s="50"/>
      <c r="M174" s="50"/>
      <c r="Q174" s="51"/>
    </row>
    <row r="175" spans="10:17" x14ac:dyDescent="0.25">
      <c r="J175" s="50"/>
      <c r="K175" s="50"/>
      <c r="L175" s="50"/>
      <c r="M175" s="50"/>
      <c r="Q175" s="51"/>
    </row>
    <row r="176" spans="10:17" x14ac:dyDescent="0.25">
      <c r="J176" s="50"/>
      <c r="K176" s="50"/>
      <c r="L176" s="50"/>
      <c r="M176" s="50"/>
      <c r="Q176" s="51"/>
    </row>
    <row r="177" spans="10:17" x14ac:dyDescent="0.25">
      <c r="J177" s="50"/>
      <c r="K177" s="50"/>
      <c r="L177" s="50"/>
      <c r="M177" s="50"/>
      <c r="Q177" s="51"/>
    </row>
    <row r="178" spans="10:17" x14ac:dyDescent="0.25">
      <c r="J178" s="50"/>
      <c r="K178" s="50"/>
      <c r="L178" s="50"/>
      <c r="M178" s="50"/>
      <c r="Q178" s="51"/>
    </row>
    <row r="179" spans="10:17" x14ac:dyDescent="0.25">
      <c r="J179" s="50"/>
      <c r="K179" s="50"/>
      <c r="L179" s="50"/>
      <c r="M179" s="50"/>
      <c r="Q179" s="51"/>
    </row>
    <row r="180" spans="10:17" x14ac:dyDescent="0.25">
      <c r="J180" s="50"/>
      <c r="K180" s="50"/>
      <c r="L180" s="50"/>
      <c r="M180" s="50"/>
      <c r="Q180" s="51"/>
    </row>
    <row r="181" spans="10:17" x14ac:dyDescent="0.25">
      <c r="J181" s="50"/>
      <c r="K181" s="50"/>
      <c r="L181" s="50"/>
      <c r="M181" s="50"/>
      <c r="Q181" s="51"/>
    </row>
    <row r="182" spans="10:17" x14ac:dyDescent="0.25">
      <c r="J182" s="50"/>
      <c r="K182" s="50"/>
      <c r="L182" s="50"/>
      <c r="M182" s="50"/>
      <c r="Q182" s="51"/>
    </row>
    <row r="183" spans="10:17" x14ac:dyDescent="0.25">
      <c r="J183" s="50"/>
      <c r="K183" s="50"/>
      <c r="L183" s="50"/>
      <c r="M183" s="50"/>
      <c r="Q183" s="51"/>
    </row>
    <row r="184" spans="10:17" x14ac:dyDescent="0.25">
      <c r="J184" s="50"/>
      <c r="K184" s="50"/>
      <c r="L184" s="50"/>
      <c r="M184" s="50"/>
      <c r="Q184" s="51"/>
    </row>
    <row r="185" spans="10:17" x14ac:dyDescent="0.25">
      <c r="J185" s="50"/>
      <c r="K185" s="50"/>
      <c r="L185" s="50"/>
      <c r="M185" s="50"/>
      <c r="Q185" s="51"/>
    </row>
    <row r="186" spans="10:17" x14ac:dyDescent="0.25">
      <c r="J186" s="50"/>
      <c r="K186" s="50"/>
      <c r="L186" s="50"/>
      <c r="M186" s="50"/>
      <c r="Q186" s="51"/>
    </row>
    <row r="187" spans="10:17" x14ac:dyDescent="0.25">
      <c r="J187" s="50"/>
      <c r="K187" s="50"/>
      <c r="L187" s="50"/>
      <c r="M187" s="50"/>
      <c r="Q187" s="51"/>
    </row>
    <row r="188" spans="10:17" x14ac:dyDescent="0.25">
      <c r="J188" s="50"/>
      <c r="K188" s="50"/>
      <c r="L188" s="50"/>
      <c r="M188" s="50"/>
      <c r="Q188" s="51"/>
    </row>
    <row r="189" spans="10:17" x14ac:dyDescent="0.25">
      <c r="J189" s="50"/>
      <c r="K189" s="50"/>
      <c r="L189" s="50"/>
      <c r="M189" s="50"/>
      <c r="Q189" s="51"/>
    </row>
    <row r="190" spans="10:17" x14ac:dyDescent="0.25">
      <c r="J190" s="50"/>
      <c r="K190" s="50"/>
      <c r="L190" s="50"/>
      <c r="M190" s="50"/>
      <c r="Q190" s="51"/>
    </row>
    <row r="191" spans="10:17" x14ac:dyDescent="0.25">
      <c r="J191" s="50"/>
      <c r="K191" s="50"/>
      <c r="L191" s="50"/>
      <c r="M191" s="50"/>
      <c r="Q191" s="51"/>
    </row>
    <row r="192" spans="10:17" x14ac:dyDescent="0.25">
      <c r="J192" s="50"/>
      <c r="K192" s="50"/>
      <c r="L192" s="50"/>
      <c r="M192" s="50"/>
      <c r="Q192" s="51"/>
    </row>
    <row r="193" spans="10:17" x14ac:dyDescent="0.25">
      <c r="J193" s="50"/>
      <c r="K193" s="50"/>
      <c r="L193" s="50"/>
      <c r="M193" s="50"/>
      <c r="Q193" s="51"/>
    </row>
    <row r="194" spans="10:17" x14ac:dyDescent="0.25">
      <c r="J194" s="50"/>
      <c r="K194" s="50"/>
      <c r="L194" s="50"/>
      <c r="M194" s="50"/>
      <c r="Q194" s="51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Monthly</vt:lpstr>
      <vt:lpstr>Entitlement to Date</vt:lpstr>
      <vt:lpstr>CSI Admin to Date</vt:lpstr>
      <vt:lpstr>CSI Counts</vt:lpstr>
    </vt:vector>
  </TitlesOfParts>
  <Company>CDE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Christel_M</dc:creator>
  <cp:lastModifiedBy>Tim Kahle</cp:lastModifiedBy>
  <cp:lastPrinted>2020-03-12T18:43:46Z</cp:lastPrinted>
  <dcterms:created xsi:type="dcterms:W3CDTF">2012-01-04T22:28:18Z</dcterms:created>
  <dcterms:modified xsi:type="dcterms:W3CDTF">2020-06-17T17:55:17Z</dcterms:modified>
</cp:coreProperties>
</file>